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BrendanClifford\Dropbox (WPIC)\WPIC Internal\investment research\presentations\PlatinumQuarterly2021Q3\For Website Update\"/>
    </mc:Choice>
  </mc:AlternateContent>
  <xr:revisionPtr revIDLastSave="0" documentId="13_ncr:1_{C15D0506-C6AC-4313-B7A7-B143FFD5AE32}" xr6:coauthVersionLast="47" xr6:coauthVersionMax="47" xr10:uidLastSave="{00000000-0000-0000-0000-000000000000}"/>
  <bookViews>
    <workbookView xWindow="-28920" yWindow="-120" windowWidth="29040" windowHeight="15840" tabRatio="750" firstSheet="36" activeTab="36" xr2:uid="{00000000-000D-0000-FFFF-FFFF00000000}"/>
  </bookViews>
  <sheets>
    <sheet name="Table 1 (Q4'18)" sheetId="26" state="hidden" r:id="rId1"/>
    <sheet name="Table 2 (Q4'18)" sheetId="27" state="hidden" r:id="rId2"/>
    <sheet name="Q4'19" sheetId="23" state="hidden" r:id="rId3"/>
    <sheet name="Table 1 (Q4'19)" sheetId="19" state="hidden" r:id="rId4"/>
    <sheet name="Table 1 (Q4'19) t" sheetId="30" state="hidden" r:id="rId5"/>
    <sheet name="Table 2 (Q4'19)" sheetId="22" state="hidden" r:id="rId6"/>
    <sheet name="Sheet1" sheetId="35" state="hidden" r:id="rId7"/>
    <sheet name="Q1'20" sheetId="31" state="hidden" r:id="rId8"/>
    <sheet name="Table 1(Q1'20)" sheetId="32" state="hidden" r:id="rId9"/>
    <sheet name="Table 1 (Q1'20) t" sheetId="33" state="hidden" r:id="rId10"/>
    <sheet name="Table 2 (Q1'20)" sheetId="34" state="hidden" r:id="rId11"/>
    <sheet name="Table 3 (Q1'20)" sheetId="41" state="hidden" r:id="rId12"/>
    <sheet name="Q2'20" sheetId="40" state="hidden" r:id="rId13"/>
    <sheet name="Table 1(Q2'20)" sheetId="39" state="hidden" r:id="rId14"/>
    <sheet name="Table 1 (Q2'20) t" sheetId="38" state="hidden" r:id="rId15"/>
    <sheet name="Sheet2" sheetId="49" state="hidden" r:id="rId16"/>
    <sheet name="Table 2 (Q2'20)" sheetId="37" state="hidden" r:id="rId17"/>
    <sheet name="Table 3 (Q2'20)" sheetId="42" state="hidden" r:id="rId18"/>
    <sheet name="Q3'20" sheetId="48" state="hidden" r:id="rId19"/>
    <sheet name="Table 1(Q3'20)" sheetId="47" state="hidden" r:id="rId20"/>
    <sheet name="Table 1(Q3'20) t" sheetId="46" state="hidden" r:id="rId21"/>
    <sheet name="Table 2 (Q3'20)" sheetId="45" state="hidden" r:id="rId22"/>
    <sheet name="Table 3 (Q3'20)" sheetId="44" state="hidden" r:id="rId23"/>
    <sheet name="Table 1 (Q3'20-Q2'20)" sheetId="28" state="hidden" r:id="rId24"/>
    <sheet name="Table 2 (Q3'20-Q2'20)" sheetId="29" state="hidden" r:id="rId25"/>
    <sheet name="Table 3 (Q3'20-Q2'20)" sheetId="43" state="hidden" r:id="rId26"/>
    <sheet name="Q4'20" sheetId="51" state="hidden" r:id="rId27"/>
    <sheet name="Table 1(Q4'20)" sheetId="50" state="hidden" r:id="rId28"/>
    <sheet name="Table 1 (Q4'20)t" sheetId="57" state="hidden" r:id="rId29"/>
    <sheet name="Table 2 (Q4'20)" sheetId="52" state="hidden" r:id="rId30"/>
    <sheet name="Table 3 (Q4'20)" sheetId="53" state="hidden" r:id="rId31"/>
    <sheet name="Q1'21" sheetId="60" state="hidden" r:id="rId32"/>
    <sheet name="Table 1(Q1'21)" sheetId="64" state="hidden" r:id="rId33"/>
    <sheet name="Table 1 (Q1'21)t" sheetId="63" state="hidden" r:id="rId34"/>
    <sheet name="Table 2 (Q1'21)" sheetId="62" state="hidden" r:id="rId35"/>
    <sheet name="Table 3 (Q1'21)" sheetId="61" state="hidden" r:id="rId36"/>
    <sheet name="Table 1(Q3'21)" sheetId="74" r:id="rId37"/>
    <sheet name="Table 2 (Q3'21)" sheetId="76" r:id="rId38"/>
    <sheet name="Table 3 (Q3'21)" sheetId="77" r:id="rId39"/>
    <sheet name="Copyright and Disclaimer" sheetId="82" r:id="rId40"/>
  </sheets>
  <definedNames>
    <definedName name="_xlnm.Print_Area" localSheetId="23">'Table 1 (Q3''20-Q2''20)'!$B$2:$AD$44</definedName>
    <definedName name="_xlnm.Print_Area" localSheetId="3">'Table 1 (Q4''19)'!$B$2:$AL$44</definedName>
    <definedName name="_xlnm.Print_Area" localSheetId="24">'Table 2 (Q3''20-Q2''20)'!$B$2:$AC$51</definedName>
    <definedName name="_xlnm.Print_Area" localSheetId="5">'Table 2 (Q4''19)'!$X$4:$AV$53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7" i="61" l="1"/>
  <c r="H45" i="63"/>
  <c r="C44" i="63"/>
  <c r="L11" i="62"/>
  <c r="AQ39" i="63"/>
  <c r="AP39" i="63"/>
  <c r="AM23" i="53"/>
  <c r="AL23" i="53"/>
  <c r="AC23" i="53"/>
  <c r="AB23" i="53"/>
  <c r="AA23" i="53"/>
  <c r="Z23" i="53"/>
  <c r="X23" i="53"/>
  <c r="W23" i="53"/>
  <c r="M23" i="53"/>
  <c r="L23" i="53"/>
  <c r="AM22" i="53"/>
  <c r="AL22" i="53"/>
  <c r="AC22" i="53"/>
  <c r="AB22" i="53"/>
  <c r="AA22" i="53"/>
  <c r="Z22" i="53"/>
  <c r="X22" i="53"/>
  <c r="W22" i="53"/>
  <c r="M22" i="53"/>
  <c r="L22" i="53"/>
  <c r="AM21" i="53"/>
  <c r="AL21" i="53"/>
  <c r="AC21" i="53"/>
  <c r="AB21" i="53"/>
  <c r="AA21" i="53"/>
  <c r="Z21" i="53"/>
  <c r="X21" i="53"/>
  <c r="W21" i="53"/>
  <c r="M21" i="53"/>
  <c r="L21" i="53"/>
  <c r="AM20" i="53"/>
  <c r="AL20" i="53"/>
  <c r="AC20" i="53"/>
  <c r="AB20" i="53"/>
  <c r="AA20" i="53"/>
  <c r="Z20" i="53"/>
  <c r="X20" i="53"/>
  <c r="W20" i="53"/>
  <c r="M20" i="53"/>
  <c r="L20" i="53"/>
  <c r="AM19" i="53"/>
  <c r="AL19" i="53"/>
  <c r="AC19" i="53"/>
  <c r="AB19" i="53"/>
  <c r="AA19" i="53"/>
  <c r="Z19" i="53"/>
  <c r="X19" i="53"/>
  <c r="W19" i="53"/>
  <c r="M19" i="53"/>
  <c r="L19" i="53"/>
  <c r="AW18" i="53"/>
  <c r="AR18" i="53"/>
  <c r="AN18" i="53"/>
  <c r="AK18" i="53"/>
  <c r="AJ18" i="53"/>
  <c r="AI18" i="53"/>
  <c r="AH18" i="53"/>
  <c r="AG18" i="53"/>
  <c r="AF18" i="53"/>
  <c r="V18" i="53"/>
  <c r="X18" i="53"/>
  <c r="U18" i="53"/>
  <c r="AC18" i="53"/>
  <c r="BD18" i="53"/>
  <c r="T18" i="53"/>
  <c r="S18" i="53"/>
  <c r="AV18" i="53"/>
  <c r="R18" i="53"/>
  <c r="AU18" i="53"/>
  <c r="Q18" i="53"/>
  <c r="AT18" i="53"/>
  <c r="P18" i="53"/>
  <c r="AS18" i="53"/>
  <c r="O18" i="53"/>
  <c r="Z18" i="53"/>
  <c r="BA18" i="53"/>
  <c r="M18" i="53"/>
  <c r="AP18" i="53"/>
  <c r="L18" i="53"/>
  <c r="AO18" i="53"/>
  <c r="K18" i="53"/>
  <c r="J18" i="53"/>
  <c r="AM18" i="53"/>
  <c r="I18" i="53"/>
  <c r="AL18" i="53"/>
  <c r="AM17" i="53"/>
  <c r="AL17" i="53"/>
  <c r="AC17" i="53"/>
  <c r="AB17" i="53"/>
  <c r="AA17" i="53"/>
  <c r="Z17" i="53"/>
  <c r="X17" i="53"/>
  <c r="W17" i="53"/>
  <c r="M17" i="53"/>
  <c r="L17" i="53"/>
  <c r="AM16" i="53"/>
  <c r="AL16" i="53"/>
  <c r="AC16" i="53"/>
  <c r="AB16" i="53"/>
  <c r="AA16" i="53"/>
  <c r="Z16" i="53"/>
  <c r="X16" i="53"/>
  <c r="W16" i="53"/>
  <c r="M16" i="53"/>
  <c r="L16" i="53"/>
  <c r="AM15" i="53"/>
  <c r="AL15" i="53"/>
  <c r="AC15" i="53"/>
  <c r="AB15" i="53"/>
  <c r="AA15" i="53"/>
  <c r="Z15" i="53"/>
  <c r="X15" i="53"/>
  <c r="W15" i="53"/>
  <c r="M15" i="53"/>
  <c r="L15" i="53"/>
  <c r="AM14" i="53"/>
  <c r="AL14" i="53"/>
  <c r="AC14" i="53"/>
  <c r="AB14" i="53"/>
  <c r="AA14" i="53"/>
  <c r="Z14" i="53"/>
  <c r="X14" i="53"/>
  <c r="W14" i="53"/>
  <c r="M14" i="53"/>
  <c r="L14" i="53"/>
  <c r="AM13" i="53"/>
  <c r="AL13" i="53"/>
  <c r="AC13" i="53"/>
  <c r="AB13" i="53"/>
  <c r="AA13" i="53"/>
  <c r="Z13" i="53"/>
  <c r="X13" i="53"/>
  <c r="W13" i="53"/>
  <c r="M13" i="53"/>
  <c r="L13" i="53"/>
  <c r="AV12" i="53"/>
  <c r="AS12" i="53"/>
  <c r="AM12" i="53"/>
  <c r="AK12" i="53"/>
  <c r="AJ12" i="53"/>
  <c r="AI12" i="53"/>
  <c r="AH12" i="53"/>
  <c r="AG12" i="53"/>
  <c r="AF12" i="53"/>
  <c r="AC12" i="53"/>
  <c r="BD12" i="53"/>
  <c r="Z12" i="53"/>
  <c r="BA12" i="53"/>
  <c r="V12" i="53"/>
  <c r="X12" i="53"/>
  <c r="U12" i="53"/>
  <c r="AX12" i="53"/>
  <c r="T12" i="53"/>
  <c r="AW12" i="53"/>
  <c r="S12" i="53"/>
  <c r="AB12" i="53"/>
  <c r="BC12" i="53"/>
  <c r="R12" i="53"/>
  <c r="AU12" i="53"/>
  <c r="Q12" i="53"/>
  <c r="AT12" i="53"/>
  <c r="P12" i="53"/>
  <c r="O12" i="53"/>
  <c r="AR12" i="53"/>
  <c r="K12" i="53"/>
  <c r="M12" i="53"/>
  <c r="AP12" i="53"/>
  <c r="J12" i="53"/>
  <c r="I12" i="53"/>
  <c r="L12" i="53"/>
  <c r="AO12" i="53"/>
  <c r="AM11" i="53"/>
  <c r="AL11" i="53"/>
  <c r="AC11" i="53"/>
  <c r="AB11" i="53"/>
  <c r="Z11" i="53"/>
  <c r="X11" i="53"/>
  <c r="W11" i="53"/>
  <c r="M11" i="53"/>
  <c r="L11" i="53"/>
  <c r="AM10" i="53"/>
  <c r="AL10" i="53"/>
  <c r="AC10" i="53"/>
  <c r="AB10" i="53"/>
  <c r="AA10" i="53"/>
  <c r="Z10" i="53"/>
  <c r="X10" i="53"/>
  <c r="W10" i="53"/>
  <c r="M10" i="53"/>
  <c r="L10" i="53"/>
  <c r="AM9" i="53"/>
  <c r="AL9" i="53"/>
  <c r="AC9" i="53"/>
  <c r="AB9" i="53"/>
  <c r="AA9" i="53"/>
  <c r="Z9" i="53"/>
  <c r="X9" i="53"/>
  <c r="W9" i="53"/>
  <c r="M9" i="53"/>
  <c r="L9" i="53"/>
  <c r="AM8" i="53"/>
  <c r="AL8" i="53"/>
  <c r="AC8" i="53"/>
  <c r="AB8" i="53"/>
  <c r="AA8" i="53"/>
  <c r="Z8" i="53"/>
  <c r="X8" i="53"/>
  <c r="W8" i="53"/>
  <c r="M8" i="53"/>
  <c r="L8" i="53"/>
  <c r="AM7" i="53"/>
  <c r="AL7" i="53"/>
  <c r="AC7" i="53"/>
  <c r="AB7" i="53"/>
  <c r="AA7" i="53"/>
  <c r="Z7" i="53"/>
  <c r="X7" i="53"/>
  <c r="W7" i="53"/>
  <c r="M7" i="53"/>
  <c r="L7" i="53"/>
  <c r="AW6" i="53"/>
  <c r="AR6" i="53"/>
  <c r="AN6" i="53"/>
  <c r="AK6" i="53"/>
  <c r="AJ6" i="53"/>
  <c r="AI6" i="53"/>
  <c r="AH6" i="53"/>
  <c r="AG6" i="53"/>
  <c r="AF6" i="53"/>
  <c r="V6" i="53"/>
  <c r="X6" i="53"/>
  <c r="U6" i="53"/>
  <c r="AC6" i="53"/>
  <c r="BD6" i="53"/>
  <c r="T6" i="53"/>
  <c r="S6" i="53"/>
  <c r="AV6" i="53"/>
  <c r="R6" i="53"/>
  <c r="AU6" i="53"/>
  <c r="Q6" i="53"/>
  <c r="AT6" i="53"/>
  <c r="P6" i="53"/>
  <c r="AS6" i="53"/>
  <c r="O6" i="53"/>
  <c r="Z6" i="53"/>
  <c r="BA6" i="53"/>
  <c r="M6" i="53"/>
  <c r="AP6" i="53"/>
  <c r="L6" i="53"/>
  <c r="AO6" i="53"/>
  <c r="K6" i="53"/>
  <c r="J6" i="53"/>
  <c r="AM6" i="53"/>
  <c r="I6" i="53"/>
  <c r="AL6" i="53"/>
  <c r="BD4" i="53"/>
  <c r="BC4" i="53"/>
  <c r="AX4" i="53"/>
  <c r="AW4" i="53"/>
  <c r="AO4" i="53"/>
  <c r="W6" i="53"/>
  <c r="AY6" i="53"/>
  <c r="AL12" i="53"/>
  <c r="W18" i="53"/>
  <c r="AY18" i="53"/>
  <c r="AX6" i="53"/>
  <c r="AA12" i="53"/>
  <c r="BB12" i="53"/>
  <c r="AA11" i="53"/>
  <c r="AN12" i="53"/>
  <c r="AA6" i="53"/>
  <c r="BB6" i="53"/>
  <c r="AA18" i="53"/>
  <c r="BB18" i="53"/>
  <c r="AB6" i="53"/>
  <c r="BC6" i="53"/>
  <c r="W12" i="53"/>
  <c r="AY12" i="53"/>
  <c r="AB18" i="53"/>
  <c r="BC18" i="53"/>
  <c r="AX18" i="53"/>
  <c r="I6" i="52"/>
  <c r="J6" i="52"/>
  <c r="L6" i="52"/>
  <c r="BO6" i="52"/>
  <c r="K6" i="52"/>
  <c r="M6" i="52"/>
  <c r="AG6" i="52"/>
  <c r="CJ6" i="52"/>
  <c r="AH6" i="52"/>
  <c r="AI6" i="52"/>
  <c r="BA6" i="52"/>
  <c r="AJ6" i="52"/>
  <c r="AK6" i="52"/>
  <c r="AL6" i="52"/>
  <c r="AM6" i="52"/>
  <c r="AN6" i="52"/>
  <c r="BC6" i="52"/>
  <c r="BB6" i="52"/>
  <c r="BF6" i="52"/>
  <c r="BG6" i="52"/>
  <c r="BH6" i="52"/>
  <c r="BI6" i="52"/>
  <c r="BJ6" i="52"/>
  <c r="BK6" i="52"/>
  <c r="BL6" i="52"/>
  <c r="BM6" i="52"/>
  <c r="BN6" i="52"/>
  <c r="BP6" i="52"/>
  <c r="BR6" i="52"/>
  <c r="BS6" i="52"/>
  <c r="BT6" i="52"/>
  <c r="BU6" i="52"/>
  <c r="BV6" i="52"/>
  <c r="BW6" i="52"/>
  <c r="BX6" i="52"/>
  <c r="BY6" i="52"/>
  <c r="BZ6" i="52"/>
  <c r="CA6" i="52"/>
  <c r="CB6" i="52"/>
  <c r="CC6" i="52"/>
  <c r="CD6" i="52"/>
  <c r="CE6" i="52"/>
  <c r="CF6" i="52"/>
  <c r="CG6" i="52"/>
  <c r="CH6" i="52"/>
  <c r="CI6" i="52"/>
  <c r="CK6" i="52"/>
  <c r="CL6" i="52"/>
  <c r="CM6" i="52"/>
  <c r="CN6" i="52"/>
  <c r="CO6" i="52"/>
  <c r="CP6" i="52"/>
  <c r="DE6" i="52"/>
  <c r="L7" i="52"/>
  <c r="M7" i="52"/>
  <c r="AQ7" i="52"/>
  <c r="AP7" i="52"/>
  <c r="AR7" i="52"/>
  <c r="AR6" i="52"/>
  <c r="AS7" i="52"/>
  <c r="AS6" i="52"/>
  <c r="AT7" i="52"/>
  <c r="AT6" i="52"/>
  <c r="AU7" i="52"/>
  <c r="AU6" i="52"/>
  <c r="AV7" i="52"/>
  <c r="AV6" i="52"/>
  <c r="AW7" i="52"/>
  <c r="AX7" i="52"/>
  <c r="AY7" i="52"/>
  <c r="AY6" i="52"/>
  <c r="AZ7" i="52"/>
  <c r="BA7" i="52"/>
  <c r="BB7" i="52"/>
  <c r="BC7" i="52"/>
  <c r="BF7" i="52"/>
  <c r="BG7" i="52"/>
  <c r="BH7" i="52"/>
  <c r="BI7" i="52"/>
  <c r="BJ7" i="52"/>
  <c r="BK7" i="52"/>
  <c r="BL7" i="52"/>
  <c r="BM7" i="52"/>
  <c r="L8" i="52"/>
  <c r="M8" i="52"/>
  <c r="AQ8" i="52"/>
  <c r="AP8" i="52"/>
  <c r="AR8" i="52"/>
  <c r="AS8" i="52"/>
  <c r="AT8" i="52"/>
  <c r="AU8" i="52"/>
  <c r="AV8" i="52"/>
  <c r="AW8" i="52"/>
  <c r="AX8" i="52"/>
  <c r="AY8" i="52"/>
  <c r="AZ8" i="52"/>
  <c r="BA8" i="52"/>
  <c r="BB8" i="52"/>
  <c r="BC8" i="52"/>
  <c r="BF8" i="52"/>
  <c r="BG8" i="52"/>
  <c r="BH8" i="52"/>
  <c r="BI8" i="52"/>
  <c r="BJ8" i="52"/>
  <c r="BK8" i="52"/>
  <c r="BL8" i="52"/>
  <c r="BM8" i="52"/>
  <c r="L9" i="52"/>
  <c r="M9" i="52"/>
  <c r="AQ9" i="52"/>
  <c r="AP9" i="52"/>
  <c r="AR9" i="52"/>
  <c r="AS9" i="52"/>
  <c r="AT9" i="52"/>
  <c r="AU9" i="52"/>
  <c r="AV9" i="52"/>
  <c r="AW9" i="52"/>
  <c r="AW6" i="52"/>
  <c r="AX9" i="52"/>
  <c r="AY9" i="52"/>
  <c r="AZ9" i="52"/>
  <c r="BA9" i="52"/>
  <c r="BB9" i="52"/>
  <c r="BC9" i="52"/>
  <c r="BF9" i="52"/>
  <c r="BG9" i="52"/>
  <c r="BH9" i="52"/>
  <c r="BI9" i="52"/>
  <c r="BJ9" i="52"/>
  <c r="BK9" i="52"/>
  <c r="BL9" i="52"/>
  <c r="BM9" i="52"/>
  <c r="L10" i="52"/>
  <c r="M10" i="52"/>
  <c r="AQ10" i="52"/>
  <c r="AP10" i="52"/>
  <c r="AR10" i="52"/>
  <c r="AS10" i="52"/>
  <c r="AT10" i="52"/>
  <c r="AU10" i="52"/>
  <c r="AV10" i="52"/>
  <c r="AW10" i="52"/>
  <c r="AX10" i="52"/>
  <c r="AY10" i="52"/>
  <c r="AZ10" i="52"/>
  <c r="BA10" i="52"/>
  <c r="BB10" i="52"/>
  <c r="BC10" i="52"/>
  <c r="BF10" i="52"/>
  <c r="BG10" i="52"/>
  <c r="BH10" i="52"/>
  <c r="BI10" i="52"/>
  <c r="BJ10" i="52"/>
  <c r="BK10" i="52"/>
  <c r="BL10" i="52"/>
  <c r="BM10" i="52"/>
  <c r="L11" i="52"/>
  <c r="M11" i="52"/>
  <c r="AQ11" i="52"/>
  <c r="AP11" i="52"/>
  <c r="AR11" i="52"/>
  <c r="AS11" i="52"/>
  <c r="AT11" i="52"/>
  <c r="AU11" i="52"/>
  <c r="AV11" i="52"/>
  <c r="AW11" i="52"/>
  <c r="AX11" i="52"/>
  <c r="AY11" i="52"/>
  <c r="BF11" i="52"/>
  <c r="BG11" i="52"/>
  <c r="BH11" i="52"/>
  <c r="BI11" i="52"/>
  <c r="BJ11" i="52"/>
  <c r="BK11" i="52"/>
  <c r="BL11" i="52"/>
  <c r="BM11" i="52"/>
  <c r="L12" i="52"/>
  <c r="M12" i="52"/>
  <c r="AQ12" i="52"/>
  <c r="AP12" i="52"/>
  <c r="AR12" i="52"/>
  <c r="AS12" i="52"/>
  <c r="AT12" i="52"/>
  <c r="AU12" i="52"/>
  <c r="AV12" i="52"/>
  <c r="AW12" i="52"/>
  <c r="AX12" i="52"/>
  <c r="AX6" i="52"/>
  <c r="AY12" i="52"/>
  <c r="BA12" i="52"/>
  <c r="BB12" i="52"/>
  <c r="BC12" i="52"/>
  <c r="BF12" i="52"/>
  <c r="BG12" i="52"/>
  <c r="BH12" i="52"/>
  <c r="BI12" i="52"/>
  <c r="BJ12" i="52"/>
  <c r="BK12" i="52"/>
  <c r="BL12" i="52"/>
  <c r="BM12" i="52"/>
  <c r="I13" i="52"/>
  <c r="J13" i="52"/>
  <c r="K13" i="52"/>
  <c r="L13" i="52"/>
  <c r="M13" i="52"/>
  <c r="AG13" i="52"/>
  <c r="AZ13" i="52"/>
  <c r="DC13" i="52"/>
  <c r="AH13" i="52"/>
  <c r="CK13" i="52"/>
  <c r="AI13" i="52"/>
  <c r="BA13" i="52"/>
  <c r="DD13" i="52"/>
  <c r="AJ13" i="52"/>
  <c r="AK13" i="52"/>
  <c r="AL13" i="52"/>
  <c r="BB13" i="52"/>
  <c r="AM13" i="52"/>
  <c r="CP13" i="52"/>
  <c r="AN13" i="52"/>
  <c r="CQ13" i="52"/>
  <c r="AR13" i="52"/>
  <c r="AW13" i="52"/>
  <c r="CZ13" i="52"/>
  <c r="AX13" i="52"/>
  <c r="DA13" i="52"/>
  <c r="BF13" i="52"/>
  <c r="BG13" i="52"/>
  <c r="BH13" i="52"/>
  <c r="BI13" i="52"/>
  <c r="BJ13" i="52"/>
  <c r="BK13" i="52"/>
  <c r="BL13" i="52"/>
  <c r="BM13" i="52"/>
  <c r="BN13" i="52"/>
  <c r="BO13" i="52"/>
  <c r="BP13" i="52"/>
  <c r="BR13" i="52"/>
  <c r="BS13" i="52"/>
  <c r="BT13" i="52"/>
  <c r="BU13" i="52"/>
  <c r="BV13" i="52"/>
  <c r="BW13" i="52"/>
  <c r="BX13" i="52"/>
  <c r="BY13" i="52"/>
  <c r="BZ13" i="52"/>
  <c r="CA13" i="52"/>
  <c r="CB13" i="52"/>
  <c r="CC13" i="52"/>
  <c r="CD13" i="52"/>
  <c r="CE13" i="52"/>
  <c r="CF13" i="52"/>
  <c r="CG13" i="52"/>
  <c r="CH13" i="52"/>
  <c r="CI13" i="52"/>
  <c r="CL13" i="52"/>
  <c r="CM13" i="52"/>
  <c r="CN13" i="52"/>
  <c r="CO13" i="52"/>
  <c r="CU13" i="52"/>
  <c r="L14" i="52"/>
  <c r="M14" i="52"/>
  <c r="AQ14" i="52"/>
  <c r="AQ13" i="52"/>
  <c r="CT13" i="52"/>
  <c r="AR14" i="52"/>
  <c r="AS14" i="52"/>
  <c r="AS13" i="52"/>
  <c r="CV13" i="52"/>
  <c r="AT14" i="52"/>
  <c r="AT13" i="52"/>
  <c r="CW13" i="52"/>
  <c r="AU14" i="52"/>
  <c r="AU13" i="52"/>
  <c r="CX13" i="52"/>
  <c r="AV14" i="52"/>
  <c r="AW14" i="52"/>
  <c r="AX14" i="52"/>
  <c r="AY14" i="52"/>
  <c r="AY13" i="52"/>
  <c r="DB13" i="52"/>
  <c r="AZ14" i="52"/>
  <c r="BA14" i="52"/>
  <c r="BB14" i="52"/>
  <c r="BC14" i="52"/>
  <c r="BF14" i="52"/>
  <c r="BG14" i="52"/>
  <c r="BH14" i="52"/>
  <c r="BI14" i="52"/>
  <c r="BJ14" i="52"/>
  <c r="BK14" i="52"/>
  <c r="BL14" i="52"/>
  <c r="BM14" i="52"/>
  <c r="L15" i="52"/>
  <c r="M15" i="52"/>
  <c r="AQ15" i="52"/>
  <c r="AP15" i="52"/>
  <c r="AR15" i="52"/>
  <c r="AS15" i="52"/>
  <c r="AT15" i="52"/>
  <c r="AU15" i="52"/>
  <c r="AV15" i="52"/>
  <c r="AV13" i="52"/>
  <c r="CY13" i="52"/>
  <c r="AW15" i="52"/>
  <c r="AX15" i="52"/>
  <c r="AY15" i="52"/>
  <c r="AZ15" i="52"/>
  <c r="BA15" i="52"/>
  <c r="BB15" i="52"/>
  <c r="BC15" i="52"/>
  <c r="BF15" i="52"/>
  <c r="BG15" i="52"/>
  <c r="BH15" i="52"/>
  <c r="BI15" i="52"/>
  <c r="BJ15" i="52"/>
  <c r="BK15" i="52"/>
  <c r="BL15" i="52"/>
  <c r="BM15" i="52"/>
  <c r="L16" i="52"/>
  <c r="M16" i="52"/>
  <c r="AP16" i="52"/>
  <c r="AQ16" i="52"/>
  <c r="AR16" i="52"/>
  <c r="AS16" i="52"/>
  <c r="AT16" i="52"/>
  <c r="AU16" i="52"/>
  <c r="AV16" i="52"/>
  <c r="AW16" i="52"/>
  <c r="AX16" i="52"/>
  <c r="AY16" i="52"/>
  <c r="AZ16" i="52"/>
  <c r="BA16" i="52"/>
  <c r="BB16" i="52"/>
  <c r="BC16" i="52"/>
  <c r="BF16" i="52"/>
  <c r="BG16" i="52"/>
  <c r="BH16" i="52"/>
  <c r="BI16" i="52"/>
  <c r="BJ16" i="52"/>
  <c r="BK16" i="52"/>
  <c r="BL16" i="52"/>
  <c r="BM16" i="52"/>
  <c r="L17" i="52"/>
  <c r="M17" i="52"/>
  <c r="AQ17" i="52"/>
  <c r="AP17" i="52"/>
  <c r="AR17" i="52"/>
  <c r="AS17" i="52"/>
  <c r="AT17" i="52"/>
  <c r="AU17" i="52"/>
  <c r="AV17" i="52"/>
  <c r="AW17" i="52"/>
  <c r="AX17" i="52"/>
  <c r="AY17" i="52"/>
  <c r="AZ17" i="52"/>
  <c r="BA17" i="52"/>
  <c r="BB17" i="52"/>
  <c r="BC17" i="52"/>
  <c r="BF17" i="52"/>
  <c r="BG17" i="52"/>
  <c r="BH17" i="52"/>
  <c r="BI17" i="52"/>
  <c r="BJ17" i="52"/>
  <c r="BK17" i="52"/>
  <c r="BL17" i="52"/>
  <c r="BM17" i="52"/>
  <c r="L18" i="52"/>
  <c r="M18" i="52"/>
  <c r="AQ18" i="52"/>
  <c r="AP18" i="52"/>
  <c r="AR18" i="52"/>
  <c r="AS18" i="52"/>
  <c r="AT18" i="52"/>
  <c r="AU18" i="52"/>
  <c r="AV18" i="52"/>
  <c r="AW18" i="52"/>
  <c r="AX18" i="52"/>
  <c r="AY18" i="52"/>
  <c r="AZ18" i="52"/>
  <c r="BA18" i="52"/>
  <c r="BB18" i="52"/>
  <c r="BC18" i="52"/>
  <c r="BF18" i="52"/>
  <c r="BG18" i="52"/>
  <c r="BH18" i="52"/>
  <c r="BI18" i="52"/>
  <c r="BJ18" i="52"/>
  <c r="BK18" i="52"/>
  <c r="BL18" i="52"/>
  <c r="BM18" i="52"/>
  <c r="L19" i="52"/>
  <c r="M19" i="52"/>
  <c r="AP19" i="52"/>
  <c r="AQ19" i="52"/>
  <c r="AR19" i="52"/>
  <c r="AS19" i="52"/>
  <c r="AT19" i="52"/>
  <c r="AU19" i="52"/>
  <c r="AV19" i="52"/>
  <c r="AW19" i="52"/>
  <c r="AX19" i="52"/>
  <c r="AY19" i="52"/>
  <c r="AZ19" i="52"/>
  <c r="BA19" i="52"/>
  <c r="BB19" i="52"/>
  <c r="BC19" i="52"/>
  <c r="BF19" i="52"/>
  <c r="BG19" i="52"/>
  <c r="BH19" i="52"/>
  <c r="BI19" i="52"/>
  <c r="BJ19" i="52"/>
  <c r="BK19" i="52"/>
  <c r="BL19" i="52"/>
  <c r="BM19" i="52"/>
  <c r="I20" i="52"/>
  <c r="J20" i="52"/>
  <c r="BM20" i="52"/>
  <c r="K20" i="52"/>
  <c r="AG20" i="52"/>
  <c r="AH20" i="52"/>
  <c r="CK20" i="52"/>
  <c r="AI20" i="52"/>
  <c r="BA20" i="52"/>
  <c r="DD20" i="52"/>
  <c r="AJ20" i="52"/>
  <c r="CM20" i="52"/>
  <c r="AK20" i="52"/>
  <c r="CN20" i="52"/>
  <c r="AL20" i="52"/>
  <c r="AM20" i="52"/>
  <c r="AN20" i="52"/>
  <c r="BC20" i="52"/>
  <c r="DF20" i="52"/>
  <c r="AQ20" i="52"/>
  <c r="CT20" i="52"/>
  <c r="AR20" i="52"/>
  <c r="CU20" i="52"/>
  <c r="AS20" i="52"/>
  <c r="CV20" i="52"/>
  <c r="AY20" i="52"/>
  <c r="DB20" i="52"/>
  <c r="AZ20" i="52"/>
  <c r="DC20" i="52"/>
  <c r="BB20" i="52"/>
  <c r="DE20" i="52"/>
  <c r="BF20" i="52"/>
  <c r="BG20" i="52"/>
  <c r="BH20" i="52"/>
  <c r="BI20" i="52"/>
  <c r="BJ20" i="52"/>
  <c r="BK20" i="52"/>
  <c r="BL20" i="52"/>
  <c r="BN20" i="52"/>
  <c r="BR20" i="52"/>
  <c r="BS20" i="52"/>
  <c r="BT20" i="52"/>
  <c r="BU20" i="52"/>
  <c r="BV20" i="52"/>
  <c r="BW20" i="52"/>
  <c r="BX20" i="52"/>
  <c r="BY20" i="52"/>
  <c r="BZ20" i="52"/>
  <c r="CA20" i="52"/>
  <c r="CB20" i="52"/>
  <c r="CC20" i="52"/>
  <c r="CD20" i="52"/>
  <c r="CE20" i="52"/>
  <c r="CF20" i="52"/>
  <c r="CG20" i="52"/>
  <c r="CH20" i="52"/>
  <c r="CI20" i="52"/>
  <c r="CJ20" i="52"/>
  <c r="CO20" i="52"/>
  <c r="CP20" i="52"/>
  <c r="CQ20" i="52"/>
  <c r="L21" i="52"/>
  <c r="M21" i="52"/>
  <c r="AQ21" i="52"/>
  <c r="AP21" i="52"/>
  <c r="AR21" i="52"/>
  <c r="AS21" i="52"/>
  <c r="AT21" i="52"/>
  <c r="AU21" i="52"/>
  <c r="AU20" i="52"/>
  <c r="CX20" i="52"/>
  <c r="AV21" i="52"/>
  <c r="AV20" i="52"/>
  <c r="CY20" i="52"/>
  <c r="AW21" i="52"/>
  <c r="AW20" i="52"/>
  <c r="CZ20" i="52"/>
  <c r="AX21" i="52"/>
  <c r="AX20" i="52"/>
  <c r="DA20" i="52"/>
  <c r="AY21" i="52"/>
  <c r="AZ21" i="52"/>
  <c r="BA21" i="52"/>
  <c r="BB21" i="52"/>
  <c r="BC21" i="52"/>
  <c r="BF21" i="52"/>
  <c r="BG21" i="52"/>
  <c r="BH21" i="52"/>
  <c r="BI21" i="52"/>
  <c r="BJ21" i="52"/>
  <c r="BK21" i="52"/>
  <c r="BL21" i="52"/>
  <c r="BM21" i="52"/>
  <c r="L22" i="52"/>
  <c r="M22" i="52"/>
  <c r="AQ22" i="52"/>
  <c r="AP22" i="52"/>
  <c r="AR22" i="52"/>
  <c r="AS22" i="52"/>
  <c r="AT22" i="52"/>
  <c r="AU22" i="52"/>
  <c r="AV22" i="52"/>
  <c r="AW22" i="52"/>
  <c r="AX22" i="52"/>
  <c r="AY22" i="52"/>
  <c r="AZ22" i="52"/>
  <c r="BA22" i="52"/>
  <c r="BB22" i="52"/>
  <c r="BC22" i="52"/>
  <c r="BF22" i="52"/>
  <c r="BG22" i="52"/>
  <c r="BH22" i="52"/>
  <c r="BI22" i="52"/>
  <c r="BJ22" i="52"/>
  <c r="BK22" i="52"/>
  <c r="BL22" i="52"/>
  <c r="BM22" i="52"/>
  <c r="L23" i="52"/>
  <c r="M23" i="52"/>
  <c r="AQ23" i="52"/>
  <c r="AP23" i="52"/>
  <c r="AR23" i="52"/>
  <c r="AS23" i="52"/>
  <c r="AT23" i="52"/>
  <c r="AT20" i="52"/>
  <c r="CW20" i="52"/>
  <c r="AU23" i="52"/>
  <c r="AV23" i="52"/>
  <c r="AW23" i="52"/>
  <c r="AX23" i="52"/>
  <c r="AY23" i="52"/>
  <c r="AZ23" i="52"/>
  <c r="BA23" i="52"/>
  <c r="BB23" i="52"/>
  <c r="BC23" i="52"/>
  <c r="BF23" i="52"/>
  <c r="BG23" i="52"/>
  <c r="BH23" i="52"/>
  <c r="BI23" i="52"/>
  <c r="BJ23" i="52"/>
  <c r="BK23" i="52"/>
  <c r="BL23" i="52"/>
  <c r="BM23" i="52"/>
  <c r="L24" i="52"/>
  <c r="M24" i="52"/>
  <c r="AQ24" i="52"/>
  <c r="AP24" i="52"/>
  <c r="AR24" i="52"/>
  <c r="AS24" i="52"/>
  <c r="AT24" i="52"/>
  <c r="AU24" i="52"/>
  <c r="AV24" i="52"/>
  <c r="AW24" i="52"/>
  <c r="AX24" i="52"/>
  <c r="AY24" i="52"/>
  <c r="AZ24" i="52"/>
  <c r="BA24" i="52"/>
  <c r="BB24" i="52"/>
  <c r="BC24" i="52"/>
  <c r="BF24" i="52"/>
  <c r="BG24" i="52"/>
  <c r="BH24" i="52"/>
  <c r="BI24" i="52"/>
  <c r="BJ24" i="52"/>
  <c r="BK24" i="52"/>
  <c r="BL24" i="52"/>
  <c r="BM24" i="52"/>
  <c r="L25" i="52"/>
  <c r="M25" i="52"/>
  <c r="AQ25" i="52"/>
  <c r="AP25" i="52"/>
  <c r="AR25" i="52"/>
  <c r="AS25" i="52"/>
  <c r="AT25" i="52"/>
  <c r="AU25" i="52"/>
  <c r="AV25" i="52"/>
  <c r="AW25" i="52"/>
  <c r="AX25" i="52"/>
  <c r="AY25" i="52"/>
  <c r="AZ25" i="52"/>
  <c r="BA25" i="52"/>
  <c r="BB25" i="52"/>
  <c r="BC25" i="52"/>
  <c r="BF25" i="52"/>
  <c r="BG25" i="52"/>
  <c r="BH25" i="52"/>
  <c r="BI25" i="52"/>
  <c r="BJ25" i="52"/>
  <c r="BK25" i="52"/>
  <c r="BL25" i="52"/>
  <c r="BM25" i="52"/>
  <c r="I26" i="52"/>
  <c r="J26" i="52"/>
  <c r="BM26" i="52"/>
  <c r="K26" i="52"/>
  <c r="M26" i="52"/>
  <c r="BP26" i="52"/>
  <c r="AG26" i="52"/>
  <c r="AH26" i="52"/>
  <c r="AI26" i="52"/>
  <c r="AJ26" i="52"/>
  <c r="CM26" i="52"/>
  <c r="AK26" i="52"/>
  <c r="CN26" i="52"/>
  <c r="AL26" i="52"/>
  <c r="CO26" i="52"/>
  <c r="AM26" i="52"/>
  <c r="BC26" i="52"/>
  <c r="DF26" i="52"/>
  <c r="AN26" i="52"/>
  <c r="AS26" i="52"/>
  <c r="CV26" i="52"/>
  <c r="AT26" i="52"/>
  <c r="CW26" i="52"/>
  <c r="AU26" i="52"/>
  <c r="CX26" i="52"/>
  <c r="AZ26" i="52"/>
  <c r="BA26" i="52"/>
  <c r="DD26" i="52"/>
  <c r="BB26" i="52"/>
  <c r="DE26" i="52"/>
  <c r="BF26" i="52"/>
  <c r="BG26" i="52"/>
  <c r="BH26" i="52"/>
  <c r="BI26" i="52"/>
  <c r="BJ26" i="52"/>
  <c r="BK26" i="52"/>
  <c r="BL26" i="52"/>
  <c r="BN26" i="52"/>
  <c r="BR26" i="52"/>
  <c r="BS26" i="52"/>
  <c r="BT26" i="52"/>
  <c r="BU26" i="52"/>
  <c r="BV26" i="52"/>
  <c r="BW26" i="52"/>
  <c r="BX26" i="52"/>
  <c r="BY26" i="52"/>
  <c r="BZ26" i="52"/>
  <c r="CA26" i="52"/>
  <c r="CB26" i="52"/>
  <c r="CC26" i="52"/>
  <c r="CD26" i="52"/>
  <c r="CE26" i="52"/>
  <c r="CF26" i="52"/>
  <c r="CG26" i="52"/>
  <c r="CH26" i="52"/>
  <c r="CI26" i="52"/>
  <c r="CJ26" i="52"/>
  <c r="CK26" i="52"/>
  <c r="CL26" i="52"/>
  <c r="CQ26" i="52"/>
  <c r="DC26" i="52"/>
  <c r="L27" i="52"/>
  <c r="M27" i="52"/>
  <c r="AQ27" i="52"/>
  <c r="AQ26" i="52"/>
  <c r="CT26" i="52"/>
  <c r="AR27" i="52"/>
  <c r="AR26" i="52"/>
  <c r="CU26" i="52"/>
  <c r="AS27" i="52"/>
  <c r="AT27" i="52"/>
  <c r="AU27" i="52"/>
  <c r="AV27" i="52"/>
  <c r="AW27" i="52"/>
  <c r="AW26" i="52"/>
  <c r="CZ26" i="52"/>
  <c r="AX27" i="52"/>
  <c r="AX26" i="52"/>
  <c r="DA26" i="52"/>
  <c r="AY27" i="52"/>
  <c r="AY26" i="52"/>
  <c r="DB26" i="52"/>
  <c r="AZ27" i="52"/>
  <c r="BA27" i="52"/>
  <c r="BB27" i="52"/>
  <c r="BC27" i="52"/>
  <c r="BF27" i="52"/>
  <c r="BG27" i="52"/>
  <c r="BH27" i="52"/>
  <c r="BI27" i="52"/>
  <c r="BJ27" i="52"/>
  <c r="BK27" i="52"/>
  <c r="BL27" i="52"/>
  <c r="BM27" i="52"/>
  <c r="L28" i="52"/>
  <c r="M28" i="52"/>
  <c r="AQ28" i="52"/>
  <c r="AP28" i="52"/>
  <c r="AR28" i="52"/>
  <c r="AS28" i="52"/>
  <c r="AT28" i="52"/>
  <c r="AU28" i="52"/>
  <c r="AV28" i="52"/>
  <c r="AV26" i="52"/>
  <c r="CY26" i="52"/>
  <c r="AW28" i="52"/>
  <c r="AX28" i="52"/>
  <c r="AY28" i="52"/>
  <c r="AZ28" i="52"/>
  <c r="BA28" i="52"/>
  <c r="BB28" i="52"/>
  <c r="BC28" i="52"/>
  <c r="BF28" i="52"/>
  <c r="BG28" i="52"/>
  <c r="BH28" i="52"/>
  <c r="BI28" i="52"/>
  <c r="BJ28" i="52"/>
  <c r="BK28" i="52"/>
  <c r="BL28" i="52"/>
  <c r="BM28" i="52"/>
  <c r="L29" i="52"/>
  <c r="M29" i="52"/>
  <c r="AQ29" i="52"/>
  <c r="AP29" i="52"/>
  <c r="AR29" i="52"/>
  <c r="AS29" i="52"/>
  <c r="AT29" i="52"/>
  <c r="AU29" i="52"/>
  <c r="AV29" i="52"/>
  <c r="AW29" i="52"/>
  <c r="AX29" i="52"/>
  <c r="AY29" i="52"/>
  <c r="AZ29" i="52"/>
  <c r="BA29" i="52"/>
  <c r="BB29" i="52"/>
  <c r="BC29" i="52"/>
  <c r="BF29" i="52"/>
  <c r="BG29" i="52"/>
  <c r="BH29" i="52"/>
  <c r="BI29" i="52"/>
  <c r="BJ29" i="52"/>
  <c r="BK29" i="52"/>
  <c r="BL29" i="52"/>
  <c r="BM29" i="52"/>
  <c r="L30" i="52"/>
  <c r="M30" i="52"/>
  <c r="AQ30" i="52"/>
  <c r="AP30" i="52"/>
  <c r="AR30" i="52"/>
  <c r="AS30" i="52"/>
  <c r="AT30" i="52"/>
  <c r="AU30" i="52"/>
  <c r="AV30" i="52"/>
  <c r="AW30" i="52"/>
  <c r="AX30" i="52"/>
  <c r="AY30" i="52"/>
  <c r="AZ30" i="52"/>
  <c r="BA30" i="52"/>
  <c r="BB30" i="52"/>
  <c r="BC30" i="52"/>
  <c r="BF30" i="52"/>
  <c r="BG30" i="52"/>
  <c r="BH30" i="52"/>
  <c r="BI30" i="52"/>
  <c r="BJ30" i="52"/>
  <c r="BK30" i="52"/>
  <c r="BL30" i="52"/>
  <c r="BM30" i="52"/>
  <c r="L31" i="52"/>
  <c r="M31" i="52"/>
  <c r="AQ31" i="52"/>
  <c r="AP31" i="52"/>
  <c r="AR31" i="52"/>
  <c r="AS31" i="52"/>
  <c r="AT31" i="52"/>
  <c r="AU31" i="52"/>
  <c r="AV31" i="52"/>
  <c r="AW31" i="52"/>
  <c r="AX31" i="52"/>
  <c r="AY31" i="52"/>
  <c r="AZ31" i="52"/>
  <c r="BA31" i="52"/>
  <c r="BB31" i="52"/>
  <c r="BC31" i="52"/>
  <c r="BF31" i="52"/>
  <c r="BG31" i="52"/>
  <c r="BH31" i="52"/>
  <c r="BI31" i="52"/>
  <c r="BJ31" i="52"/>
  <c r="BK31" i="52"/>
  <c r="BL31" i="52"/>
  <c r="BM31" i="52"/>
  <c r="I32" i="52"/>
  <c r="J32" i="52"/>
  <c r="K32" i="52"/>
  <c r="M32" i="52"/>
  <c r="BP32" i="52"/>
  <c r="L32" i="52"/>
  <c r="BO32" i="52"/>
  <c r="AU32" i="52"/>
  <c r="CX32" i="52"/>
  <c r="AV32" i="52"/>
  <c r="CY32" i="52"/>
  <c r="AZ32" i="52"/>
  <c r="BA32" i="52"/>
  <c r="BB32" i="52"/>
  <c r="DE32" i="52"/>
  <c r="BC32" i="52"/>
  <c r="DF32" i="52"/>
  <c r="BF32" i="52"/>
  <c r="BG32" i="52"/>
  <c r="BH32" i="52"/>
  <c r="BI32" i="52"/>
  <c r="BJ32" i="52"/>
  <c r="BK32" i="52"/>
  <c r="BL32" i="52"/>
  <c r="BM32" i="52"/>
  <c r="BN32" i="52"/>
  <c r="BR32" i="52"/>
  <c r="BS32" i="52"/>
  <c r="BT32" i="52"/>
  <c r="BU32" i="52"/>
  <c r="BV32" i="52"/>
  <c r="BW32" i="52"/>
  <c r="BX32" i="52"/>
  <c r="BY32" i="52"/>
  <c r="BZ32" i="52"/>
  <c r="CA32" i="52"/>
  <c r="CB32" i="52"/>
  <c r="CC32" i="52"/>
  <c r="CD32" i="52"/>
  <c r="CE32" i="52"/>
  <c r="CF32" i="52"/>
  <c r="CG32" i="52"/>
  <c r="CH32" i="52"/>
  <c r="CI32" i="52"/>
  <c r="CJ32" i="52"/>
  <c r="CK32" i="52"/>
  <c r="CL32" i="52"/>
  <c r="CM32" i="52"/>
  <c r="CN32" i="52"/>
  <c r="CO32" i="52"/>
  <c r="CP32" i="52"/>
  <c r="CQ32" i="52"/>
  <c r="DC32" i="52"/>
  <c r="DD32" i="52"/>
  <c r="L33" i="52"/>
  <c r="M33" i="52"/>
  <c r="AQ33" i="52"/>
  <c r="AQ32" i="52"/>
  <c r="CT32" i="52"/>
  <c r="AR33" i="52"/>
  <c r="AR32" i="52"/>
  <c r="CU32" i="52"/>
  <c r="AS33" i="52"/>
  <c r="AS32" i="52"/>
  <c r="CV32" i="52"/>
  <c r="AT33" i="52"/>
  <c r="AT32" i="52"/>
  <c r="CW32" i="52"/>
  <c r="AU33" i="52"/>
  <c r="AV33" i="52"/>
  <c r="AW33" i="52"/>
  <c r="AX33" i="52"/>
  <c r="AX32" i="52"/>
  <c r="DA32" i="52"/>
  <c r="AY33" i="52"/>
  <c r="AY32" i="52"/>
  <c r="DB32" i="52"/>
  <c r="BF33" i="52"/>
  <c r="BG33" i="52"/>
  <c r="BH33" i="52"/>
  <c r="BI33" i="52"/>
  <c r="BJ33" i="52"/>
  <c r="BK33" i="52"/>
  <c r="BL33" i="52"/>
  <c r="BM33" i="52"/>
  <c r="L34" i="52"/>
  <c r="M34" i="52"/>
  <c r="AQ34" i="52"/>
  <c r="AP34" i="52"/>
  <c r="AR34" i="52"/>
  <c r="AS34" i="52"/>
  <c r="AT34" i="52"/>
  <c r="AU34" i="52"/>
  <c r="AV34" i="52"/>
  <c r="AW34" i="52"/>
  <c r="AW32" i="52"/>
  <c r="CZ32" i="52"/>
  <c r="AX34" i="52"/>
  <c r="AY34" i="52"/>
  <c r="BF34" i="52"/>
  <c r="BG34" i="52"/>
  <c r="BH34" i="52"/>
  <c r="BI34" i="52"/>
  <c r="BJ34" i="52"/>
  <c r="BK34" i="52"/>
  <c r="BL34" i="52"/>
  <c r="BM34" i="52"/>
  <c r="L35" i="52"/>
  <c r="M35" i="52"/>
  <c r="AQ35" i="52"/>
  <c r="AP35" i="52"/>
  <c r="AR35" i="52"/>
  <c r="AS35" i="52"/>
  <c r="AT35" i="52"/>
  <c r="AU35" i="52"/>
  <c r="AV35" i="52"/>
  <c r="AW35" i="52"/>
  <c r="AX35" i="52"/>
  <c r="AY35" i="52"/>
  <c r="BF35" i="52"/>
  <c r="BG35" i="52"/>
  <c r="BH35" i="52"/>
  <c r="BI35" i="52"/>
  <c r="BJ35" i="52"/>
  <c r="BK35" i="52"/>
  <c r="BL35" i="52"/>
  <c r="BM35" i="52"/>
  <c r="L36" i="52"/>
  <c r="M36" i="52"/>
  <c r="AQ36" i="52"/>
  <c r="AP36" i="52"/>
  <c r="AR36" i="52"/>
  <c r="AS36" i="52"/>
  <c r="AT36" i="52"/>
  <c r="AU36" i="52"/>
  <c r="AV36" i="52"/>
  <c r="AW36" i="52"/>
  <c r="AX36" i="52"/>
  <c r="AY36" i="52"/>
  <c r="BF36" i="52"/>
  <c r="BG36" i="52"/>
  <c r="BH36" i="52"/>
  <c r="BI36" i="52"/>
  <c r="BJ36" i="52"/>
  <c r="BK36" i="52"/>
  <c r="BL36" i="52"/>
  <c r="BM36" i="52"/>
  <c r="L37" i="52"/>
  <c r="M37" i="52"/>
  <c r="AQ37" i="52"/>
  <c r="AP37" i="52"/>
  <c r="AR37" i="52"/>
  <c r="AS37" i="52"/>
  <c r="AT37" i="52"/>
  <c r="AU37" i="52"/>
  <c r="AV37" i="52"/>
  <c r="AW37" i="52"/>
  <c r="AX37" i="52"/>
  <c r="AY37" i="52"/>
  <c r="BF37" i="52"/>
  <c r="BG37" i="52"/>
  <c r="BH37" i="52"/>
  <c r="BI37" i="52"/>
  <c r="BJ37" i="52"/>
  <c r="BK37" i="52"/>
  <c r="BL37" i="52"/>
  <c r="BM37" i="52"/>
  <c r="I38" i="52"/>
  <c r="J38" i="52"/>
  <c r="L38" i="52"/>
  <c r="BO38" i="52"/>
  <c r="AZ38" i="52"/>
  <c r="BA38" i="52"/>
  <c r="BB38" i="52"/>
  <c r="DE38" i="52"/>
  <c r="BC38" i="52"/>
  <c r="DF38" i="52"/>
  <c r="BF38" i="52"/>
  <c r="BG38" i="52"/>
  <c r="BH38" i="52"/>
  <c r="BI38" i="52"/>
  <c r="BJ38" i="52"/>
  <c r="BK38" i="52"/>
  <c r="BL38" i="52"/>
  <c r="BM38" i="52"/>
  <c r="BN38" i="52"/>
  <c r="BR38" i="52"/>
  <c r="BS38" i="52"/>
  <c r="BT38" i="52"/>
  <c r="BU38" i="52"/>
  <c r="BV38" i="52"/>
  <c r="BW38" i="52"/>
  <c r="BX38" i="52"/>
  <c r="BY38" i="52"/>
  <c r="BZ38" i="52"/>
  <c r="CA38" i="52"/>
  <c r="CB38" i="52"/>
  <c r="CC38" i="52"/>
  <c r="CD38" i="52"/>
  <c r="CE38" i="52"/>
  <c r="CF38" i="52"/>
  <c r="CG38" i="52"/>
  <c r="CH38" i="52"/>
  <c r="CI38" i="52"/>
  <c r="CJ38" i="52"/>
  <c r="CK38" i="52"/>
  <c r="CL38" i="52"/>
  <c r="CM38" i="52"/>
  <c r="CN38" i="52"/>
  <c r="CO38" i="52"/>
  <c r="CP38" i="52"/>
  <c r="CQ38" i="52"/>
  <c r="DC38" i="52"/>
  <c r="DD38" i="52"/>
  <c r="L39" i="52"/>
  <c r="AQ39" i="52"/>
  <c r="AQ38" i="52"/>
  <c r="CT38" i="52"/>
  <c r="AR39" i="52"/>
  <c r="AR38" i="52"/>
  <c r="CU38" i="52"/>
  <c r="AS39" i="52"/>
  <c r="AS38" i="52"/>
  <c r="CV38" i="52"/>
  <c r="AT39" i="52"/>
  <c r="AU39" i="52"/>
  <c r="AV39" i="52"/>
  <c r="AW39" i="52"/>
  <c r="AW38" i="52"/>
  <c r="CZ38" i="52"/>
  <c r="AX39" i="52"/>
  <c r="AX38" i="52"/>
  <c r="DA38" i="52"/>
  <c r="AY39" i="52"/>
  <c r="AY38" i="52"/>
  <c r="DB38" i="52"/>
  <c r="BF39" i="52"/>
  <c r="BG39" i="52"/>
  <c r="BH39" i="52"/>
  <c r="BI39" i="52"/>
  <c r="BJ39" i="52"/>
  <c r="BK39" i="52"/>
  <c r="BL39" i="52"/>
  <c r="BM39" i="52"/>
  <c r="L40" i="52"/>
  <c r="AP40" i="52"/>
  <c r="AQ40" i="52"/>
  <c r="AR40" i="52"/>
  <c r="AS40" i="52"/>
  <c r="AT40" i="52"/>
  <c r="AU40" i="52"/>
  <c r="AV40" i="52"/>
  <c r="AV38" i="52"/>
  <c r="CY38" i="52"/>
  <c r="AW40" i="52"/>
  <c r="AX40" i="52"/>
  <c r="AY40" i="52"/>
  <c r="BF40" i="52"/>
  <c r="BG40" i="52"/>
  <c r="BH40" i="52"/>
  <c r="BI40" i="52"/>
  <c r="BJ40" i="52"/>
  <c r="BK40" i="52"/>
  <c r="BL40" i="52"/>
  <c r="BM40" i="52"/>
  <c r="L41" i="52"/>
  <c r="AQ41" i="52"/>
  <c r="AP41" i="52"/>
  <c r="AR41" i="52"/>
  <c r="AS41" i="52"/>
  <c r="AT41" i="52"/>
  <c r="AT38" i="52"/>
  <c r="CW38" i="52"/>
  <c r="AU41" i="52"/>
  <c r="AU38" i="52"/>
  <c r="CX38" i="52"/>
  <c r="AV41" i="52"/>
  <c r="AW41" i="52"/>
  <c r="AX41" i="52"/>
  <c r="AY41" i="52"/>
  <c r="BF41" i="52"/>
  <c r="BG41" i="52"/>
  <c r="BH41" i="52"/>
  <c r="BI41" i="52"/>
  <c r="BJ41" i="52"/>
  <c r="BK41" i="52"/>
  <c r="BL41" i="52"/>
  <c r="BM41" i="52"/>
  <c r="L42" i="52"/>
  <c r="AQ42" i="52"/>
  <c r="AP42" i="52"/>
  <c r="AR42" i="52"/>
  <c r="AS42" i="52"/>
  <c r="AT42" i="52"/>
  <c r="AU42" i="52"/>
  <c r="AV42" i="52"/>
  <c r="AW42" i="52"/>
  <c r="AX42" i="52"/>
  <c r="AY42" i="52"/>
  <c r="BF42" i="52"/>
  <c r="BG42" i="52"/>
  <c r="BH42" i="52"/>
  <c r="BI42" i="52"/>
  <c r="BJ42" i="52"/>
  <c r="BK42" i="52"/>
  <c r="BL42" i="52"/>
  <c r="BM42" i="52"/>
  <c r="L43" i="52"/>
  <c r="AQ43" i="52"/>
  <c r="AP43" i="52"/>
  <c r="AR43" i="52"/>
  <c r="AS43" i="52"/>
  <c r="AT43" i="52"/>
  <c r="AU43" i="52"/>
  <c r="AV43" i="52"/>
  <c r="AW43" i="52"/>
  <c r="AX43" i="52"/>
  <c r="AY43" i="52"/>
  <c r="BF43" i="52"/>
  <c r="BG43" i="52"/>
  <c r="BH43" i="52"/>
  <c r="BI43" i="52"/>
  <c r="BJ43" i="52"/>
  <c r="BK43" i="52"/>
  <c r="BL43" i="52"/>
  <c r="BM43" i="52"/>
  <c r="L44" i="52"/>
  <c r="M44" i="52"/>
  <c r="BB44" i="52"/>
  <c r="BC44" i="52"/>
  <c r="BF44" i="52"/>
  <c r="BG44" i="52"/>
  <c r="BH44" i="52"/>
  <c r="BI44" i="52"/>
  <c r="BJ44" i="52"/>
  <c r="BK44" i="52"/>
  <c r="BL44" i="52"/>
  <c r="BM44" i="52"/>
  <c r="BN44" i="52"/>
  <c r="BO44" i="52"/>
  <c r="BP44" i="52"/>
  <c r="BR44" i="52"/>
  <c r="BS44" i="52"/>
  <c r="BT44" i="52"/>
  <c r="BU44" i="52"/>
  <c r="BV44" i="52"/>
  <c r="BW44" i="52"/>
  <c r="BX44" i="52"/>
  <c r="BY44" i="52"/>
  <c r="BZ44" i="52"/>
  <c r="CA44" i="52"/>
  <c r="CB44" i="52"/>
  <c r="CC44" i="52"/>
  <c r="CD44" i="52"/>
  <c r="CE44" i="52"/>
  <c r="CF44" i="52"/>
  <c r="CG44" i="52"/>
  <c r="CH44" i="52"/>
  <c r="CI44" i="52"/>
  <c r="CJ44" i="52"/>
  <c r="CK44" i="52"/>
  <c r="CL44" i="52"/>
  <c r="CM44" i="52"/>
  <c r="CN44" i="52"/>
  <c r="CO44" i="52"/>
  <c r="CP44" i="52"/>
  <c r="CQ44" i="52"/>
  <c r="CS44" i="52"/>
  <c r="CT44" i="52"/>
  <c r="CU44" i="52"/>
  <c r="CV44" i="52"/>
  <c r="CW44" i="52"/>
  <c r="CX44" i="52"/>
  <c r="CY44" i="52"/>
  <c r="CZ44" i="52"/>
  <c r="DA44" i="52"/>
  <c r="DB44" i="52"/>
  <c r="DC44" i="52"/>
  <c r="DD44" i="52"/>
  <c r="DE44" i="52"/>
  <c r="DF44" i="52"/>
  <c r="L45" i="52"/>
  <c r="BO45" i="52"/>
  <c r="M45" i="52"/>
  <c r="AQ45" i="52"/>
  <c r="AP45" i="52"/>
  <c r="CS45" i="52"/>
  <c r="AR45" i="52"/>
  <c r="AS45" i="52"/>
  <c r="CV45" i="52"/>
  <c r="AT45" i="52"/>
  <c r="CW45" i="52"/>
  <c r="AU45" i="52"/>
  <c r="AV45" i="52"/>
  <c r="AW45" i="52"/>
  <c r="AX45" i="52"/>
  <c r="AY45" i="52"/>
  <c r="AZ45" i="52"/>
  <c r="BA45" i="52"/>
  <c r="DD45" i="52"/>
  <c r="BB45" i="52"/>
  <c r="DE45" i="52"/>
  <c r="BC45" i="52"/>
  <c r="BF45" i="52"/>
  <c r="BG45" i="52"/>
  <c r="BH45" i="52"/>
  <c r="BI45" i="52"/>
  <c r="BJ45" i="52"/>
  <c r="BK45" i="52"/>
  <c r="BL45" i="52"/>
  <c r="BM45" i="52"/>
  <c r="BN45" i="52"/>
  <c r="BP45" i="52"/>
  <c r="BR45" i="52"/>
  <c r="BS45" i="52"/>
  <c r="BT45" i="52"/>
  <c r="BU45" i="52"/>
  <c r="BV45" i="52"/>
  <c r="BW45" i="52"/>
  <c r="BX45" i="52"/>
  <c r="BY45" i="52"/>
  <c r="BZ45" i="52"/>
  <c r="CA45" i="52"/>
  <c r="CB45" i="52"/>
  <c r="CC45" i="52"/>
  <c r="CD45" i="52"/>
  <c r="CE45" i="52"/>
  <c r="CF45" i="52"/>
  <c r="CG45" i="52"/>
  <c r="CH45" i="52"/>
  <c r="CI45" i="52"/>
  <c r="CJ45" i="52"/>
  <c r="CK45" i="52"/>
  <c r="CL45" i="52"/>
  <c r="CM45" i="52"/>
  <c r="CN45" i="52"/>
  <c r="CO45" i="52"/>
  <c r="CP45" i="52"/>
  <c r="CQ45" i="52"/>
  <c r="CT45" i="52"/>
  <c r="CU45" i="52"/>
  <c r="CX45" i="52"/>
  <c r="CY45" i="52"/>
  <c r="CZ45" i="52"/>
  <c r="DA45" i="52"/>
  <c r="DB45" i="52"/>
  <c r="DC45" i="52"/>
  <c r="DF45" i="52"/>
  <c r="I46" i="52"/>
  <c r="J46" i="52"/>
  <c r="K46" i="52"/>
  <c r="M46" i="52"/>
  <c r="BP46" i="52"/>
  <c r="L46" i="52"/>
  <c r="BO46" i="52"/>
  <c r="AG46" i="52"/>
  <c r="AZ46" i="52"/>
  <c r="DC46" i="52"/>
  <c r="AH46" i="52"/>
  <c r="AI46" i="52"/>
  <c r="AJ46" i="52"/>
  <c r="BB46" i="52"/>
  <c r="DE46" i="52"/>
  <c r="AK46" i="52"/>
  <c r="AL46" i="52"/>
  <c r="CO46" i="52"/>
  <c r="AM46" i="52"/>
  <c r="CP46" i="52"/>
  <c r="AN46" i="52"/>
  <c r="AP46" i="52"/>
  <c r="AQ46" i="52"/>
  <c r="AR46" i="52"/>
  <c r="AS46" i="52"/>
  <c r="AT46" i="52"/>
  <c r="AU46" i="52"/>
  <c r="CX46" i="52"/>
  <c r="AV46" i="52"/>
  <c r="CY46" i="52"/>
  <c r="AW46" i="52"/>
  <c r="AX46" i="52"/>
  <c r="AY46" i="52"/>
  <c r="BA46" i="52"/>
  <c r="BF46" i="52"/>
  <c r="BG46" i="52"/>
  <c r="BH46" i="52"/>
  <c r="BI46" i="52"/>
  <c r="BJ46" i="52"/>
  <c r="BK46" i="52"/>
  <c r="BL46" i="52"/>
  <c r="BM46" i="52"/>
  <c r="BN46" i="52"/>
  <c r="BR46" i="52"/>
  <c r="BS46" i="52"/>
  <c r="BT46" i="52"/>
  <c r="BU46" i="52"/>
  <c r="BV46" i="52"/>
  <c r="BW46" i="52"/>
  <c r="BX46" i="52"/>
  <c r="BY46" i="52"/>
  <c r="BZ46" i="52"/>
  <c r="CA46" i="52"/>
  <c r="CB46" i="52"/>
  <c r="CC46" i="52"/>
  <c r="CD46" i="52"/>
  <c r="CE46" i="52"/>
  <c r="CF46" i="52"/>
  <c r="CG46" i="52"/>
  <c r="CH46" i="52"/>
  <c r="CI46" i="52"/>
  <c r="CJ46" i="52"/>
  <c r="CK46" i="52"/>
  <c r="CL46" i="52"/>
  <c r="CM46" i="52"/>
  <c r="CN46" i="52"/>
  <c r="CQ46" i="52"/>
  <c r="CS46" i="52"/>
  <c r="CT46" i="52"/>
  <c r="CU46" i="52"/>
  <c r="CV46" i="52"/>
  <c r="CW46" i="52"/>
  <c r="CZ46" i="52"/>
  <c r="DA46" i="52"/>
  <c r="DB46" i="52"/>
  <c r="DD46" i="52"/>
  <c r="L47" i="52"/>
  <c r="M47" i="52"/>
  <c r="AZ47" i="52"/>
  <c r="BA47" i="52"/>
  <c r="BB47" i="52"/>
  <c r="BC47" i="52"/>
  <c r="BL47" i="52"/>
  <c r="BM47" i="52"/>
  <c r="L48" i="52"/>
  <c r="M48" i="52"/>
  <c r="AZ48" i="52"/>
  <c r="BA48" i="52"/>
  <c r="BB48" i="52"/>
  <c r="BC48" i="52"/>
  <c r="BL48" i="52"/>
  <c r="BM48" i="52"/>
  <c r="L49" i="52"/>
  <c r="M49" i="52"/>
  <c r="AZ49" i="52"/>
  <c r="BA49" i="52"/>
  <c r="BB49" i="52"/>
  <c r="BC49" i="52"/>
  <c r="BL49" i="52"/>
  <c r="BM49" i="52"/>
  <c r="L50" i="52"/>
  <c r="M50" i="52"/>
  <c r="AZ50" i="52"/>
  <c r="BA50" i="52"/>
  <c r="BB50" i="52"/>
  <c r="BC50" i="52"/>
  <c r="BL50" i="52"/>
  <c r="BM50" i="52"/>
  <c r="I51" i="52"/>
  <c r="BL51" i="52"/>
  <c r="J51" i="52"/>
  <c r="L51" i="52"/>
  <c r="BO51" i="52"/>
  <c r="K51" i="52"/>
  <c r="M51" i="52"/>
  <c r="BP51" i="52"/>
  <c r="AG51" i="52"/>
  <c r="CJ51" i="52"/>
  <c r="AH51" i="52"/>
  <c r="AI51" i="52"/>
  <c r="AJ51" i="52"/>
  <c r="CM51" i="52"/>
  <c r="AK51" i="52"/>
  <c r="CN51" i="52"/>
  <c r="AL51" i="52"/>
  <c r="AM51" i="52"/>
  <c r="AN51" i="52"/>
  <c r="BC51" i="52"/>
  <c r="DF51" i="52"/>
  <c r="AZ51" i="52"/>
  <c r="DC51" i="52"/>
  <c r="BF51" i="52"/>
  <c r="BG51" i="52"/>
  <c r="BH51" i="52"/>
  <c r="BI51" i="52"/>
  <c r="BJ51" i="52"/>
  <c r="BK51" i="52"/>
  <c r="BM51" i="52"/>
  <c r="BN51" i="52"/>
  <c r="BR51" i="52"/>
  <c r="BS51" i="52"/>
  <c r="BT51" i="52"/>
  <c r="BU51" i="52"/>
  <c r="BV51" i="52"/>
  <c r="BW51" i="52"/>
  <c r="BX51" i="52"/>
  <c r="BY51" i="52"/>
  <c r="BZ51" i="52"/>
  <c r="CA51" i="52"/>
  <c r="CB51" i="52"/>
  <c r="CC51" i="52"/>
  <c r="CD51" i="52"/>
  <c r="CE51" i="52"/>
  <c r="CF51" i="52"/>
  <c r="CG51" i="52"/>
  <c r="CH51" i="52"/>
  <c r="CI51" i="52"/>
  <c r="CK51" i="52"/>
  <c r="CL51" i="52"/>
  <c r="CO51" i="52"/>
  <c r="CP51" i="52"/>
  <c r="CQ51" i="52"/>
  <c r="CS51" i="52"/>
  <c r="CT51" i="52"/>
  <c r="CU51" i="52"/>
  <c r="CV51" i="52"/>
  <c r="CW51" i="52"/>
  <c r="CX51" i="52"/>
  <c r="CY51" i="52"/>
  <c r="CZ51" i="52"/>
  <c r="DA51" i="52"/>
  <c r="DB51" i="52"/>
  <c r="L52" i="52"/>
  <c r="M52" i="52"/>
  <c r="AZ52" i="52"/>
  <c r="BA52" i="52"/>
  <c r="BA51" i="52"/>
  <c r="DD51" i="52"/>
  <c r="BB52" i="52"/>
  <c r="BB51" i="52"/>
  <c r="DE51" i="52"/>
  <c r="BC52" i="52"/>
  <c r="BL52" i="52"/>
  <c r="BM52" i="52"/>
  <c r="L53" i="52"/>
  <c r="M53" i="52"/>
  <c r="AZ53" i="52"/>
  <c r="BA53" i="52"/>
  <c r="BB53" i="52"/>
  <c r="BC53" i="52"/>
  <c r="BL53" i="52"/>
  <c r="BM53" i="52"/>
  <c r="L54" i="52"/>
  <c r="M54" i="52"/>
  <c r="AZ54" i="52"/>
  <c r="BA54" i="52"/>
  <c r="BB54" i="52"/>
  <c r="BC54" i="52"/>
  <c r="BL54" i="52"/>
  <c r="BM54" i="52"/>
  <c r="L55" i="52"/>
  <c r="M55" i="52"/>
  <c r="AZ55" i="52"/>
  <c r="BA55" i="52"/>
  <c r="BB55" i="52"/>
  <c r="BC55" i="52"/>
  <c r="BL55" i="52"/>
  <c r="BM55" i="52"/>
  <c r="L56" i="52"/>
  <c r="BO56" i="52"/>
  <c r="M56" i="52"/>
  <c r="BP56" i="52"/>
  <c r="AZ56" i="52"/>
  <c r="BA56" i="52"/>
  <c r="DD56" i="52"/>
  <c r="BB56" i="52"/>
  <c r="DE56" i="52"/>
  <c r="BC56" i="52"/>
  <c r="BF56" i="52"/>
  <c r="BG56" i="52"/>
  <c r="BH56" i="52"/>
  <c r="BI56" i="52"/>
  <c r="BJ56" i="52"/>
  <c r="BK56" i="52"/>
  <c r="BL56" i="52"/>
  <c r="BM56" i="52"/>
  <c r="BN56" i="52"/>
  <c r="BR56" i="52"/>
  <c r="BS56" i="52"/>
  <c r="BT56" i="52"/>
  <c r="BU56" i="52"/>
  <c r="BV56" i="52"/>
  <c r="BW56" i="52"/>
  <c r="BX56" i="52"/>
  <c r="BY56" i="52"/>
  <c r="BZ56" i="52"/>
  <c r="CA56" i="52"/>
  <c r="CB56" i="52"/>
  <c r="CC56" i="52"/>
  <c r="CD56" i="52"/>
  <c r="CE56" i="52"/>
  <c r="CF56" i="52"/>
  <c r="CG56" i="52"/>
  <c r="CH56" i="52"/>
  <c r="CI56" i="52"/>
  <c r="CJ56" i="52"/>
  <c r="CK56" i="52"/>
  <c r="CL56" i="52"/>
  <c r="CM56" i="52"/>
  <c r="CN56" i="52"/>
  <c r="CO56" i="52"/>
  <c r="CP56" i="52"/>
  <c r="CQ56" i="52"/>
  <c r="CS56" i="52"/>
  <c r="CT56" i="52"/>
  <c r="CU56" i="52"/>
  <c r="CV56" i="52"/>
  <c r="CW56" i="52"/>
  <c r="CX56" i="52"/>
  <c r="CY56" i="52"/>
  <c r="CZ56" i="52"/>
  <c r="DA56" i="52"/>
  <c r="DB56" i="52"/>
  <c r="DC56" i="52"/>
  <c r="DF56" i="52"/>
  <c r="I58" i="52"/>
  <c r="BL58" i="52"/>
  <c r="J58" i="52"/>
  <c r="AH58" i="52"/>
  <c r="AI58" i="52"/>
  <c r="CL58" i="52"/>
  <c r="AJ58" i="52"/>
  <c r="CM58" i="52"/>
  <c r="AK58" i="52"/>
  <c r="AQ58" i="52"/>
  <c r="AP58" i="52"/>
  <c r="CS58" i="52"/>
  <c r="AR58" i="52"/>
  <c r="CU58" i="52"/>
  <c r="AS58" i="52"/>
  <c r="CV58" i="52"/>
  <c r="AT58" i="52"/>
  <c r="AU58" i="52"/>
  <c r="AV58" i="52"/>
  <c r="CY58" i="52"/>
  <c r="AW58" i="52"/>
  <c r="AX58" i="52"/>
  <c r="AY58" i="52"/>
  <c r="BA58" i="52"/>
  <c r="DD58" i="52"/>
  <c r="BF58" i="52"/>
  <c r="BG58" i="52"/>
  <c r="BH58" i="52"/>
  <c r="BI58" i="52"/>
  <c r="BJ58" i="52"/>
  <c r="BK58" i="52"/>
  <c r="BM58" i="52"/>
  <c r="BR58" i="52"/>
  <c r="BS58" i="52"/>
  <c r="BT58" i="52"/>
  <c r="BU58" i="52"/>
  <c r="BV58" i="52"/>
  <c r="BW58" i="52"/>
  <c r="BX58" i="52"/>
  <c r="BY58" i="52"/>
  <c r="BZ58" i="52"/>
  <c r="CA58" i="52"/>
  <c r="CB58" i="52"/>
  <c r="CC58" i="52"/>
  <c r="CD58" i="52"/>
  <c r="CE58" i="52"/>
  <c r="CF58" i="52"/>
  <c r="CG58" i="52"/>
  <c r="CH58" i="52"/>
  <c r="CI58" i="52"/>
  <c r="CK58" i="52"/>
  <c r="CN58" i="52"/>
  <c r="CT58" i="52"/>
  <c r="CW58" i="52"/>
  <c r="CX58" i="52"/>
  <c r="CZ58" i="52"/>
  <c r="DA58" i="52"/>
  <c r="DB58" i="52"/>
  <c r="J59" i="52"/>
  <c r="AH59" i="52"/>
  <c r="AK59" i="52"/>
  <c r="CN59" i="52"/>
  <c r="BF59" i="52"/>
  <c r="BG59" i="52"/>
  <c r="BH59" i="52"/>
  <c r="BI59" i="52"/>
  <c r="BJ59" i="52"/>
  <c r="BK59" i="52"/>
  <c r="BM59" i="52"/>
  <c r="BR59" i="52"/>
  <c r="BS59" i="52"/>
  <c r="BT59" i="52"/>
  <c r="BU59" i="52"/>
  <c r="BV59" i="52"/>
  <c r="BW59" i="52"/>
  <c r="BX59" i="52"/>
  <c r="BY59" i="52"/>
  <c r="BZ59" i="52"/>
  <c r="CA59" i="52"/>
  <c r="CB59" i="52"/>
  <c r="CC59" i="52"/>
  <c r="CD59" i="52"/>
  <c r="CE59" i="52"/>
  <c r="CF59" i="52"/>
  <c r="CG59" i="52"/>
  <c r="CH59" i="52"/>
  <c r="CI59" i="52"/>
  <c r="CK59" i="52"/>
  <c r="DE13" i="52"/>
  <c r="AW59" i="52"/>
  <c r="CZ59" i="52"/>
  <c r="CZ6" i="52"/>
  <c r="AU59" i="52"/>
  <c r="CX59" i="52"/>
  <c r="CX6" i="52"/>
  <c r="DD6" i="52"/>
  <c r="BA59" i="52"/>
  <c r="DD59" i="52"/>
  <c r="AT59" i="52"/>
  <c r="CW59" i="52"/>
  <c r="CW6" i="52"/>
  <c r="AP20" i="52"/>
  <c r="CS20" i="52"/>
  <c r="CV6" i="52"/>
  <c r="AS59" i="52"/>
  <c r="CV59" i="52"/>
  <c r="CU6" i="52"/>
  <c r="AR59" i="52"/>
  <c r="CU59" i="52"/>
  <c r="DF6" i="52"/>
  <c r="DB6" i="52"/>
  <c r="AY59" i="52"/>
  <c r="DB59" i="52"/>
  <c r="AP6" i="52"/>
  <c r="AV59" i="52"/>
  <c r="CY59" i="52"/>
  <c r="CY6" i="52"/>
  <c r="DA6" i="52"/>
  <c r="AX59" i="52"/>
  <c r="DA59" i="52"/>
  <c r="CQ6" i="52"/>
  <c r="AZ6" i="52"/>
  <c r="BC46" i="52"/>
  <c r="DF46" i="52"/>
  <c r="AP27" i="52"/>
  <c r="AP26" i="52"/>
  <c r="CS26" i="52"/>
  <c r="AZ12" i="52"/>
  <c r="AQ6" i="52"/>
  <c r="AJ59" i="52"/>
  <c r="CM59" i="52"/>
  <c r="I59" i="52"/>
  <c r="BL59" i="52"/>
  <c r="AI59" i="52"/>
  <c r="CL59" i="52"/>
  <c r="AG58" i="52"/>
  <c r="AP39" i="52"/>
  <c r="AP38" i="52"/>
  <c r="CS38" i="52"/>
  <c r="AP33" i="52"/>
  <c r="AP32" i="52"/>
  <c r="CS32" i="52"/>
  <c r="CP26" i="52"/>
  <c r="M20" i="52"/>
  <c r="BP20" i="52"/>
  <c r="BC13" i="52"/>
  <c r="DF13" i="52"/>
  <c r="AN58" i="52"/>
  <c r="L20" i="52"/>
  <c r="BO20" i="52"/>
  <c r="AM58" i="52"/>
  <c r="L58" i="52"/>
  <c r="BO58" i="52"/>
  <c r="CL20" i="52"/>
  <c r="AP14" i="52"/>
  <c r="AP13" i="52"/>
  <c r="CS13" i="52"/>
  <c r="CJ13" i="52"/>
  <c r="AL58" i="52"/>
  <c r="K58" i="52"/>
  <c r="M38" i="52"/>
  <c r="BP38" i="52"/>
  <c r="L26" i="52"/>
  <c r="BO26" i="52"/>
  <c r="CT6" i="52"/>
  <c r="AQ59" i="52"/>
  <c r="CT59" i="52"/>
  <c r="CS6" i="52"/>
  <c r="AP59" i="52"/>
  <c r="CS59" i="52"/>
  <c r="BB58" i="52"/>
  <c r="CO58" i="52"/>
  <c r="AL59" i="52"/>
  <c r="CO59" i="52"/>
  <c r="AM59" i="52"/>
  <c r="CP59" i="52"/>
  <c r="BC58" i="52"/>
  <c r="DF58" i="52"/>
  <c r="CP58" i="52"/>
  <c r="CJ58" i="52"/>
  <c r="AG59" i="52"/>
  <c r="CJ59" i="52"/>
  <c r="AZ58" i="52"/>
  <c r="DC58" i="52"/>
  <c r="DC6" i="52"/>
  <c r="AZ59" i="52"/>
  <c r="DC59" i="52"/>
  <c r="L59" i="52"/>
  <c r="BO59" i="52"/>
  <c r="BC59" i="52"/>
  <c r="DF59" i="52"/>
  <c r="K59" i="52"/>
  <c r="BN58" i="52"/>
  <c r="M58" i="52"/>
  <c r="BP58" i="52"/>
  <c r="CQ58" i="52"/>
  <c r="AN59" i="52"/>
  <c r="CQ59" i="52"/>
  <c r="DE58" i="52"/>
  <c r="BB59" i="52"/>
  <c r="DE59" i="52"/>
  <c r="BN59" i="52"/>
  <c r="M59" i="52"/>
  <c r="BP59" i="52"/>
  <c r="BA42" i="50"/>
  <c r="AZ42" i="50"/>
  <c r="AY42" i="50"/>
  <c r="AX42" i="50"/>
  <c r="AW42" i="50"/>
  <c r="AV42" i="50"/>
  <c r="AU42" i="50"/>
  <c r="AT42" i="50"/>
  <c r="BA40" i="50"/>
  <c r="AZ40" i="50"/>
  <c r="AY40" i="50"/>
  <c r="AX40" i="50"/>
  <c r="AW40" i="50"/>
  <c r="AV40" i="50"/>
  <c r="AU40" i="50"/>
  <c r="AT40" i="50"/>
  <c r="AH40" i="50"/>
  <c r="AG40" i="50"/>
  <c r="BB40" i="50"/>
  <c r="BI38" i="50"/>
  <c r="BG38" i="50"/>
  <c r="BF38" i="50"/>
  <c r="BE38" i="50"/>
  <c r="BD38" i="50"/>
  <c r="BC38" i="50"/>
  <c r="BB38" i="50"/>
  <c r="BA38" i="50"/>
  <c r="AZ38" i="50"/>
  <c r="AY38" i="50"/>
  <c r="AX38" i="50"/>
  <c r="AW38" i="50"/>
  <c r="AV38" i="50"/>
  <c r="AU38" i="50"/>
  <c r="AT38" i="50"/>
  <c r="AS38" i="50"/>
  <c r="AR38" i="50"/>
  <c r="AP38" i="50"/>
  <c r="AO38" i="50"/>
  <c r="M38" i="50"/>
  <c r="L38" i="50"/>
  <c r="BI37" i="50"/>
  <c r="BE37" i="50"/>
  <c r="BG37" i="50"/>
  <c r="BD37" i="50"/>
  <c r="BC37" i="50"/>
  <c r="BF37" i="50"/>
  <c r="BB37" i="50"/>
  <c r="BA37" i="50"/>
  <c r="AZ37" i="50"/>
  <c r="AY37" i="50"/>
  <c r="AX37" i="50"/>
  <c r="AW37" i="50"/>
  <c r="AV37" i="50"/>
  <c r="AU37" i="50"/>
  <c r="AT37" i="50"/>
  <c r="AS37" i="50"/>
  <c r="AR37" i="50"/>
  <c r="AP37" i="50"/>
  <c r="AO37" i="50"/>
  <c r="M37" i="50"/>
  <c r="L37" i="50"/>
  <c r="BI36" i="50"/>
  <c r="BG36" i="50"/>
  <c r="BF36" i="50"/>
  <c r="BE36" i="50"/>
  <c r="BD36" i="50"/>
  <c r="BC36" i="50"/>
  <c r="BB36" i="50"/>
  <c r="BA36" i="50"/>
  <c r="AZ36" i="50"/>
  <c r="AY36" i="50"/>
  <c r="AX36" i="50"/>
  <c r="AW36" i="50"/>
  <c r="AV36" i="50"/>
  <c r="AU36" i="50"/>
  <c r="AT36" i="50"/>
  <c r="AS36" i="50"/>
  <c r="AS35" i="50"/>
  <c r="AR36" i="50"/>
  <c r="AR35" i="50"/>
  <c r="AP36" i="50"/>
  <c r="AO36" i="50"/>
  <c r="M36" i="50"/>
  <c r="L36" i="50"/>
  <c r="BC35" i="50"/>
  <c r="BA35" i="50"/>
  <c r="AZ35" i="50"/>
  <c r="AY35" i="50"/>
  <c r="AX35" i="50"/>
  <c r="AW35" i="50"/>
  <c r="AV35" i="50"/>
  <c r="AU35" i="50"/>
  <c r="AT35" i="50"/>
  <c r="AN35" i="50"/>
  <c r="AO35" i="50"/>
  <c r="AM35" i="50"/>
  <c r="AL35" i="50"/>
  <c r="BD35" i="50"/>
  <c r="AK35" i="50"/>
  <c r="BI35" i="50"/>
  <c r="AJ35" i="50"/>
  <c r="AI35" i="50"/>
  <c r="AH35" i="50"/>
  <c r="AG35" i="50"/>
  <c r="BB35" i="50"/>
  <c r="M35" i="50"/>
  <c r="L35" i="50"/>
  <c r="K35" i="50"/>
  <c r="J35" i="50"/>
  <c r="I35" i="50"/>
  <c r="BI33" i="50"/>
  <c r="BE33" i="50"/>
  <c r="BF33" i="50"/>
  <c r="BD33" i="50"/>
  <c r="BC33" i="50"/>
  <c r="BB33" i="50"/>
  <c r="BA33" i="50"/>
  <c r="AZ33" i="50"/>
  <c r="AY33" i="50"/>
  <c r="AX33" i="50"/>
  <c r="AW33" i="50"/>
  <c r="AV33" i="50"/>
  <c r="AU33" i="50"/>
  <c r="AT33" i="50"/>
  <c r="AS33" i="50"/>
  <c r="AR33" i="50"/>
  <c r="AP33" i="50"/>
  <c r="AO33" i="50"/>
  <c r="M33" i="50"/>
  <c r="L33" i="50"/>
  <c r="BI32" i="50"/>
  <c r="BE32" i="50"/>
  <c r="BG32" i="50"/>
  <c r="BD32" i="50"/>
  <c r="BC32" i="50"/>
  <c r="BB32" i="50"/>
  <c r="BA32" i="50"/>
  <c r="AZ32" i="50"/>
  <c r="AY32" i="50"/>
  <c r="AX32" i="50"/>
  <c r="AW32" i="50"/>
  <c r="AV32" i="50"/>
  <c r="AU32" i="50"/>
  <c r="AT32" i="50"/>
  <c r="AS32" i="50"/>
  <c r="AR32" i="50"/>
  <c r="AP32" i="50"/>
  <c r="AO32" i="50"/>
  <c r="M32" i="50"/>
  <c r="L32" i="50"/>
  <c r="BI31" i="50"/>
  <c r="BG31" i="50"/>
  <c r="BE31" i="50"/>
  <c r="BF31" i="50"/>
  <c r="BD31" i="50"/>
  <c r="BC31" i="50"/>
  <c r="BB31" i="50"/>
  <c r="BA31" i="50"/>
  <c r="AZ31" i="50"/>
  <c r="AY31" i="50"/>
  <c r="AX31" i="50"/>
  <c r="AW31" i="50"/>
  <c r="AV31" i="50"/>
  <c r="AU31" i="50"/>
  <c r="AT31" i="50"/>
  <c r="AS31" i="50"/>
  <c r="AR31" i="50"/>
  <c r="AP31" i="50"/>
  <c r="AO31" i="50"/>
  <c r="M31" i="50"/>
  <c r="L31" i="50"/>
  <c r="BI30" i="50"/>
  <c r="BE30" i="50"/>
  <c r="BG30" i="50"/>
  <c r="BD30" i="50"/>
  <c r="BC30" i="50"/>
  <c r="BB30" i="50"/>
  <c r="BA30" i="50"/>
  <c r="AZ30" i="50"/>
  <c r="AY30" i="50"/>
  <c r="AX30" i="50"/>
  <c r="AW30" i="50"/>
  <c r="AV30" i="50"/>
  <c r="AU30" i="50"/>
  <c r="AT30" i="50"/>
  <c r="AS30" i="50"/>
  <c r="AR30" i="50"/>
  <c r="AP30" i="50"/>
  <c r="AO30" i="50"/>
  <c r="M30" i="50"/>
  <c r="L30" i="50"/>
  <c r="BI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P29" i="50"/>
  <c r="AO29" i="50"/>
  <c r="M29" i="50"/>
  <c r="L29" i="50"/>
  <c r="BI28" i="50"/>
  <c r="BG28" i="50"/>
  <c r="BF28" i="50"/>
  <c r="BE28" i="50"/>
  <c r="BD28" i="50"/>
  <c r="BC28" i="50"/>
  <c r="BB28" i="50"/>
  <c r="BA28" i="50"/>
  <c r="AZ28" i="50"/>
  <c r="AY28" i="50"/>
  <c r="AX28" i="50"/>
  <c r="AW28" i="50"/>
  <c r="AV28" i="50"/>
  <c r="AU28" i="50"/>
  <c r="AT28" i="50"/>
  <c r="AS28" i="50"/>
  <c r="AR28" i="50"/>
  <c r="AP28" i="50"/>
  <c r="AO28" i="50"/>
  <c r="M28" i="50"/>
  <c r="L28" i="50"/>
  <c r="BC27" i="50"/>
  <c r="BB27" i="50"/>
  <c r="BA27" i="50"/>
  <c r="AZ27" i="50"/>
  <c r="AY27" i="50"/>
  <c r="AX27" i="50"/>
  <c r="AW27" i="50"/>
  <c r="AV27" i="50"/>
  <c r="AU27" i="50"/>
  <c r="AT27" i="50"/>
  <c r="AN27" i="50"/>
  <c r="AP27" i="50"/>
  <c r="AM27" i="50"/>
  <c r="BE27" i="50"/>
  <c r="AL27" i="50"/>
  <c r="BD27" i="50"/>
  <c r="AK27" i="50"/>
  <c r="BI27" i="50"/>
  <c r="AJ27" i="50"/>
  <c r="AO27" i="50"/>
  <c r="AI27" i="50"/>
  <c r="AH27" i="50"/>
  <c r="AG27" i="50"/>
  <c r="L27" i="50"/>
  <c r="K27" i="50"/>
  <c r="M27" i="50"/>
  <c r="J27" i="50"/>
  <c r="I27" i="50"/>
  <c r="BI25" i="50"/>
  <c r="BE25" i="50"/>
  <c r="BG25" i="50"/>
  <c r="BD25" i="50"/>
  <c r="BC25" i="50"/>
  <c r="BF25" i="50"/>
  <c r="BB25" i="50"/>
  <c r="BA25" i="50"/>
  <c r="AZ25" i="50"/>
  <c r="AY25" i="50"/>
  <c r="AX25" i="50"/>
  <c r="AW25" i="50"/>
  <c r="AV25" i="50"/>
  <c r="AU25" i="50"/>
  <c r="AT25" i="50"/>
  <c r="AS25" i="50"/>
  <c r="AR25" i="50"/>
  <c r="AP25" i="50"/>
  <c r="AO25" i="50"/>
  <c r="M25" i="50"/>
  <c r="L25" i="50"/>
  <c r="BG23" i="50"/>
  <c r="BF23" i="50"/>
  <c r="BA23" i="50"/>
  <c r="AZ23" i="50"/>
  <c r="AY23" i="50"/>
  <c r="AX23" i="50"/>
  <c r="AW23" i="50"/>
  <c r="AV23" i="50"/>
  <c r="AU23" i="50"/>
  <c r="AT23" i="50"/>
  <c r="AS23" i="50"/>
  <c r="AR23" i="50"/>
  <c r="BI22" i="50"/>
  <c r="BE22" i="50"/>
  <c r="BG22" i="50"/>
  <c r="BD22" i="50"/>
  <c r="BC22" i="50"/>
  <c r="BB22" i="50"/>
  <c r="BA22" i="50"/>
  <c r="AZ22" i="50"/>
  <c r="AY22" i="50"/>
  <c r="AX22" i="50"/>
  <c r="AW22" i="50"/>
  <c r="AV22" i="50"/>
  <c r="AU22" i="50"/>
  <c r="AT22" i="50"/>
  <c r="AS22" i="50"/>
  <c r="AR22" i="50"/>
  <c r="AP22" i="50"/>
  <c r="AO22" i="50"/>
  <c r="M22" i="50"/>
  <c r="L22" i="50"/>
  <c r="BB21" i="50"/>
  <c r="BA21" i="50"/>
  <c r="AZ21" i="50"/>
  <c r="AY21" i="50"/>
  <c r="AX21" i="50"/>
  <c r="AW21" i="50"/>
  <c r="AV21" i="50"/>
  <c r="AU21" i="50"/>
  <c r="AT21" i="50"/>
  <c r="AS21" i="50"/>
  <c r="AP21" i="50"/>
  <c r="AN21" i="50"/>
  <c r="AN40" i="50"/>
  <c r="AM21" i="50"/>
  <c r="AM40" i="50"/>
  <c r="BE40" i="50"/>
  <c r="AL21" i="50"/>
  <c r="AL40" i="50"/>
  <c r="AK21" i="50"/>
  <c r="BI21" i="50"/>
  <c r="AJ21" i="50"/>
  <c r="AO21" i="50"/>
  <c r="AI21" i="50"/>
  <c r="AI40" i="50"/>
  <c r="AH21" i="50"/>
  <c r="AG21" i="50"/>
  <c r="K21" i="50"/>
  <c r="K40" i="50"/>
  <c r="J21" i="50"/>
  <c r="J40" i="50"/>
  <c r="L40" i="50"/>
  <c r="I21" i="50"/>
  <c r="I40" i="50"/>
  <c r="BA18" i="50"/>
  <c r="AZ18" i="50"/>
  <c r="AY18" i="50"/>
  <c r="AJ18" i="50"/>
  <c r="I18" i="50"/>
  <c r="BI16" i="50"/>
  <c r="BG16" i="50"/>
  <c r="BF16" i="50"/>
  <c r="BE16" i="50"/>
  <c r="BD16" i="50"/>
  <c r="BC16" i="50"/>
  <c r="BB16" i="50"/>
  <c r="BA16" i="50"/>
  <c r="AZ16" i="50"/>
  <c r="AY16" i="50"/>
  <c r="AX16" i="50"/>
  <c r="AW16" i="50"/>
  <c r="AV16" i="50"/>
  <c r="AU16" i="50"/>
  <c r="AT16" i="50"/>
  <c r="AS16" i="50"/>
  <c r="AR16" i="50"/>
  <c r="AP16" i="50"/>
  <c r="AO16" i="50"/>
  <c r="M16" i="50"/>
  <c r="L16" i="50"/>
  <c r="BI15" i="50"/>
  <c r="BG15" i="50"/>
  <c r="BF15" i="50"/>
  <c r="BE15" i="50"/>
  <c r="BD15" i="50"/>
  <c r="BC15" i="50"/>
  <c r="BB15" i="50"/>
  <c r="BA15" i="50"/>
  <c r="AZ15" i="50"/>
  <c r="AY15" i="50"/>
  <c r="AX15" i="50"/>
  <c r="AW15" i="50"/>
  <c r="AV15" i="50"/>
  <c r="AU15" i="50"/>
  <c r="AT15" i="50"/>
  <c r="AS15" i="50"/>
  <c r="AR15" i="50"/>
  <c r="AP15" i="50"/>
  <c r="AO15" i="50"/>
  <c r="M15" i="50"/>
  <c r="L15" i="50"/>
  <c r="BI14" i="50"/>
  <c r="BE14" i="50"/>
  <c r="BD14" i="50"/>
  <c r="BG14" i="50"/>
  <c r="BC14" i="50"/>
  <c r="BF14" i="50"/>
  <c r="BB14" i="50"/>
  <c r="BA14" i="50"/>
  <c r="AZ14" i="50"/>
  <c r="AY14" i="50"/>
  <c r="AX14" i="50"/>
  <c r="AW14" i="50"/>
  <c r="AV14" i="50"/>
  <c r="AU14" i="50"/>
  <c r="AT14" i="50"/>
  <c r="AS14" i="50"/>
  <c r="AR14" i="50"/>
  <c r="AP14" i="50"/>
  <c r="AO14" i="50"/>
  <c r="M14" i="50"/>
  <c r="L14" i="50"/>
  <c r="BI13" i="50"/>
  <c r="BA13" i="50"/>
  <c r="AZ13" i="50"/>
  <c r="AY13" i="50"/>
  <c r="AX13" i="50"/>
  <c r="AW13" i="50"/>
  <c r="AV13" i="50"/>
  <c r="AU13" i="50"/>
  <c r="AT13" i="50"/>
  <c r="AP13" i="50"/>
  <c r="AN13" i="50"/>
  <c r="BE13" i="50"/>
  <c r="AM13" i="50"/>
  <c r="AL13" i="50"/>
  <c r="AK13" i="50"/>
  <c r="BD13" i="50"/>
  <c r="AJ13" i="50"/>
  <c r="AO13" i="50"/>
  <c r="AI13" i="50"/>
  <c r="BC13" i="50"/>
  <c r="AH13" i="50"/>
  <c r="AG13" i="50"/>
  <c r="BB13" i="50"/>
  <c r="M13" i="50"/>
  <c r="K13" i="50"/>
  <c r="J13" i="50"/>
  <c r="L13" i="50"/>
  <c r="I13" i="50"/>
  <c r="BA11" i="50"/>
  <c r="AZ11" i="50"/>
  <c r="AY11" i="50"/>
  <c r="AJ11" i="50"/>
  <c r="AI11" i="50"/>
  <c r="AI18" i="50"/>
  <c r="I11" i="50"/>
  <c r="BI10" i="50"/>
  <c r="BG10" i="50"/>
  <c r="BF10" i="50"/>
  <c r="BE10" i="50"/>
  <c r="BD10" i="50"/>
  <c r="BC10" i="50"/>
  <c r="BB10" i="50"/>
  <c r="BA10" i="50"/>
  <c r="AZ10" i="50"/>
  <c r="AY10" i="50"/>
  <c r="AX10" i="50"/>
  <c r="AW10" i="50"/>
  <c r="AV10" i="50"/>
  <c r="AU10" i="50"/>
  <c r="AT10" i="50"/>
  <c r="AS10" i="50"/>
  <c r="AR10" i="50"/>
  <c r="AP10" i="50"/>
  <c r="AO10" i="50"/>
  <c r="M10" i="50"/>
  <c r="L10" i="50"/>
  <c r="BI9" i="50"/>
  <c r="BE9" i="50"/>
  <c r="BG9" i="50"/>
  <c r="BD9" i="50"/>
  <c r="BC9" i="50"/>
  <c r="BB9" i="50"/>
  <c r="BA9" i="50"/>
  <c r="AZ9" i="50"/>
  <c r="AY9" i="50"/>
  <c r="AX9" i="50"/>
  <c r="AW9" i="50"/>
  <c r="AV9" i="50"/>
  <c r="AU9" i="50"/>
  <c r="AT9" i="50"/>
  <c r="AS9" i="50"/>
  <c r="AR9" i="50"/>
  <c r="AP9" i="50"/>
  <c r="AO9" i="50"/>
  <c r="M9" i="50"/>
  <c r="L9" i="50"/>
  <c r="BI8" i="50"/>
  <c r="BG8" i="50"/>
  <c r="BE8" i="50"/>
  <c r="BD8" i="50"/>
  <c r="BC8" i="50"/>
  <c r="BF8" i="50"/>
  <c r="BB8" i="50"/>
  <c r="BA8" i="50"/>
  <c r="AZ8" i="50"/>
  <c r="AY8" i="50"/>
  <c r="AX8" i="50"/>
  <c r="AW8" i="50"/>
  <c r="AV8" i="50"/>
  <c r="AU8" i="50"/>
  <c r="AT8" i="50"/>
  <c r="AS8" i="50"/>
  <c r="AR8" i="50"/>
  <c r="AP8" i="50"/>
  <c r="AO8" i="50"/>
  <c r="M8" i="50"/>
  <c r="L8" i="50"/>
  <c r="BI7" i="50"/>
  <c r="BG7" i="50"/>
  <c r="BF7" i="50"/>
  <c r="BE7" i="50"/>
  <c r="BD7" i="50"/>
  <c r="BC7" i="50"/>
  <c r="BB7" i="50"/>
  <c r="BA7" i="50"/>
  <c r="AZ7" i="50"/>
  <c r="AY7" i="50"/>
  <c r="AX7" i="50"/>
  <c r="AW7" i="50"/>
  <c r="AV7" i="50"/>
  <c r="AU7" i="50"/>
  <c r="AT7" i="50"/>
  <c r="AS7" i="50"/>
  <c r="AR7" i="50"/>
  <c r="AP7" i="50"/>
  <c r="AO7" i="50"/>
  <c r="M7" i="50"/>
  <c r="L7" i="50"/>
  <c r="BI6" i="50"/>
  <c r="BE6" i="50"/>
  <c r="BG6" i="50"/>
  <c r="BD6" i="50"/>
  <c r="BC6" i="50"/>
  <c r="BB6" i="50"/>
  <c r="BA6" i="50"/>
  <c r="AZ6" i="50"/>
  <c r="AY6" i="50"/>
  <c r="AX6" i="50"/>
  <c r="AW6" i="50"/>
  <c r="AV6" i="50"/>
  <c r="AU6" i="50"/>
  <c r="AT6" i="50"/>
  <c r="AS6" i="50"/>
  <c r="AR6" i="50"/>
  <c r="AP6" i="50"/>
  <c r="AO6" i="50"/>
  <c r="M6" i="50"/>
  <c r="L6" i="50"/>
  <c r="BI5" i="50"/>
  <c r="BG5" i="50"/>
  <c r="BF5" i="50"/>
  <c r="BE5" i="50"/>
  <c r="BD5" i="50"/>
  <c r="BC5" i="50"/>
  <c r="BB5" i="50"/>
  <c r="BA5" i="50"/>
  <c r="AZ5" i="50"/>
  <c r="AY5" i="50"/>
  <c r="AX5" i="50"/>
  <c r="AW5" i="50"/>
  <c r="AV5" i="50"/>
  <c r="AU5" i="50"/>
  <c r="AT5" i="50"/>
  <c r="AS5" i="50"/>
  <c r="AR5" i="50"/>
  <c r="AP5" i="50"/>
  <c r="AO5" i="50"/>
  <c r="M5" i="50"/>
  <c r="L5" i="50"/>
  <c r="BC4" i="50"/>
  <c r="BA4" i="50"/>
  <c r="AZ4" i="50"/>
  <c r="AY4" i="50"/>
  <c r="AX4" i="50"/>
  <c r="AX11" i="50"/>
  <c r="AX18" i="50"/>
  <c r="AW4" i="50"/>
  <c r="AW11" i="50"/>
  <c r="AW18" i="50"/>
  <c r="AV4" i="50"/>
  <c r="AV11" i="50"/>
  <c r="AV18" i="50"/>
  <c r="AU4" i="50"/>
  <c r="AU11" i="50"/>
  <c r="AU18" i="50"/>
  <c r="AT4" i="50"/>
  <c r="AT11" i="50"/>
  <c r="AT18" i="50"/>
  <c r="AP4" i="50"/>
  <c r="AO4" i="50"/>
  <c r="AN4" i="50"/>
  <c r="BE4" i="50"/>
  <c r="AM4" i="50"/>
  <c r="AM11" i="50"/>
  <c r="AL4" i="50"/>
  <c r="BD4" i="50"/>
  <c r="AK4" i="50"/>
  <c r="AK11" i="50"/>
  <c r="AJ4" i="50"/>
  <c r="AI4" i="50"/>
  <c r="AH4" i="50"/>
  <c r="AH11" i="50"/>
  <c r="AH18" i="50"/>
  <c r="AH42" i="50"/>
  <c r="AG4" i="50"/>
  <c r="AG11" i="50"/>
  <c r="M4" i="50"/>
  <c r="L4" i="50"/>
  <c r="K4" i="50"/>
  <c r="K11" i="50"/>
  <c r="J4" i="50"/>
  <c r="J11" i="50"/>
  <c r="I4" i="50"/>
  <c r="BD11" i="50"/>
  <c r="AK18" i="50"/>
  <c r="M11" i="50"/>
  <c r="K18" i="50"/>
  <c r="M40" i="50"/>
  <c r="AO40" i="50"/>
  <c r="AP40" i="50"/>
  <c r="AR21" i="50"/>
  <c r="AR40" i="50"/>
  <c r="AM18" i="50"/>
  <c r="I42" i="50"/>
  <c r="I44" i="50"/>
  <c r="L11" i="50"/>
  <c r="J18" i="50"/>
  <c r="AJ42" i="50"/>
  <c r="AG18" i="50"/>
  <c r="BB11" i="50"/>
  <c r="AR13" i="50"/>
  <c r="AR4" i="50"/>
  <c r="AR11" i="50"/>
  <c r="AR18" i="50"/>
  <c r="AI42" i="50"/>
  <c r="BC18" i="50"/>
  <c r="BG13" i="50"/>
  <c r="BF13" i="50"/>
  <c r="BG4" i="50"/>
  <c r="BF4" i="50"/>
  <c r="BG27" i="50"/>
  <c r="BF27" i="50"/>
  <c r="AR27" i="50"/>
  <c r="BF9" i="50"/>
  <c r="BI4" i="50"/>
  <c r="BF6" i="50"/>
  <c r="BC21" i="50"/>
  <c r="BF22" i="50"/>
  <c r="BF30" i="50"/>
  <c r="BG33" i="50"/>
  <c r="AP35" i="50"/>
  <c r="AS4" i="50"/>
  <c r="AS11" i="50"/>
  <c r="AS18" i="50"/>
  <c r="AL11" i="50"/>
  <c r="AL18" i="50"/>
  <c r="AL42" i="50"/>
  <c r="BC11" i="50"/>
  <c r="L21" i="50"/>
  <c r="BD21" i="50"/>
  <c r="AJ40" i="50"/>
  <c r="BC40" i="50"/>
  <c r="BF40" i="50"/>
  <c r="BE35" i="50"/>
  <c r="AS13" i="50"/>
  <c r="BB4" i="50"/>
  <c r="M21" i="50"/>
  <c r="BE21" i="50"/>
  <c r="BF32" i="50"/>
  <c r="AK40" i="50"/>
  <c r="AN11" i="50"/>
  <c r="AS27" i="50"/>
  <c r="AS40" i="50"/>
  <c r="M38" i="64"/>
  <c r="L38" i="64"/>
  <c r="L37" i="64"/>
  <c r="AR42" i="50"/>
  <c r="AP11" i="50"/>
  <c r="AO11" i="50"/>
  <c r="AN18" i="50"/>
  <c r="J42" i="50"/>
  <c r="L42" i="50"/>
  <c r="L18" i="50"/>
  <c r="K42" i="50"/>
  <c r="M42" i="50"/>
  <c r="M18" i="50"/>
  <c r="J44" i="50"/>
  <c r="AS42" i="50"/>
  <c r="BD40" i="50"/>
  <c r="BG40" i="50"/>
  <c r="BI40" i="50"/>
  <c r="BG21" i="50"/>
  <c r="BF21" i="50"/>
  <c r="BB18" i="50"/>
  <c r="BB42" i="50"/>
  <c r="AG42" i="50"/>
  <c r="AM42" i="50"/>
  <c r="BE18" i="50"/>
  <c r="BI11" i="50"/>
  <c r="BC42" i="50"/>
  <c r="BF35" i="50"/>
  <c r="BG35" i="50"/>
  <c r="BE11" i="50"/>
  <c r="BI18" i="50"/>
  <c r="AK42" i="50"/>
  <c r="BD18" i="50"/>
  <c r="AO42" i="50"/>
  <c r="AP42" i="50"/>
  <c r="BG18" i="50"/>
  <c r="BF18" i="50"/>
  <c r="L44" i="50"/>
  <c r="K44" i="50"/>
  <c r="M44" i="50"/>
  <c r="AN42" i="50"/>
  <c r="BE42" i="50"/>
  <c r="AP18" i="50"/>
  <c r="AO18" i="50"/>
  <c r="BD42" i="50"/>
  <c r="BG11" i="50"/>
  <c r="BF11" i="50"/>
  <c r="BG42" i="50"/>
  <c r="BF42" i="50"/>
  <c r="BI42" i="50"/>
  <c r="CS56" i="62"/>
  <c r="AO17" i="63"/>
  <c r="AO23" i="63"/>
  <c r="AO39" i="63"/>
  <c r="AF42" i="63"/>
  <c r="AE42" i="63"/>
  <c r="AD42" i="63"/>
  <c r="AC42" i="63"/>
  <c r="AB42" i="63"/>
  <c r="AA42" i="63"/>
  <c r="Z42" i="63"/>
  <c r="Y42" i="63"/>
  <c r="X42" i="63"/>
  <c r="W42" i="63"/>
  <c r="V42" i="63"/>
  <c r="U42" i="63"/>
  <c r="T42" i="63"/>
  <c r="S42" i="63"/>
  <c r="R42" i="63"/>
  <c r="Q42" i="63"/>
  <c r="P42" i="63"/>
  <c r="O42" i="63"/>
  <c r="AF40" i="63"/>
  <c r="AE40" i="63"/>
  <c r="AD40" i="63"/>
  <c r="AC40" i="63"/>
  <c r="AB40" i="63"/>
  <c r="AA40" i="63"/>
  <c r="Z40" i="63"/>
  <c r="Y40" i="63"/>
  <c r="X40" i="63"/>
  <c r="W40" i="63"/>
  <c r="V40" i="63"/>
  <c r="U40" i="63"/>
  <c r="T40" i="63"/>
  <c r="S40" i="63"/>
  <c r="R40" i="63"/>
  <c r="Q40" i="63"/>
  <c r="P40" i="63"/>
  <c r="O40" i="63"/>
  <c r="AN39" i="63"/>
  <c r="AM39" i="63"/>
  <c r="AL39" i="63"/>
  <c r="AK39" i="63"/>
  <c r="AJ39" i="63"/>
  <c r="AI39" i="63"/>
  <c r="AH39" i="63"/>
  <c r="AG39" i="63"/>
  <c r="AF39" i="63"/>
  <c r="AE39" i="63"/>
  <c r="AD39" i="63"/>
  <c r="AC39" i="63"/>
  <c r="AB39" i="63"/>
  <c r="AA39" i="63"/>
  <c r="Z39" i="63"/>
  <c r="Y39" i="63"/>
  <c r="X39" i="63"/>
  <c r="W39" i="63"/>
  <c r="V39" i="63"/>
  <c r="U39" i="63"/>
  <c r="T39" i="63"/>
  <c r="S39" i="63"/>
  <c r="R39" i="63"/>
  <c r="Q39" i="63"/>
  <c r="P39" i="63"/>
  <c r="O39" i="63"/>
  <c r="AI38" i="63"/>
  <c r="AF38" i="63"/>
  <c r="AE38" i="63"/>
  <c r="AD38" i="63"/>
  <c r="AC38" i="63"/>
  <c r="AB38" i="63"/>
  <c r="AA38" i="63"/>
  <c r="Z38" i="63"/>
  <c r="Y38" i="63"/>
  <c r="X38" i="63"/>
  <c r="W38" i="63"/>
  <c r="V38" i="63"/>
  <c r="U38" i="63"/>
  <c r="T38" i="63"/>
  <c r="S38" i="63"/>
  <c r="R38" i="63"/>
  <c r="Q38" i="63"/>
  <c r="P38" i="63"/>
  <c r="O38" i="63"/>
  <c r="K38" i="63"/>
  <c r="J38" i="63"/>
  <c r="I38" i="63"/>
  <c r="H38" i="63"/>
  <c r="G38" i="63"/>
  <c r="F38" i="63"/>
  <c r="E38" i="63"/>
  <c r="D38" i="63"/>
  <c r="C38" i="63"/>
  <c r="AF37" i="63"/>
  <c r="AE37" i="63"/>
  <c r="AD37" i="63"/>
  <c r="AC37" i="63"/>
  <c r="AB37" i="63"/>
  <c r="AA37" i="63"/>
  <c r="Z37" i="63"/>
  <c r="Y37" i="63"/>
  <c r="X37" i="63"/>
  <c r="W37" i="63"/>
  <c r="V37" i="63"/>
  <c r="U37" i="63"/>
  <c r="T37" i="63"/>
  <c r="S37" i="63"/>
  <c r="R37" i="63"/>
  <c r="Q37" i="63"/>
  <c r="P37" i="63"/>
  <c r="O37" i="63"/>
  <c r="I37" i="63"/>
  <c r="H37" i="63"/>
  <c r="G37" i="63"/>
  <c r="F37" i="63"/>
  <c r="E37" i="63"/>
  <c r="D37" i="63"/>
  <c r="C37" i="63"/>
  <c r="AF36" i="63"/>
  <c r="AE36" i="63"/>
  <c r="AD36" i="63"/>
  <c r="AC36" i="63"/>
  <c r="AB36" i="63"/>
  <c r="AA36" i="63"/>
  <c r="Z36" i="63"/>
  <c r="Y36" i="63"/>
  <c r="X36" i="63"/>
  <c r="W36" i="63"/>
  <c r="V36" i="63"/>
  <c r="U36" i="63"/>
  <c r="T36" i="63"/>
  <c r="S36" i="63"/>
  <c r="R36" i="63"/>
  <c r="Q36" i="63"/>
  <c r="P36" i="63"/>
  <c r="O36" i="63"/>
  <c r="H36" i="63"/>
  <c r="G36" i="63"/>
  <c r="F36" i="63"/>
  <c r="E36" i="63"/>
  <c r="D36" i="63"/>
  <c r="C36" i="63"/>
  <c r="AF35" i="63"/>
  <c r="AE35" i="63"/>
  <c r="AD35" i="63"/>
  <c r="AC35" i="63"/>
  <c r="AB35" i="63"/>
  <c r="AA35" i="63"/>
  <c r="Z35" i="63"/>
  <c r="Y35" i="63"/>
  <c r="X35" i="63"/>
  <c r="W35" i="63"/>
  <c r="V35" i="63"/>
  <c r="U35" i="63"/>
  <c r="T35" i="63"/>
  <c r="S35" i="63"/>
  <c r="R35" i="63"/>
  <c r="Q35" i="63"/>
  <c r="P35" i="63"/>
  <c r="O35" i="63"/>
  <c r="AF33" i="63"/>
  <c r="AE33" i="63"/>
  <c r="AD33" i="63"/>
  <c r="AC33" i="63"/>
  <c r="AB33" i="63"/>
  <c r="AA33" i="63"/>
  <c r="Z33" i="63"/>
  <c r="Y33" i="63"/>
  <c r="X33" i="63"/>
  <c r="W33" i="63"/>
  <c r="V33" i="63"/>
  <c r="U33" i="63"/>
  <c r="T33" i="63"/>
  <c r="S33" i="63"/>
  <c r="R33" i="63"/>
  <c r="Q33" i="63"/>
  <c r="P33" i="63"/>
  <c r="O33" i="63"/>
  <c r="H33" i="63"/>
  <c r="G33" i="63"/>
  <c r="F33" i="63"/>
  <c r="E33" i="63"/>
  <c r="D33" i="63"/>
  <c r="C33" i="63"/>
  <c r="AF32" i="63"/>
  <c r="AE32" i="63"/>
  <c r="AD32" i="63"/>
  <c r="AC32" i="63"/>
  <c r="AB32" i="63"/>
  <c r="AA32" i="63"/>
  <c r="Z32" i="63"/>
  <c r="Y32" i="63"/>
  <c r="X32" i="63"/>
  <c r="W32" i="63"/>
  <c r="V32" i="63"/>
  <c r="U32" i="63"/>
  <c r="T32" i="63"/>
  <c r="S32" i="63"/>
  <c r="R32" i="63"/>
  <c r="Q32" i="63"/>
  <c r="P32" i="63"/>
  <c r="O32" i="63"/>
  <c r="H32" i="63"/>
  <c r="G32" i="63"/>
  <c r="F32" i="63"/>
  <c r="E32" i="63"/>
  <c r="D32" i="63"/>
  <c r="C32" i="63"/>
  <c r="AF31" i="63"/>
  <c r="AE31" i="63"/>
  <c r="AD31" i="63"/>
  <c r="AC31" i="63"/>
  <c r="AB31" i="63"/>
  <c r="AA31" i="63"/>
  <c r="Z31" i="63"/>
  <c r="Y31" i="63"/>
  <c r="X31" i="63"/>
  <c r="W31" i="63"/>
  <c r="V31" i="63"/>
  <c r="U31" i="63"/>
  <c r="T31" i="63"/>
  <c r="S31" i="63"/>
  <c r="R31" i="63"/>
  <c r="Q31" i="63"/>
  <c r="P31" i="63"/>
  <c r="O31" i="63"/>
  <c r="H31" i="63"/>
  <c r="G31" i="63"/>
  <c r="F31" i="63"/>
  <c r="E31" i="63"/>
  <c r="D31" i="63"/>
  <c r="C31" i="63"/>
  <c r="AF30" i="63"/>
  <c r="AE30" i="63"/>
  <c r="AD30" i="63"/>
  <c r="AC30" i="63"/>
  <c r="AB30" i="63"/>
  <c r="AA30" i="63"/>
  <c r="Z30" i="63"/>
  <c r="Y30" i="63"/>
  <c r="X30" i="63"/>
  <c r="W30" i="63"/>
  <c r="V30" i="63"/>
  <c r="U30" i="63"/>
  <c r="T30" i="63"/>
  <c r="S30" i="63"/>
  <c r="R30" i="63"/>
  <c r="Q30" i="63"/>
  <c r="P30" i="63"/>
  <c r="O30" i="63"/>
  <c r="H30" i="63"/>
  <c r="G30" i="63"/>
  <c r="F30" i="63"/>
  <c r="E30" i="63"/>
  <c r="D30" i="63"/>
  <c r="C30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H29" i="63"/>
  <c r="G29" i="63"/>
  <c r="F29" i="63"/>
  <c r="E29" i="63"/>
  <c r="D29" i="63"/>
  <c r="C29" i="63"/>
  <c r="AF28" i="63"/>
  <c r="AE28" i="63"/>
  <c r="AD28" i="63"/>
  <c r="AC28" i="63"/>
  <c r="AB28" i="63"/>
  <c r="AA28" i="63"/>
  <c r="Z28" i="63"/>
  <c r="Y28" i="63"/>
  <c r="X28" i="63"/>
  <c r="W28" i="63"/>
  <c r="V28" i="63"/>
  <c r="U28" i="63"/>
  <c r="T28" i="63"/>
  <c r="S28" i="63"/>
  <c r="R28" i="63"/>
  <c r="Q28" i="63"/>
  <c r="P28" i="63"/>
  <c r="O28" i="63"/>
  <c r="H28" i="63"/>
  <c r="G28" i="63"/>
  <c r="F28" i="63"/>
  <c r="E28" i="63"/>
  <c r="D28" i="63"/>
  <c r="C28" i="63"/>
  <c r="AF27" i="63"/>
  <c r="AE27" i="63"/>
  <c r="AD27" i="63"/>
  <c r="AC27" i="63"/>
  <c r="AB27" i="63"/>
  <c r="AA27" i="63"/>
  <c r="Z27" i="63"/>
  <c r="Y27" i="63"/>
  <c r="X27" i="63"/>
  <c r="W27" i="63"/>
  <c r="V27" i="63"/>
  <c r="U27" i="63"/>
  <c r="T27" i="63"/>
  <c r="S27" i="63"/>
  <c r="R27" i="63"/>
  <c r="Q27" i="63"/>
  <c r="P27" i="63"/>
  <c r="O27" i="63"/>
  <c r="AF25" i="63"/>
  <c r="AE25" i="63"/>
  <c r="AD25" i="63"/>
  <c r="AC25" i="63"/>
  <c r="AB25" i="63"/>
  <c r="AA25" i="63"/>
  <c r="Z25" i="63"/>
  <c r="Y25" i="63"/>
  <c r="X25" i="63"/>
  <c r="W25" i="63"/>
  <c r="V25" i="63"/>
  <c r="U25" i="63"/>
  <c r="T25" i="63"/>
  <c r="S25" i="63"/>
  <c r="R25" i="63"/>
  <c r="Q25" i="63"/>
  <c r="P25" i="63"/>
  <c r="O25" i="63"/>
  <c r="H25" i="63"/>
  <c r="G25" i="63"/>
  <c r="F25" i="63"/>
  <c r="E25" i="63"/>
  <c r="D25" i="63"/>
  <c r="C25" i="63"/>
  <c r="AN23" i="63"/>
  <c r="AM23" i="63"/>
  <c r="AL23" i="63"/>
  <c r="AK23" i="63"/>
  <c r="AJ23" i="63"/>
  <c r="AI23" i="63"/>
  <c r="AH23" i="63"/>
  <c r="AG23" i="63"/>
  <c r="AF23" i="63"/>
  <c r="AE23" i="63"/>
  <c r="AD23" i="63"/>
  <c r="AC23" i="63"/>
  <c r="AB23" i="63"/>
  <c r="AA23" i="63"/>
  <c r="Z23" i="63"/>
  <c r="Y23" i="63"/>
  <c r="X23" i="63"/>
  <c r="W23" i="63"/>
  <c r="V23" i="63"/>
  <c r="U23" i="63"/>
  <c r="T23" i="63"/>
  <c r="S23" i="63"/>
  <c r="R23" i="63"/>
  <c r="Q23" i="63"/>
  <c r="P23" i="63"/>
  <c r="O23" i="63"/>
  <c r="H23" i="63"/>
  <c r="G23" i="63"/>
  <c r="F23" i="63"/>
  <c r="E23" i="63"/>
  <c r="D23" i="63"/>
  <c r="C23" i="63"/>
  <c r="AF22" i="63"/>
  <c r="AE22" i="63"/>
  <c r="AD22" i="63"/>
  <c r="AC22" i="63"/>
  <c r="AB22" i="63"/>
  <c r="AA22" i="63"/>
  <c r="Z22" i="63"/>
  <c r="Y22" i="63"/>
  <c r="X22" i="63"/>
  <c r="W22" i="63"/>
  <c r="V22" i="63"/>
  <c r="U22" i="63"/>
  <c r="T22" i="63"/>
  <c r="S22" i="63"/>
  <c r="R22" i="63"/>
  <c r="Q22" i="63"/>
  <c r="P22" i="63"/>
  <c r="O22" i="63"/>
  <c r="H22" i="63"/>
  <c r="G22" i="63"/>
  <c r="F22" i="63"/>
  <c r="E22" i="63"/>
  <c r="D22" i="63"/>
  <c r="C22" i="63"/>
  <c r="AF21" i="63"/>
  <c r="AE21" i="63"/>
  <c r="AD21" i="63"/>
  <c r="AC21" i="63"/>
  <c r="AB21" i="63"/>
  <c r="AA21" i="63"/>
  <c r="Z21" i="63"/>
  <c r="Y21" i="63"/>
  <c r="X21" i="63"/>
  <c r="W21" i="63"/>
  <c r="V21" i="63"/>
  <c r="U21" i="63"/>
  <c r="T21" i="63"/>
  <c r="S21" i="63"/>
  <c r="R21" i="63"/>
  <c r="Q21" i="63"/>
  <c r="P21" i="63"/>
  <c r="O21" i="63"/>
  <c r="C20" i="63"/>
  <c r="C19" i="63"/>
  <c r="AF18" i="63"/>
  <c r="AE18" i="63"/>
  <c r="AD18" i="63"/>
  <c r="AC18" i="63"/>
  <c r="AB18" i="63"/>
  <c r="AA18" i="63"/>
  <c r="Z18" i="63"/>
  <c r="Y18" i="63"/>
  <c r="X18" i="63"/>
  <c r="W18" i="63"/>
  <c r="V18" i="63"/>
  <c r="U18" i="63"/>
  <c r="T18" i="63"/>
  <c r="S18" i="63"/>
  <c r="R18" i="63"/>
  <c r="Q18" i="63"/>
  <c r="P18" i="63"/>
  <c r="O18" i="63"/>
  <c r="H18" i="63"/>
  <c r="G18" i="63"/>
  <c r="F18" i="63"/>
  <c r="E18" i="63"/>
  <c r="D18" i="63"/>
  <c r="C18" i="63"/>
  <c r="AN17" i="63"/>
  <c r="AM17" i="63"/>
  <c r="AL17" i="63"/>
  <c r="AK17" i="63"/>
  <c r="AJ17" i="63"/>
  <c r="AI17" i="63"/>
  <c r="AH17" i="63"/>
  <c r="AG17" i="63"/>
  <c r="AF17" i="63"/>
  <c r="AE17" i="63"/>
  <c r="AD17" i="63"/>
  <c r="AC17" i="63"/>
  <c r="AB17" i="63"/>
  <c r="AA17" i="63"/>
  <c r="Z17" i="63"/>
  <c r="Y17" i="63"/>
  <c r="X17" i="63"/>
  <c r="W17" i="63"/>
  <c r="V17" i="63"/>
  <c r="U17" i="63"/>
  <c r="T17" i="63"/>
  <c r="S17" i="63"/>
  <c r="R17" i="63"/>
  <c r="Q17" i="63"/>
  <c r="P17" i="63"/>
  <c r="O17" i="63"/>
  <c r="C17" i="63"/>
  <c r="AF16" i="63"/>
  <c r="AE16" i="63"/>
  <c r="AD16" i="63"/>
  <c r="AC16" i="63"/>
  <c r="AB16" i="63"/>
  <c r="AA16" i="63"/>
  <c r="Z16" i="63"/>
  <c r="Y16" i="63"/>
  <c r="X16" i="63"/>
  <c r="W16" i="63"/>
  <c r="V16" i="63"/>
  <c r="U16" i="63"/>
  <c r="T16" i="63"/>
  <c r="S16" i="63"/>
  <c r="R16" i="63"/>
  <c r="Q16" i="63"/>
  <c r="P16" i="63"/>
  <c r="O16" i="63"/>
  <c r="H16" i="63"/>
  <c r="G16" i="63"/>
  <c r="F16" i="63"/>
  <c r="E16" i="63"/>
  <c r="D16" i="63"/>
  <c r="C16" i="63"/>
  <c r="AF15" i="63"/>
  <c r="AE15" i="63"/>
  <c r="AD15" i="63"/>
  <c r="AC15" i="63"/>
  <c r="AB15" i="63"/>
  <c r="AA15" i="63"/>
  <c r="Z15" i="63"/>
  <c r="Y15" i="63"/>
  <c r="X15" i="63"/>
  <c r="W15" i="63"/>
  <c r="V15" i="63"/>
  <c r="U15" i="63"/>
  <c r="T15" i="63"/>
  <c r="S15" i="63"/>
  <c r="R15" i="63"/>
  <c r="Q15" i="63"/>
  <c r="P15" i="63"/>
  <c r="O15" i="63"/>
  <c r="H15" i="63"/>
  <c r="G15" i="63"/>
  <c r="F15" i="63"/>
  <c r="E15" i="63"/>
  <c r="D15" i="63"/>
  <c r="C15" i="63"/>
  <c r="AF14" i="63"/>
  <c r="AE14" i="63"/>
  <c r="AD14" i="63"/>
  <c r="AC14" i="63"/>
  <c r="AB14" i="63"/>
  <c r="AA14" i="63"/>
  <c r="Z14" i="63"/>
  <c r="Y14" i="63"/>
  <c r="X14" i="63"/>
  <c r="W14" i="63"/>
  <c r="V14" i="63"/>
  <c r="U14" i="63"/>
  <c r="T14" i="63"/>
  <c r="S14" i="63"/>
  <c r="R14" i="63"/>
  <c r="Q14" i="63"/>
  <c r="P14" i="63"/>
  <c r="O14" i="63"/>
  <c r="H14" i="63"/>
  <c r="G14" i="63"/>
  <c r="F14" i="63"/>
  <c r="E14" i="63"/>
  <c r="D14" i="63"/>
  <c r="C14" i="63"/>
  <c r="AF13" i="63"/>
  <c r="AE13" i="63"/>
  <c r="AD13" i="63"/>
  <c r="AC13" i="63"/>
  <c r="AB13" i="63"/>
  <c r="AA13" i="63"/>
  <c r="Z13" i="63"/>
  <c r="Y13" i="63"/>
  <c r="X13" i="63"/>
  <c r="W13" i="63"/>
  <c r="V13" i="63"/>
  <c r="U13" i="63"/>
  <c r="T13" i="63"/>
  <c r="S13" i="63"/>
  <c r="R13" i="63"/>
  <c r="Q13" i="63"/>
  <c r="P13" i="63"/>
  <c r="O13" i="63"/>
  <c r="AF11" i="63"/>
  <c r="AE11" i="63"/>
  <c r="AD11" i="63"/>
  <c r="AC11" i="63"/>
  <c r="AB11" i="63"/>
  <c r="AA11" i="63"/>
  <c r="Z11" i="63"/>
  <c r="Y11" i="63"/>
  <c r="X11" i="63"/>
  <c r="W11" i="63"/>
  <c r="V11" i="63"/>
  <c r="U11" i="63"/>
  <c r="T11" i="63"/>
  <c r="S11" i="63"/>
  <c r="R11" i="63"/>
  <c r="Q11" i="63"/>
  <c r="P11" i="63"/>
  <c r="O11" i="63"/>
  <c r="H11" i="63"/>
  <c r="G11" i="63"/>
  <c r="F11" i="63"/>
  <c r="E11" i="63"/>
  <c r="D11" i="63"/>
  <c r="C11" i="63"/>
  <c r="AF10" i="63"/>
  <c r="AE10" i="63"/>
  <c r="AD10" i="63"/>
  <c r="AC10" i="63"/>
  <c r="AB10" i="63"/>
  <c r="AA10" i="63"/>
  <c r="Z10" i="63"/>
  <c r="Y10" i="63"/>
  <c r="X10" i="63"/>
  <c r="W10" i="63"/>
  <c r="V10" i="63"/>
  <c r="U10" i="63"/>
  <c r="T10" i="63"/>
  <c r="S10" i="63"/>
  <c r="R10" i="63"/>
  <c r="Q10" i="63"/>
  <c r="P10" i="63"/>
  <c r="O10" i="63"/>
  <c r="H10" i="63"/>
  <c r="G10" i="63"/>
  <c r="F10" i="63"/>
  <c r="E10" i="63"/>
  <c r="D10" i="63"/>
  <c r="C10" i="63"/>
  <c r="AF9" i="63"/>
  <c r="AE9" i="63"/>
  <c r="AD9" i="63"/>
  <c r="AC9" i="63"/>
  <c r="AB9" i="63"/>
  <c r="AA9" i="63"/>
  <c r="Z9" i="63"/>
  <c r="Y9" i="63"/>
  <c r="X9" i="63"/>
  <c r="W9" i="63"/>
  <c r="V9" i="63"/>
  <c r="U9" i="63"/>
  <c r="T9" i="63"/>
  <c r="S9" i="63"/>
  <c r="R9" i="63"/>
  <c r="Q9" i="63"/>
  <c r="P9" i="63"/>
  <c r="O9" i="63"/>
  <c r="H9" i="63"/>
  <c r="G9" i="63"/>
  <c r="F9" i="63"/>
  <c r="E9" i="63"/>
  <c r="D9" i="63"/>
  <c r="C9" i="63"/>
  <c r="AF8" i="63"/>
  <c r="AE8" i="63"/>
  <c r="AD8" i="63"/>
  <c r="AC8" i="63"/>
  <c r="AB8" i="63"/>
  <c r="AA8" i="63"/>
  <c r="Z8" i="63"/>
  <c r="Y8" i="63"/>
  <c r="X8" i="63"/>
  <c r="W8" i="63"/>
  <c r="V8" i="63"/>
  <c r="U8" i="63"/>
  <c r="T8" i="63"/>
  <c r="S8" i="63"/>
  <c r="R8" i="63"/>
  <c r="Q8" i="63"/>
  <c r="P8" i="63"/>
  <c r="O8" i="63"/>
  <c r="H8" i="63"/>
  <c r="G8" i="63"/>
  <c r="F8" i="63"/>
  <c r="E8" i="63"/>
  <c r="D8" i="63"/>
  <c r="C8" i="63"/>
  <c r="AF7" i="63"/>
  <c r="AE7" i="63"/>
  <c r="AD7" i="63"/>
  <c r="AC7" i="63"/>
  <c r="AB7" i="63"/>
  <c r="AA7" i="63"/>
  <c r="Z7" i="63"/>
  <c r="Y7" i="63"/>
  <c r="X7" i="63"/>
  <c r="W7" i="63"/>
  <c r="V7" i="63"/>
  <c r="U7" i="63"/>
  <c r="T7" i="63"/>
  <c r="S7" i="63"/>
  <c r="R7" i="63"/>
  <c r="Q7" i="63"/>
  <c r="P7" i="63"/>
  <c r="O7" i="63"/>
  <c r="H7" i="63"/>
  <c r="G7" i="63"/>
  <c r="F7" i="63"/>
  <c r="E7" i="63"/>
  <c r="D7" i="63"/>
  <c r="C7" i="63"/>
  <c r="AS6" i="63"/>
  <c r="AF6" i="63"/>
  <c r="AE6" i="63"/>
  <c r="AD6" i="63"/>
  <c r="AC6" i="63"/>
  <c r="AB6" i="63"/>
  <c r="AA6" i="63"/>
  <c r="Z6" i="63"/>
  <c r="Y6" i="63"/>
  <c r="X6" i="63"/>
  <c r="W6" i="63"/>
  <c r="V6" i="63"/>
  <c r="U6" i="63"/>
  <c r="T6" i="63"/>
  <c r="S6" i="63"/>
  <c r="R6" i="63"/>
  <c r="Q6" i="63"/>
  <c r="P6" i="63"/>
  <c r="O6" i="63"/>
  <c r="H6" i="63"/>
  <c r="G6" i="63"/>
  <c r="F6" i="63"/>
  <c r="E6" i="63"/>
  <c r="D6" i="63"/>
  <c r="C6" i="63"/>
  <c r="AS5" i="63"/>
  <c r="AF5" i="63"/>
  <c r="AE5" i="63"/>
  <c r="AD5" i="63"/>
  <c r="AC5" i="63"/>
  <c r="AB5" i="63"/>
  <c r="AA5" i="63"/>
  <c r="Z5" i="63"/>
  <c r="Y5" i="63"/>
  <c r="X5" i="63"/>
  <c r="W5" i="63"/>
  <c r="V5" i="63"/>
  <c r="U5" i="63"/>
  <c r="T5" i="63"/>
  <c r="S5" i="63"/>
  <c r="R5" i="63"/>
  <c r="Q5" i="63"/>
  <c r="P5" i="63"/>
  <c r="O5" i="63"/>
  <c r="H5" i="63"/>
  <c r="G5" i="63"/>
  <c r="F5" i="63"/>
  <c r="E5" i="63"/>
  <c r="D5" i="63"/>
  <c r="C5" i="63"/>
  <c r="AQ17" i="63"/>
  <c r="AP17" i="63"/>
  <c r="AK37" i="63"/>
  <c r="AJ38" i="63"/>
  <c r="AL37" i="63"/>
  <c r="AN38" i="63"/>
  <c r="AI37" i="63"/>
  <c r="AJ37" i="63"/>
  <c r="AM38" i="63"/>
  <c r="AN37" i="63"/>
  <c r="AK38" i="63"/>
  <c r="AO37" i="63"/>
  <c r="AQ37" i="64"/>
  <c r="AP37" i="64"/>
  <c r="AO38" i="63"/>
  <c r="AQ38" i="64"/>
  <c r="AP38" i="64"/>
  <c r="BJ37" i="64"/>
  <c r="AM37" i="63"/>
  <c r="AL38" i="63"/>
  <c r="BJ38" i="64"/>
  <c r="AH38" i="63"/>
  <c r="AG37" i="63"/>
  <c r="AG38" i="63"/>
  <c r="J37" i="63"/>
  <c r="AH37" i="63"/>
  <c r="BJ37" i="63"/>
  <c r="BJ38" i="63"/>
  <c r="AQ38" i="63"/>
  <c r="AP38" i="63"/>
  <c r="AP37" i="63"/>
  <c r="AQ37" i="63"/>
  <c r="CS51" i="62"/>
  <c r="Z22" i="61"/>
  <c r="AE22" i="61"/>
  <c r="Y22" i="61"/>
  <c r="AO22" i="61"/>
  <c r="AM18" i="61"/>
  <c r="AL18" i="61"/>
  <c r="AK18" i="61"/>
  <c r="AJ18" i="61"/>
  <c r="AI18" i="61"/>
  <c r="AH18" i="61"/>
  <c r="AE17" i="61"/>
  <c r="Z17" i="61"/>
  <c r="Y17" i="61"/>
  <c r="M17" i="61"/>
  <c r="AO17" i="61"/>
  <c r="AN17" i="61"/>
  <c r="AO16" i="61"/>
  <c r="AN16" i="61"/>
  <c r="AM12" i="61"/>
  <c r="AL12" i="61"/>
  <c r="AK12" i="61"/>
  <c r="AJ12" i="61"/>
  <c r="AI12" i="61"/>
  <c r="AH12" i="61"/>
  <c r="AM6" i="61"/>
  <c r="AL6" i="61"/>
  <c r="AK6" i="61"/>
  <c r="AJ6" i="61"/>
  <c r="AI6" i="61"/>
  <c r="AH6" i="61"/>
  <c r="BG4" i="61"/>
  <c r="BF4" i="61"/>
  <c r="AZ4" i="61"/>
  <c r="AY4" i="61"/>
  <c r="AQ4" i="61"/>
  <c r="CJ59" i="62"/>
  <c r="CI59" i="62"/>
  <c r="CH59" i="62"/>
  <c r="CG59" i="62"/>
  <c r="CF59" i="62"/>
  <c r="CE59" i="62"/>
  <c r="CD59" i="62"/>
  <c r="CC59" i="62"/>
  <c r="CB59" i="62"/>
  <c r="CA59" i="62"/>
  <c r="BZ59" i="62"/>
  <c r="BY59" i="62"/>
  <c r="BX59" i="62"/>
  <c r="BW59" i="62"/>
  <c r="BV59" i="62"/>
  <c r="BU59" i="62"/>
  <c r="BT59" i="62"/>
  <c r="BS59" i="62"/>
  <c r="BL59" i="62"/>
  <c r="BK59" i="62"/>
  <c r="BJ59" i="62"/>
  <c r="BI59" i="62"/>
  <c r="BH59" i="62"/>
  <c r="BG59" i="62"/>
  <c r="CJ58" i="62"/>
  <c r="CI58" i="62"/>
  <c r="CH58" i="62"/>
  <c r="CG58" i="62"/>
  <c r="CF58" i="62"/>
  <c r="CE58" i="62"/>
  <c r="CD58" i="62"/>
  <c r="CC58" i="62"/>
  <c r="CB58" i="62"/>
  <c r="CA58" i="62"/>
  <c r="BZ58" i="62"/>
  <c r="BY58" i="62"/>
  <c r="BX58" i="62"/>
  <c r="BW58" i="62"/>
  <c r="BV58" i="62"/>
  <c r="BU58" i="62"/>
  <c r="BT58" i="62"/>
  <c r="BS58" i="62"/>
  <c r="BL58" i="62"/>
  <c r="BK58" i="62"/>
  <c r="BJ58" i="62"/>
  <c r="BI58" i="62"/>
  <c r="BH58" i="62"/>
  <c r="BG58" i="62"/>
  <c r="AZ58" i="62"/>
  <c r="DD58" i="62"/>
  <c r="AY58" i="62"/>
  <c r="DC58" i="62"/>
  <c r="AX58" i="62"/>
  <c r="DB58" i="62"/>
  <c r="AW58" i="62"/>
  <c r="DA58" i="62"/>
  <c r="AV58" i="62"/>
  <c r="CZ58" i="62"/>
  <c r="AU58" i="62"/>
  <c r="CY58" i="62"/>
  <c r="AT58" i="62"/>
  <c r="CX58" i="62"/>
  <c r="AS58" i="62"/>
  <c r="CW58" i="62"/>
  <c r="AR58" i="62"/>
  <c r="CV58" i="62"/>
  <c r="DD56" i="62"/>
  <c r="DC56" i="62"/>
  <c r="DB56" i="62"/>
  <c r="DA56" i="62"/>
  <c r="CZ56" i="62"/>
  <c r="CY56" i="62"/>
  <c r="CX56" i="62"/>
  <c r="CW56" i="62"/>
  <c r="CV56" i="62"/>
  <c r="CU56" i="62"/>
  <c r="CJ56" i="62"/>
  <c r="CI56" i="62"/>
  <c r="CH56" i="62"/>
  <c r="CG56" i="62"/>
  <c r="CF56" i="62"/>
  <c r="CE56" i="62"/>
  <c r="CD56" i="62"/>
  <c r="CC56" i="62"/>
  <c r="CB56" i="62"/>
  <c r="CA56" i="62"/>
  <c r="BZ56" i="62"/>
  <c r="BY56" i="62"/>
  <c r="BX56" i="62"/>
  <c r="BW56" i="62"/>
  <c r="BV56" i="62"/>
  <c r="BU56" i="62"/>
  <c r="BT56" i="62"/>
  <c r="BS56" i="62"/>
  <c r="BL56" i="62"/>
  <c r="BK56" i="62"/>
  <c r="BJ56" i="62"/>
  <c r="BI56" i="62"/>
  <c r="BH56" i="62"/>
  <c r="BG56" i="62"/>
  <c r="CR56" i="62"/>
  <c r="BC56" i="62"/>
  <c r="DG56" i="62"/>
  <c r="CO56" i="62"/>
  <c r="CN56" i="62"/>
  <c r="CM56" i="62"/>
  <c r="CL56" i="62"/>
  <c r="CK56" i="62"/>
  <c r="M56" i="62"/>
  <c r="BQ56" i="62"/>
  <c r="BM56" i="62"/>
  <c r="BD55" i="62"/>
  <c r="BC55" i="62"/>
  <c r="BN55" i="62"/>
  <c r="BM55" i="62"/>
  <c r="BD54" i="62"/>
  <c r="BC54" i="62"/>
  <c r="BB54" i="62"/>
  <c r="M54" i="62"/>
  <c r="L54" i="62"/>
  <c r="BM54" i="62"/>
  <c r="BD53" i="62"/>
  <c r="BM53" i="62"/>
  <c r="BN52" i="62"/>
  <c r="DD51" i="62"/>
  <c r="DC51" i="62"/>
  <c r="DB51" i="62"/>
  <c r="DA51" i="62"/>
  <c r="CZ51" i="62"/>
  <c r="CY51" i="62"/>
  <c r="CX51" i="62"/>
  <c r="CW51" i="62"/>
  <c r="CV51" i="62"/>
  <c r="CU51" i="62"/>
  <c r="CJ51" i="62"/>
  <c r="CI51" i="62"/>
  <c r="CH51" i="62"/>
  <c r="CG51" i="62"/>
  <c r="CF51" i="62"/>
  <c r="CE51" i="62"/>
  <c r="CD51" i="62"/>
  <c r="CC51" i="62"/>
  <c r="CB51" i="62"/>
  <c r="CA51" i="62"/>
  <c r="BZ51" i="62"/>
  <c r="BY51" i="62"/>
  <c r="BX51" i="62"/>
  <c r="BW51" i="62"/>
  <c r="BV51" i="62"/>
  <c r="BU51" i="62"/>
  <c r="BT51" i="62"/>
  <c r="BS51" i="62"/>
  <c r="BL51" i="62"/>
  <c r="BK51" i="62"/>
  <c r="BJ51" i="62"/>
  <c r="BI51" i="62"/>
  <c r="BH51" i="62"/>
  <c r="BG51" i="62"/>
  <c r="CJ46" i="62"/>
  <c r="CI46" i="62"/>
  <c r="CH46" i="62"/>
  <c r="CG46" i="62"/>
  <c r="CF46" i="62"/>
  <c r="CE46" i="62"/>
  <c r="CD46" i="62"/>
  <c r="CC46" i="62"/>
  <c r="CB46" i="62"/>
  <c r="CA46" i="62"/>
  <c r="BZ46" i="62"/>
  <c r="BY46" i="62"/>
  <c r="BX46" i="62"/>
  <c r="BW46" i="62"/>
  <c r="BV46" i="62"/>
  <c r="BU46" i="62"/>
  <c r="BT46" i="62"/>
  <c r="BS46" i="62"/>
  <c r="BL46" i="62"/>
  <c r="BK46" i="62"/>
  <c r="BJ46" i="62"/>
  <c r="BI46" i="62"/>
  <c r="BH46" i="62"/>
  <c r="BG46" i="62"/>
  <c r="AZ46" i="62"/>
  <c r="DD46" i="62"/>
  <c r="AY46" i="62"/>
  <c r="DC46" i="62"/>
  <c r="AX46" i="62"/>
  <c r="DB46" i="62"/>
  <c r="AW46" i="62"/>
  <c r="DA46" i="62"/>
  <c r="AV46" i="62"/>
  <c r="CZ46" i="62"/>
  <c r="AU46" i="62"/>
  <c r="CY46" i="62"/>
  <c r="AT46" i="62"/>
  <c r="CX46" i="62"/>
  <c r="AS46" i="62"/>
  <c r="CW46" i="62"/>
  <c r="AR46" i="62"/>
  <c r="AQ46" i="62"/>
  <c r="CU46" i="62"/>
  <c r="CJ45" i="62"/>
  <c r="CI45" i="62"/>
  <c r="CH45" i="62"/>
  <c r="CG45" i="62"/>
  <c r="CF45" i="62"/>
  <c r="CE45" i="62"/>
  <c r="CD45" i="62"/>
  <c r="CC45" i="62"/>
  <c r="CB45" i="62"/>
  <c r="CA45" i="62"/>
  <c r="BZ45" i="62"/>
  <c r="BY45" i="62"/>
  <c r="BX45" i="62"/>
  <c r="BW45" i="62"/>
  <c r="BV45" i="62"/>
  <c r="BU45" i="62"/>
  <c r="BT45" i="62"/>
  <c r="BS45" i="62"/>
  <c r="BL45" i="62"/>
  <c r="BK45" i="62"/>
  <c r="BJ45" i="62"/>
  <c r="BI45" i="62"/>
  <c r="BH45" i="62"/>
  <c r="BG45" i="62"/>
  <c r="AZ45" i="62"/>
  <c r="DD45" i="62"/>
  <c r="AY45" i="62"/>
  <c r="DC45" i="62"/>
  <c r="AX45" i="62"/>
  <c r="DB45" i="62"/>
  <c r="AW45" i="62"/>
  <c r="DA45" i="62"/>
  <c r="AV45" i="62"/>
  <c r="CZ45" i="62"/>
  <c r="AU45" i="62"/>
  <c r="CY45" i="62"/>
  <c r="AT45" i="62"/>
  <c r="CX45" i="62"/>
  <c r="AS45" i="62"/>
  <c r="CW45" i="62"/>
  <c r="AR45" i="62"/>
  <c r="CV45" i="62"/>
  <c r="DF44" i="62"/>
  <c r="DE44" i="62"/>
  <c r="DD44" i="62"/>
  <c r="DC44" i="62"/>
  <c r="DB44" i="62"/>
  <c r="DA44" i="62"/>
  <c r="CZ44" i="62"/>
  <c r="CY44" i="62"/>
  <c r="CX44" i="62"/>
  <c r="CW44" i="62"/>
  <c r="CV44" i="62"/>
  <c r="CU44" i="62"/>
  <c r="CJ44" i="62"/>
  <c r="CI44" i="62"/>
  <c r="CH44" i="62"/>
  <c r="CG44" i="62"/>
  <c r="CF44" i="62"/>
  <c r="CE44" i="62"/>
  <c r="CD44" i="62"/>
  <c r="CC44" i="62"/>
  <c r="CB44" i="62"/>
  <c r="CA44" i="62"/>
  <c r="BZ44" i="62"/>
  <c r="BY44" i="62"/>
  <c r="BX44" i="62"/>
  <c r="BW44" i="62"/>
  <c r="BV44" i="62"/>
  <c r="BU44" i="62"/>
  <c r="BT44" i="62"/>
  <c r="BS44" i="62"/>
  <c r="BL44" i="62"/>
  <c r="BK44" i="62"/>
  <c r="BJ44" i="62"/>
  <c r="BI44" i="62"/>
  <c r="BH44" i="62"/>
  <c r="BG44" i="62"/>
  <c r="BL43" i="62"/>
  <c r="BK43" i="62"/>
  <c r="BJ43" i="62"/>
  <c r="BI43" i="62"/>
  <c r="BH43" i="62"/>
  <c r="BG43" i="62"/>
  <c r="AZ43" i="62"/>
  <c r="AY43" i="62"/>
  <c r="AX43" i="62"/>
  <c r="AW43" i="62"/>
  <c r="AV43" i="62"/>
  <c r="AU43" i="62"/>
  <c r="AT43" i="62"/>
  <c r="AS43" i="62"/>
  <c r="AR43" i="62"/>
  <c r="AQ43" i="62"/>
  <c r="BL42" i="62"/>
  <c r="BK42" i="62"/>
  <c r="BJ42" i="62"/>
  <c r="BI42" i="62"/>
  <c r="BH42" i="62"/>
  <c r="BG42" i="62"/>
  <c r="AZ42" i="62"/>
  <c r="AY42" i="62"/>
  <c r="AX42" i="62"/>
  <c r="AW42" i="62"/>
  <c r="AV42" i="62"/>
  <c r="AU42" i="62"/>
  <c r="AT42" i="62"/>
  <c r="AS42" i="62"/>
  <c r="AR42" i="62"/>
  <c r="BL41" i="62"/>
  <c r="BK41" i="62"/>
  <c r="BJ41" i="62"/>
  <c r="BI41" i="62"/>
  <c r="BH41" i="62"/>
  <c r="BG41" i="62"/>
  <c r="AZ41" i="62"/>
  <c r="AY41" i="62"/>
  <c r="AX41" i="62"/>
  <c r="AW41" i="62"/>
  <c r="AV41" i="62"/>
  <c r="AU41" i="62"/>
  <c r="AT41" i="62"/>
  <c r="AS41" i="62"/>
  <c r="AR41" i="62"/>
  <c r="AQ41" i="62"/>
  <c r="BL40" i="62"/>
  <c r="BK40" i="62"/>
  <c r="BJ40" i="62"/>
  <c r="BI40" i="62"/>
  <c r="BH40" i="62"/>
  <c r="BG40" i="62"/>
  <c r="AZ40" i="62"/>
  <c r="AY40" i="62"/>
  <c r="AX40" i="62"/>
  <c r="AW40" i="62"/>
  <c r="AV40" i="62"/>
  <c r="AU40" i="62"/>
  <c r="AT40" i="62"/>
  <c r="AS40" i="62"/>
  <c r="AR40" i="62"/>
  <c r="AQ40" i="62"/>
  <c r="BL39" i="62"/>
  <c r="BK39" i="62"/>
  <c r="BJ39" i="62"/>
  <c r="BI39" i="62"/>
  <c r="BH39" i="62"/>
  <c r="BG39" i="62"/>
  <c r="AZ39" i="62"/>
  <c r="AY39" i="62"/>
  <c r="AX39" i="62"/>
  <c r="AW39" i="62"/>
  <c r="AV39" i="62"/>
  <c r="AU39" i="62"/>
  <c r="AT39" i="62"/>
  <c r="AS39" i="62"/>
  <c r="AR39" i="62"/>
  <c r="AQ39" i="62"/>
  <c r="CJ38" i="62"/>
  <c r="CI38" i="62"/>
  <c r="CH38" i="62"/>
  <c r="CG38" i="62"/>
  <c r="CF38" i="62"/>
  <c r="CE38" i="62"/>
  <c r="CD38" i="62"/>
  <c r="CC38" i="62"/>
  <c r="CB38" i="62"/>
  <c r="CA38" i="62"/>
  <c r="BZ38" i="62"/>
  <c r="BY38" i="62"/>
  <c r="BX38" i="62"/>
  <c r="BW38" i="62"/>
  <c r="BV38" i="62"/>
  <c r="BU38" i="62"/>
  <c r="BT38" i="62"/>
  <c r="BS38" i="62"/>
  <c r="BL38" i="62"/>
  <c r="BK38" i="62"/>
  <c r="BJ38" i="62"/>
  <c r="BI38" i="62"/>
  <c r="BH38" i="62"/>
  <c r="BG38" i="62"/>
  <c r="BL37" i="62"/>
  <c r="BK37" i="62"/>
  <c r="BJ37" i="62"/>
  <c r="BI37" i="62"/>
  <c r="BH37" i="62"/>
  <c r="BG37" i="62"/>
  <c r="AZ37" i="62"/>
  <c r="AY37" i="62"/>
  <c r="AX37" i="62"/>
  <c r="AW37" i="62"/>
  <c r="AV37" i="62"/>
  <c r="AU37" i="62"/>
  <c r="AT37" i="62"/>
  <c r="AS37" i="62"/>
  <c r="AR37" i="62"/>
  <c r="AQ37" i="62"/>
  <c r="BL36" i="62"/>
  <c r="BK36" i="62"/>
  <c r="BJ36" i="62"/>
  <c r="BI36" i="62"/>
  <c r="BH36" i="62"/>
  <c r="BG36" i="62"/>
  <c r="AZ36" i="62"/>
  <c r="AY36" i="62"/>
  <c r="AX36" i="62"/>
  <c r="AW36" i="62"/>
  <c r="AV36" i="62"/>
  <c r="AU36" i="62"/>
  <c r="AT36" i="62"/>
  <c r="AS36" i="62"/>
  <c r="AR36" i="62"/>
  <c r="AQ36" i="62"/>
  <c r="BL35" i="62"/>
  <c r="BK35" i="62"/>
  <c r="BJ35" i="62"/>
  <c r="BI35" i="62"/>
  <c r="BH35" i="62"/>
  <c r="BG35" i="62"/>
  <c r="AZ35" i="62"/>
  <c r="AY35" i="62"/>
  <c r="AX35" i="62"/>
  <c r="AW35" i="62"/>
  <c r="AV35" i="62"/>
  <c r="AU35" i="62"/>
  <c r="AT35" i="62"/>
  <c r="AS35" i="62"/>
  <c r="AR35" i="62"/>
  <c r="AQ35" i="62"/>
  <c r="BL34" i="62"/>
  <c r="BK34" i="62"/>
  <c r="BJ34" i="62"/>
  <c r="BI34" i="62"/>
  <c r="BH34" i="62"/>
  <c r="BG34" i="62"/>
  <c r="AZ34" i="62"/>
  <c r="AY34" i="62"/>
  <c r="AX34" i="62"/>
  <c r="AW34" i="62"/>
  <c r="AV34" i="62"/>
  <c r="AU34" i="62"/>
  <c r="AT34" i="62"/>
  <c r="AS34" i="62"/>
  <c r="AR34" i="62"/>
  <c r="AQ34" i="62"/>
  <c r="BL33" i="62"/>
  <c r="BK33" i="62"/>
  <c r="BJ33" i="62"/>
  <c r="BI33" i="62"/>
  <c r="BH33" i="62"/>
  <c r="BG33" i="62"/>
  <c r="AZ33" i="62"/>
  <c r="AY33" i="62"/>
  <c r="AX33" i="62"/>
  <c r="AW33" i="62"/>
  <c r="AV33" i="62"/>
  <c r="AU33" i="62"/>
  <c r="AT33" i="62"/>
  <c r="AS33" i="62"/>
  <c r="AR33" i="62"/>
  <c r="CJ32" i="62"/>
  <c r="CI32" i="62"/>
  <c r="CH32" i="62"/>
  <c r="CG32" i="62"/>
  <c r="CF32" i="62"/>
  <c r="CE32" i="62"/>
  <c r="CD32" i="62"/>
  <c r="CC32" i="62"/>
  <c r="CB32" i="62"/>
  <c r="CA32" i="62"/>
  <c r="BZ32" i="62"/>
  <c r="BY32" i="62"/>
  <c r="BX32" i="62"/>
  <c r="BW32" i="62"/>
  <c r="BV32" i="62"/>
  <c r="BU32" i="62"/>
  <c r="BT32" i="62"/>
  <c r="BS32" i="62"/>
  <c r="BL32" i="62"/>
  <c r="BK32" i="62"/>
  <c r="BJ32" i="62"/>
  <c r="BI32" i="62"/>
  <c r="BH32" i="62"/>
  <c r="BG32" i="62"/>
  <c r="BL31" i="62"/>
  <c r="BK31" i="62"/>
  <c r="BJ31" i="62"/>
  <c r="BI31" i="62"/>
  <c r="BH31" i="62"/>
  <c r="BG31" i="62"/>
  <c r="AZ31" i="62"/>
  <c r="AY31" i="62"/>
  <c r="AX31" i="62"/>
  <c r="AW31" i="62"/>
  <c r="AV31" i="62"/>
  <c r="AU31" i="62"/>
  <c r="AT31" i="62"/>
  <c r="AS31" i="62"/>
  <c r="AR31" i="62"/>
  <c r="AQ31" i="62"/>
  <c r="BL30" i="62"/>
  <c r="BK30" i="62"/>
  <c r="BJ30" i="62"/>
  <c r="BI30" i="62"/>
  <c r="BH30" i="62"/>
  <c r="BG30" i="62"/>
  <c r="AZ30" i="62"/>
  <c r="AY30" i="62"/>
  <c r="AX30" i="62"/>
  <c r="AW30" i="62"/>
  <c r="AV30" i="62"/>
  <c r="AU30" i="62"/>
  <c r="AT30" i="62"/>
  <c r="AS30" i="62"/>
  <c r="AR30" i="62"/>
  <c r="AQ30" i="62"/>
  <c r="BL29" i="62"/>
  <c r="BK29" i="62"/>
  <c r="BJ29" i="62"/>
  <c r="BI29" i="62"/>
  <c r="BH29" i="62"/>
  <c r="BG29" i="62"/>
  <c r="AZ29" i="62"/>
  <c r="AY29" i="62"/>
  <c r="AX29" i="62"/>
  <c r="AW29" i="62"/>
  <c r="AV29" i="62"/>
  <c r="AU29" i="62"/>
  <c r="AT29" i="62"/>
  <c r="AS29" i="62"/>
  <c r="AR29" i="62"/>
  <c r="AQ29" i="62"/>
  <c r="BL28" i="62"/>
  <c r="BK28" i="62"/>
  <c r="BJ28" i="62"/>
  <c r="BI28" i="62"/>
  <c r="BH28" i="62"/>
  <c r="BG28" i="62"/>
  <c r="AZ28" i="62"/>
  <c r="AY28" i="62"/>
  <c r="AX28" i="62"/>
  <c r="AW28" i="62"/>
  <c r="AV28" i="62"/>
  <c r="AU28" i="62"/>
  <c r="AT28" i="62"/>
  <c r="AS28" i="62"/>
  <c r="AR28" i="62"/>
  <c r="BL27" i="62"/>
  <c r="BK27" i="62"/>
  <c r="BJ27" i="62"/>
  <c r="BI27" i="62"/>
  <c r="BH27" i="62"/>
  <c r="BG27" i="62"/>
  <c r="AZ27" i="62"/>
  <c r="AY27" i="62"/>
  <c r="AX27" i="62"/>
  <c r="AW27" i="62"/>
  <c r="AV27" i="62"/>
  <c r="AU27" i="62"/>
  <c r="AT27" i="62"/>
  <c r="AS27" i="62"/>
  <c r="AR27" i="62"/>
  <c r="AQ27" i="62"/>
  <c r="CJ26" i="62"/>
  <c r="CI26" i="62"/>
  <c r="CH26" i="62"/>
  <c r="CG26" i="62"/>
  <c r="CF26" i="62"/>
  <c r="CE26" i="62"/>
  <c r="CD26" i="62"/>
  <c r="CC26" i="62"/>
  <c r="CB26" i="62"/>
  <c r="CA26" i="62"/>
  <c r="BZ26" i="62"/>
  <c r="BY26" i="62"/>
  <c r="BX26" i="62"/>
  <c r="BW26" i="62"/>
  <c r="BV26" i="62"/>
  <c r="BU26" i="62"/>
  <c r="BT26" i="62"/>
  <c r="BS26" i="62"/>
  <c r="BL26" i="62"/>
  <c r="BK26" i="62"/>
  <c r="BJ26" i="62"/>
  <c r="BI26" i="62"/>
  <c r="BH26" i="62"/>
  <c r="BG26" i="62"/>
  <c r="BL25" i="62"/>
  <c r="BK25" i="62"/>
  <c r="BJ25" i="62"/>
  <c r="BI25" i="62"/>
  <c r="BH25" i="62"/>
  <c r="BG25" i="62"/>
  <c r="AZ25" i="62"/>
  <c r="AY25" i="62"/>
  <c r="AX25" i="62"/>
  <c r="AW25" i="62"/>
  <c r="AV25" i="62"/>
  <c r="AU25" i="62"/>
  <c r="AT25" i="62"/>
  <c r="AS25" i="62"/>
  <c r="AR25" i="62"/>
  <c r="AQ25" i="62"/>
  <c r="BL24" i="62"/>
  <c r="BK24" i="62"/>
  <c r="BJ24" i="62"/>
  <c r="BI24" i="62"/>
  <c r="BH24" i="62"/>
  <c r="BG24" i="62"/>
  <c r="AZ24" i="62"/>
  <c r="AY24" i="62"/>
  <c r="AX24" i="62"/>
  <c r="AW24" i="62"/>
  <c r="AV24" i="62"/>
  <c r="AU24" i="62"/>
  <c r="AT24" i="62"/>
  <c r="AS24" i="62"/>
  <c r="AR24" i="62"/>
  <c r="AQ24" i="62"/>
  <c r="BL23" i="62"/>
  <c r="BK23" i="62"/>
  <c r="BJ23" i="62"/>
  <c r="BI23" i="62"/>
  <c r="BH23" i="62"/>
  <c r="BG23" i="62"/>
  <c r="AZ23" i="62"/>
  <c r="AY23" i="62"/>
  <c r="AX23" i="62"/>
  <c r="AW23" i="62"/>
  <c r="AV23" i="62"/>
  <c r="AU23" i="62"/>
  <c r="AT23" i="62"/>
  <c r="AS23" i="62"/>
  <c r="AR23" i="62"/>
  <c r="AQ23" i="62"/>
  <c r="BL22" i="62"/>
  <c r="BK22" i="62"/>
  <c r="BJ22" i="62"/>
  <c r="BI22" i="62"/>
  <c r="BH22" i="62"/>
  <c r="BG22" i="62"/>
  <c r="AZ22" i="62"/>
  <c r="AY22" i="62"/>
  <c r="AX22" i="62"/>
  <c r="AW22" i="62"/>
  <c r="AV22" i="62"/>
  <c r="AU22" i="62"/>
  <c r="AT22" i="62"/>
  <c r="AS22" i="62"/>
  <c r="AR22" i="62"/>
  <c r="AQ22" i="62"/>
  <c r="BL21" i="62"/>
  <c r="BK21" i="62"/>
  <c r="BJ21" i="62"/>
  <c r="BI21" i="62"/>
  <c r="BH21" i="62"/>
  <c r="BG21" i="62"/>
  <c r="AZ21" i="62"/>
  <c r="AZ20" i="62"/>
  <c r="DD20" i="62"/>
  <c r="AY21" i="62"/>
  <c r="AX21" i="62"/>
  <c r="AW21" i="62"/>
  <c r="AV21" i="62"/>
  <c r="AU21" i="62"/>
  <c r="AT21" i="62"/>
  <c r="AS21" i="62"/>
  <c r="AR21" i="62"/>
  <c r="AQ21" i="62"/>
  <c r="CJ20" i="62"/>
  <c r="CI20" i="62"/>
  <c r="CH20" i="62"/>
  <c r="CG20" i="62"/>
  <c r="CF20" i="62"/>
  <c r="CE20" i="62"/>
  <c r="CD20" i="62"/>
  <c r="CC20" i="62"/>
  <c r="CB20" i="62"/>
  <c r="CA20" i="62"/>
  <c r="BZ20" i="62"/>
  <c r="BY20" i="62"/>
  <c r="BX20" i="62"/>
  <c r="BW20" i="62"/>
  <c r="BV20" i="62"/>
  <c r="BU20" i="62"/>
  <c r="BT20" i="62"/>
  <c r="BS20" i="62"/>
  <c r="BL20" i="62"/>
  <c r="BK20" i="62"/>
  <c r="BJ20" i="62"/>
  <c r="BI20" i="62"/>
  <c r="BH20" i="62"/>
  <c r="BG20" i="62"/>
  <c r="BL19" i="62"/>
  <c r="BK19" i="62"/>
  <c r="BJ19" i="62"/>
  <c r="BI19" i="62"/>
  <c r="BH19" i="62"/>
  <c r="BG19" i="62"/>
  <c r="AZ19" i="62"/>
  <c r="AY19" i="62"/>
  <c r="AX19" i="62"/>
  <c r="AW19" i="62"/>
  <c r="AV19" i="62"/>
  <c r="AU19" i="62"/>
  <c r="AT19" i="62"/>
  <c r="AS19" i="62"/>
  <c r="AR19" i="62"/>
  <c r="AQ19" i="62"/>
  <c r="BL18" i="62"/>
  <c r="BK18" i="62"/>
  <c r="BJ18" i="62"/>
  <c r="BI18" i="62"/>
  <c r="BH18" i="62"/>
  <c r="BG18" i="62"/>
  <c r="AZ18" i="62"/>
  <c r="AY18" i="62"/>
  <c r="AX18" i="62"/>
  <c r="AW18" i="62"/>
  <c r="AV18" i="62"/>
  <c r="AU18" i="62"/>
  <c r="AT18" i="62"/>
  <c r="AS18" i="62"/>
  <c r="AR18" i="62"/>
  <c r="AQ18" i="62"/>
  <c r="BL17" i="62"/>
  <c r="BK17" i="62"/>
  <c r="BJ17" i="62"/>
  <c r="BI17" i="62"/>
  <c r="BH17" i="62"/>
  <c r="BG17" i="62"/>
  <c r="AZ17" i="62"/>
  <c r="AY17" i="62"/>
  <c r="AX17" i="62"/>
  <c r="AW17" i="62"/>
  <c r="AV17" i="62"/>
  <c r="AU17" i="62"/>
  <c r="AT17" i="62"/>
  <c r="AS17" i="62"/>
  <c r="AR17" i="62"/>
  <c r="AQ17" i="62"/>
  <c r="BL16" i="62"/>
  <c r="BK16" i="62"/>
  <c r="BJ16" i="62"/>
  <c r="BI16" i="62"/>
  <c r="BH16" i="62"/>
  <c r="BG16" i="62"/>
  <c r="AZ16" i="62"/>
  <c r="AY16" i="62"/>
  <c r="AX16" i="62"/>
  <c r="AW16" i="62"/>
  <c r="AV16" i="62"/>
  <c r="AU16" i="62"/>
  <c r="AT16" i="62"/>
  <c r="AS16" i="62"/>
  <c r="AR16" i="62"/>
  <c r="AQ16" i="62"/>
  <c r="BL15" i="62"/>
  <c r="BK15" i="62"/>
  <c r="BJ15" i="62"/>
  <c r="BI15" i="62"/>
  <c r="BH15" i="62"/>
  <c r="BG15" i="62"/>
  <c r="AZ15" i="62"/>
  <c r="AY15" i="62"/>
  <c r="AX15" i="62"/>
  <c r="AW15" i="62"/>
  <c r="AV15" i="62"/>
  <c r="AU15" i="62"/>
  <c r="AT15" i="62"/>
  <c r="AS15" i="62"/>
  <c r="AR15" i="62"/>
  <c r="AQ15" i="62"/>
  <c r="BL14" i="62"/>
  <c r="BK14" i="62"/>
  <c r="BJ14" i="62"/>
  <c r="BI14" i="62"/>
  <c r="BH14" i="62"/>
  <c r="BG14" i="62"/>
  <c r="AZ14" i="62"/>
  <c r="AY14" i="62"/>
  <c r="AX14" i="62"/>
  <c r="AW14" i="62"/>
  <c r="AV14" i="62"/>
  <c r="AU14" i="62"/>
  <c r="AT14" i="62"/>
  <c r="AS14" i="62"/>
  <c r="AR14" i="62"/>
  <c r="CJ13" i="62"/>
  <c r="CI13" i="62"/>
  <c r="CH13" i="62"/>
  <c r="CG13" i="62"/>
  <c r="CF13" i="62"/>
  <c r="CE13" i="62"/>
  <c r="CD13" i="62"/>
  <c r="CC13" i="62"/>
  <c r="CB13" i="62"/>
  <c r="CA13" i="62"/>
  <c r="BZ13" i="62"/>
  <c r="BY13" i="62"/>
  <c r="BX13" i="62"/>
  <c r="BW13" i="62"/>
  <c r="BV13" i="62"/>
  <c r="BU13" i="62"/>
  <c r="BT13" i="62"/>
  <c r="BS13" i="62"/>
  <c r="BL13" i="62"/>
  <c r="BK13" i="62"/>
  <c r="BJ13" i="62"/>
  <c r="BI13" i="62"/>
  <c r="BH13" i="62"/>
  <c r="BG13" i="62"/>
  <c r="AS13" i="62"/>
  <c r="CW13" i="62"/>
  <c r="BL12" i="62"/>
  <c r="BK12" i="62"/>
  <c r="BJ12" i="62"/>
  <c r="BI12" i="62"/>
  <c r="BH12" i="62"/>
  <c r="BG12" i="62"/>
  <c r="AZ12" i="62"/>
  <c r="AY12" i="62"/>
  <c r="AX12" i="62"/>
  <c r="AW12" i="62"/>
  <c r="AV12" i="62"/>
  <c r="AU12" i="62"/>
  <c r="AT12" i="62"/>
  <c r="AS12" i="62"/>
  <c r="AR12" i="62"/>
  <c r="AQ12" i="62"/>
  <c r="BN11" i="62"/>
  <c r="BM11" i="62"/>
  <c r="BL11" i="62"/>
  <c r="BK11" i="62"/>
  <c r="BJ11" i="62"/>
  <c r="BI11" i="62"/>
  <c r="BH11" i="62"/>
  <c r="BG11" i="62"/>
  <c r="AZ11" i="62"/>
  <c r="AY11" i="62"/>
  <c r="AX11" i="62"/>
  <c r="AW11" i="62"/>
  <c r="AV11" i="62"/>
  <c r="AU11" i="62"/>
  <c r="AT11" i="62"/>
  <c r="AS11" i="62"/>
  <c r="AR11" i="62"/>
  <c r="AQ11" i="62"/>
  <c r="M11" i="62"/>
  <c r="BL10" i="62"/>
  <c r="BK10" i="62"/>
  <c r="BJ10" i="62"/>
  <c r="BI10" i="62"/>
  <c r="BH10" i="62"/>
  <c r="BG10" i="62"/>
  <c r="AZ10" i="62"/>
  <c r="AY10" i="62"/>
  <c r="AX10" i="62"/>
  <c r="AW10" i="62"/>
  <c r="AV10" i="62"/>
  <c r="AU10" i="62"/>
  <c r="AT10" i="62"/>
  <c r="AS10" i="62"/>
  <c r="AR10" i="62"/>
  <c r="AQ10" i="62"/>
  <c r="BL9" i="62"/>
  <c r="BK9" i="62"/>
  <c r="BJ9" i="62"/>
  <c r="BI9" i="62"/>
  <c r="BH9" i="62"/>
  <c r="BG9" i="62"/>
  <c r="AZ9" i="62"/>
  <c r="AY9" i="62"/>
  <c r="AX9" i="62"/>
  <c r="AW9" i="62"/>
  <c r="AV9" i="62"/>
  <c r="AU9" i="62"/>
  <c r="AT9" i="62"/>
  <c r="AS9" i="62"/>
  <c r="AR9" i="62"/>
  <c r="AQ9" i="62"/>
  <c r="BL8" i="62"/>
  <c r="BK8" i="62"/>
  <c r="BJ8" i="62"/>
  <c r="BI8" i="62"/>
  <c r="BH8" i="62"/>
  <c r="BG8" i="62"/>
  <c r="AZ8" i="62"/>
  <c r="AY8" i="62"/>
  <c r="AX8" i="62"/>
  <c r="AW8" i="62"/>
  <c r="AV8" i="62"/>
  <c r="AU8" i="62"/>
  <c r="AT8" i="62"/>
  <c r="AS8" i="62"/>
  <c r="AR8" i="62"/>
  <c r="AQ8" i="62"/>
  <c r="BL7" i="62"/>
  <c r="BK7" i="62"/>
  <c r="BJ7" i="62"/>
  <c r="BI7" i="62"/>
  <c r="BH7" i="62"/>
  <c r="BG7" i="62"/>
  <c r="AZ7" i="62"/>
  <c r="AY7" i="62"/>
  <c r="AX7" i="62"/>
  <c r="AW7" i="62"/>
  <c r="AV7" i="62"/>
  <c r="AU7" i="62"/>
  <c r="AT7" i="62"/>
  <c r="AS7" i="62"/>
  <c r="AR7" i="62"/>
  <c r="AQ7" i="62"/>
  <c r="CJ6" i="62"/>
  <c r="CI6" i="62"/>
  <c r="CH6" i="62"/>
  <c r="CG6" i="62"/>
  <c r="CF6" i="62"/>
  <c r="CE6" i="62"/>
  <c r="CD6" i="62"/>
  <c r="CC6" i="62"/>
  <c r="CB6" i="62"/>
  <c r="CA6" i="62"/>
  <c r="BZ6" i="62"/>
  <c r="BY6" i="62"/>
  <c r="BX6" i="62"/>
  <c r="BW6" i="62"/>
  <c r="BV6" i="62"/>
  <c r="BU6" i="62"/>
  <c r="BT6" i="62"/>
  <c r="BS6" i="62"/>
  <c r="BL6" i="62"/>
  <c r="BK6" i="62"/>
  <c r="BJ6" i="62"/>
  <c r="BI6" i="62"/>
  <c r="BH6" i="62"/>
  <c r="BG6" i="62"/>
  <c r="BA42" i="63"/>
  <c r="AZ42" i="63"/>
  <c r="AY42" i="63"/>
  <c r="AU42" i="63"/>
  <c r="AW40" i="63"/>
  <c r="BF38" i="63"/>
  <c r="BD38" i="63"/>
  <c r="AV38" i="63"/>
  <c r="AT38" i="63"/>
  <c r="M38" i="63"/>
  <c r="L38" i="63"/>
  <c r="BD37" i="63"/>
  <c r="AZ37" i="63"/>
  <c r="AV37" i="63"/>
  <c r="L37" i="63"/>
  <c r="BB36" i="63"/>
  <c r="AT36" i="63"/>
  <c r="G35" i="63"/>
  <c r="E35" i="63"/>
  <c r="BA35" i="63"/>
  <c r="AZ35" i="63"/>
  <c r="AY35" i="63"/>
  <c r="AW35" i="63"/>
  <c r="AU35" i="63"/>
  <c r="F35" i="63"/>
  <c r="C35" i="63"/>
  <c r="AZ33" i="63"/>
  <c r="AV33" i="63"/>
  <c r="AT33" i="63"/>
  <c r="BB32" i="63"/>
  <c r="AZ32" i="63"/>
  <c r="AV32" i="63"/>
  <c r="AT32" i="63"/>
  <c r="AS32" i="63"/>
  <c r="BB31" i="63"/>
  <c r="AZ31" i="63"/>
  <c r="AV31" i="63"/>
  <c r="AT31" i="63"/>
  <c r="C27" i="63"/>
  <c r="BB30" i="63"/>
  <c r="BA30" i="63"/>
  <c r="AZ30" i="63"/>
  <c r="AY30" i="63"/>
  <c r="AX30" i="63"/>
  <c r="AW30" i="63"/>
  <c r="AU30" i="63"/>
  <c r="AZ29" i="63"/>
  <c r="AY29" i="63"/>
  <c r="AV29" i="63"/>
  <c r="AU29" i="63"/>
  <c r="BB28" i="63"/>
  <c r="AX28" i="63"/>
  <c r="AV28" i="63"/>
  <c r="AT28" i="63"/>
  <c r="F27" i="63"/>
  <c r="AY27" i="63"/>
  <c r="AU27" i="63"/>
  <c r="G27" i="63"/>
  <c r="E27" i="63"/>
  <c r="BB25" i="63"/>
  <c r="AZ25" i="63"/>
  <c r="AX25" i="63"/>
  <c r="AT25" i="63"/>
  <c r="BH23" i="63"/>
  <c r="BG23" i="63"/>
  <c r="BB23" i="63"/>
  <c r="BA23" i="63"/>
  <c r="AY23" i="63"/>
  <c r="AW23" i="63"/>
  <c r="AT23" i="63"/>
  <c r="AZ22" i="63"/>
  <c r="AW22" i="63"/>
  <c r="AV22" i="63"/>
  <c r="AU22" i="63"/>
  <c r="F21" i="63"/>
  <c r="E21" i="63"/>
  <c r="D21" i="63"/>
  <c r="BA21" i="63"/>
  <c r="AZ21" i="63"/>
  <c r="AY21" i="63"/>
  <c r="AW21" i="63"/>
  <c r="AV21" i="63"/>
  <c r="AU21" i="63"/>
  <c r="H21" i="63"/>
  <c r="C21" i="63"/>
  <c r="BH17" i="63"/>
  <c r="BG17" i="63"/>
  <c r="BA16" i="63"/>
  <c r="AW16" i="63"/>
  <c r="AT16" i="63"/>
  <c r="AT15" i="63"/>
  <c r="AV15" i="63"/>
  <c r="E13" i="63"/>
  <c r="BB14" i="63"/>
  <c r="AZ14" i="63"/>
  <c r="AY14" i="63"/>
  <c r="AX14" i="63"/>
  <c r="AV14" i="63"/>
  <c r="AU14" i="63"/>
  <c r="AT14" i="63"/>
  <c r="F13" i="63"/>
  <c r="BA13" i="63"/>
  <c r="AW13" i="63"/>
  <c r="AU13" i="63"/>
  <c r="H13" i="63"/>
  <c r="G13" i="63"/>
  <c r="D13" i="63"/>
  <c r="C13" i="63"/>
  <c r="BB11" i="63"/>
  <c r="BA11" i="63"/>
  <c r="BA10" i="63"/>
  <c r="AZ10" i="63"/>
  <c r="AY10" i="63"/>
  <c r="AW10" i="63"/>
  <c r="AV10" i="63"/>
  <c r="AU10" i="63"/>
  <c r="AT10" i="63"/>
  <c r="BB9" i="63"/>
  <c r="AY9" i="63"/>
  <c r="AX9" i="63"/>
  <c r="AV9" i="63"/>
  <c r="AU9" i="63"/>
  <c r="AT9" i="63"/>
  <c r="BB8" i="63"/>
  <c r="BA8" i="63"/>
  <c r="AY8" i="63"/>
  <c r="AX8" i="63"/>
  <c r="AW8" i="63"/>
  <c r="AV8" i="63"/>
  <c r="AU8" i="63"/>
  <c r="AT8" i="63"/>
  <c r="AF4" i="63"/>
  <c r="BA7" i="63"/>
  <c r="AZ7" i="63"/>
  <c r="AY7" i="63"/>
  <c r="X4" i="63"/>
  <c r="AW7" i="63"/>
  <c r="AU7" i="63"/>
  <c r="P4" i="63"/>
  <c r="F4" i="63"/>
  <c r="BB6" i="63"/>
  <c r="AX6" i="63"/>
  <c r="AV6" i="63"/>
  <c r="AT6" i="63"/>
  <c r="AZ5" i="63"/>
  <c r="Z4" i="63"/>
  <c r="V4" i="63"/>
  <c r="AV5" i="63"/>
  <c r="AU5" i="63"/>
  <c r="AT5" i="63"/>
  <c r="C4" i="63"/>
  <c r="AE4" i="63"/>
  <c r="BB4" i="63"/>
  <c r="AD4" i="63"/>
  <c r="AB4" i="63"/>
  <c r="W4" i="63"/>
  <c r="T4" i="63"/>
  <c r="S4" i="63"/>
  <c r="O4" i="63"/>
  <c r="H4" i="63"/>
  <c r="G4" i="63"/>
  <c r="E4" i="63"/>
  <c r="BB42" i="64"/>
  <c r="BA42" i="64"/>
  <c r="AZ42" i="64"/>
  <c r="AY42" i="64"/>
  <c r="AX42" i="64"/>
  <c r="AW42" i="64"/>
  <c r="AV42" i="64"/>
  <c r="AU42" i="64"/>
  <c r="BB40" i="64"/>
  <c r="BA40" i="64"/>
  <c r="AZ40" i="64"/>
  <c r="AY40" i="64"/>
  <c r="AX40" i="64"/>
  <c r="AW40" i="64"/>
  <c r="AV40" i="64"/>
  <c r="AU40" i="64"/>
  <c r="BB38" i="64"/>
  <c r="BA38" i="64"/>
  <c r="AZ38" i="64"/>
  <c r="AY38" i="64"/>
  <c r="AX38" i="64"/>
  <c r="AW38" i="64"/>
  <c r="AV38" i="64"/>
  <c r="AU38" i="64"/>
  <c r="AT38" i="64"/>
  <c r="AS38" i="64"/>
  <c r="BE38" i="64"/>
  <c r="BD38" i="64"/>
  <c r="BC38" i="64"/>
  <c r="BB37" i="64"/>
  <c r="BA37" i="64"/>
  <c r="AZ37" i="64"/>
  <c r="AY37" i="64"/>
  <c r="AX37" i="64"/>
  <c r="AW37" i="64"/>
  <c r="AV37" i="64"/>
  <c r="AU37" i="64"/>
  <c r="AT37" i="64"/>
  <c r="AS37" i="64"/>
  <c r="BD37" i="64"/>
  <c r="BB36" i="64"/>
  <c r="BA36" i="64"/>
  <c r="AZ36" i="64"/>
  <c r="AY36" i="64"/>
  <c r="AX36" i="64"/>
  <c r="AW36" i="64"/>
  <c r="AV36" i="64"/>
  <c r="AU36" i="64"/>
  <c r="AT36" i="64"/>
  <c r="AS36" i="64"/>
  <c r="BB35" i="64"/>
  <c r="BA35" i="64"/>
  <c r="AZ35" i="64"/>
  <c r="AY35" i="64"/>
  <c r="AX35" i="64"/>
  <c r="AW35" i="64"/>
  <c r="AV35" i="64"/>
  <c r="AU35" i="64"/>
  <c r="BB33" i="64"/>
  <c r="BA33" i="64"/>
  <c r="AZ33" i="64"/>
  <c r="AY33" i="64"/>
  <c r="AX33" i="64"/>
  <c r="AW33" i="64"/>
  <c r="AV33" i="64"/>
  <c r="AU33" i="64"/>
  <c r="AT33" i="64"/>
  <c r="AS33" i="64"/>
  <c r="BB32" i="64"/>
  <c r="BA32" i="64"/>
  <c r="AZ32" i="64"/>
  <c r="AY32" i="64"/>
  <c r="AX32" i="64"/>
  <c r="AW32" i="64"/>
  <c r="AV32" i="64"/>
  <c r="AU32" i="64"/>
  <c r="AT32" i="64"/>
  <c r="AS32" i="64"/>
  <c r="BB31" i="64"/>
  <c r="BA31" i="64"/>
  <c r="AZ31" i="64"/>
  <c r="AY31" i="64"/>
  <c r="AX31" i="64"/>
  <c r="AW31" i="64"/>
  <c r="AV31" i="64"/>
  <c r="AU31" i="64"/>
  <c r="AT31" i="64"/>
  <c r="AS31" i="64"/>
  <c r="BB30" i="64"/>
  <c r="BA30" i="64"/>
  <c r="AZ30" i="64"/>
  <c r="AY30" i="64"/>
  <c r="AX30" i="64"/>
  <c r="AW30" i="64"/>
  <c r="AV30" i="64"/>
  <c r="AU30" i="64"/>
  <c r="AT30" i="64"/>
  <c r="AS30" i="64"/>
  <c r="BB29" i="64"/>
  <c r="BA29" i="64"/>
  <c r="AZ29" i="64"/>
  <c r="AY29" i="64"/>
  <c r="AX29" i="64"/>
  <c r="AW29" i="64"/>
  <c r="AV29" i="64"/>
  <c r="AU29" i="64"/>
  <c r="AT29" i="64"/>
  <c r="AS29" i="64"/>
  <c r="BB28" i="64"/>
  <c r="BA28" i="64"/>
  <c r="AZ28" i="64"/>
  <c r="AY28" i="64"/>
  <c r="AX28" i="64"/>
  <c r="AW28" i="64"/>
  <c r="AV28" i="64"/>
  <c r="AU28" i="64"/>
  <c r="AT28" i="64"/>
  <c r="AS28" i="64"/>
  <c r="BB27" i="64"/>
  <c r="BA27" i="64"/>
  <c r="AZ27" i="64"/>
  <c r="AY27" i="64"/>
  <c r="AX27" i="64"/>
  <c r="AW27" i="64"/>
  <c r="AV27" i="64"/>
  <c r="AU27" i="64"/>
  <c r="BB25" i="64"/>
  <c r="BA25" i="64"/>
  <c r="AZ25" i="64"/>
  <c r="AY25" i="64"/>
  <c r="AX25" i="64"/>
  <c r="AW25" i="64"/>
  <c r="AV25" i="64"/>
  <c r="AU25" i="64"/>
  <c r="AT25" i="64"/>
  <c r="AS25" i="64"/>
  <c r="BH23" i="64"/>
  <c r="BG23" i="64"/>
  <c r="BB23" i="64"/>
  <c r="BA23" i="64"/>
  <c r="AZ23" i="64"/>
  <c r="AY23" i="64"/>
  <c r="AX23" i="64"/>
  <c r="AW23" i="64"/>
  <c r="AV23" i="64"/>
  <c r="AU23" i="64"/>
  <c r="AT23" i="64"/>
  <c r="AS23" i="64"/>
  <c r="BB22" i="64"/>
  <c r="BA22" i="64"/>
  <c r="AZ22" i="64"/>
  <c r="AY22" i="64"/>
  <c r="AX22" i="64"/>
  <c r="AW22" i="64"/>
  <c r="AV22" i="64"/>
  <c r="AU22" i="64"/>
  <c r="AT22" i="64"/>
  <c r="AS22" i="64"/>
  <c r="BB21" i="64"/>
  <c r="BA21" i="64"/>
  <c r="AZ21" i="64"/>
  <c r="AY21" i="64"/>
  <c r="AX21" i="64"/>
  <c r="AW21" i="64"/>
  <c r="AV21" i="64"/>
  <c r="AU21" i="64"/>
  <c r="BB18" i="64"/>
  <c r="BA18" i="64"/>
  <c r="AZ18" i="64"/>
  <c r="BB16" i="64"/>
  <c r="BA16" i="64"/>
  <c r="AZ16" i="64"/>
  <c r="AY16" i="64"/>
  <c r="AX16" i="64"/>
  <c r="AW16" i="64"/>
  <c r="AV16" i="64"/>
  <c r="AU16" i="64"/>
  <c r="AT16" i="64"/>
  <c r="AS16" i="64"/>
  <c r="BB15" i="64"/>
  <c r="BA15" i="64"/>
  <c r="AZ15" i="64"/>
  <c r="AY15" i="64"/>
  <c r="AX15" i="64"/>
  <c r="AW15" i="64"/>
  <c r="AV15" i="64"/>
  <c r="AU15" i="64"/>
  <c r="AT15" i="64"/>
  <c r="AS15" i="64"/>
  <c r="BB14" i="64"/>
  <c r="BA14" i="64"/>
  <c r="AZ14" i="64"/>
  <c r="AY14" i="64"/>
  <c r="AX14" i="64"/>
  <c r="AW14" i="64"/>
  <c r="AV14" i="64"/>
  <c r="AU14" i="64"/>
  <c r="AT14" i="64"/>
  <c r="AS14" i="64"/>
  <c r="BB13" i="64"/>
  <c r="BA13" i="64"/>
  <c r="AZ13" i="64"/>
  <c r="AY13" i="64"/>
  <c r="AX13" i="64"/>
  <c r="AW13" i="64"/>
  <c r="AV13" i="64"/>
  <c r="AU13" i="64"/>
  <c r="BB11" i="64"/>
  <c r="BA11" i="64"/>
  <c r="AZ11" i="64"/>
  <c r="BB10" i="64"/>
  <c r="BA10" i="64"/>
  <c r="AZ10" i="64"/>
  <c r="AY10" i="64"/>
  <c r="AX10" i="64"/>
  <c r="AW10" i="64"/>
  <c r="AV10" i="64"/>
  <c r="AU10" i="64"/>
  <c r="AT10" i="64"/>
  <c r="AS10" i="64"/>
  <c r="BB9" i="64"/>
  <c r="BA9" i="64"/>
  <c r="AZ9" i="64"/>
  <c r="AY9" i="64"/>
  <c r="AX9" i="64"/>
  <c r="AW9" i="64"/>
  <c r="AV9" i="64"/>
  <c r="AU9" i="64"/>
  <c r="AT9" i="64"/>
  <c r="AS9" i="64"/>
  <c r="BB8" i="64"/>
  <c r="BA8" i="64"/>
  <c r="AZ8" i="64"/>
  <c r="AY8" i="64"/>
  <c r="AX8" i="64"/>
  <c r="AW8" i="64"/>
  <c r="AV8" i="64"/>
  <c r="AU8" i="64"/>
  <c r="AT8" i="64"/>
  <c r="AS8" i="64"/>
  <c r="BB7" i="64"/>
  <c r="BA7" i="64"/>
  <c r="AZ7" i="64"/>
  <c r="AY7" i="64"/>
  <c r="AX7" i="64"/>
  <c r="AW7" i="64"/>
  <c r="AV7" i="64"/>
  <c r="AU7" i="64"/>
  <c r="AT7" i="64"/>
  <c r="AS7" i="64"/>
  <c r="BB6" i="64"/>
  <c r="BA6" i="64"/>
  <c r="AZ6" i="64"/>
  <c r="AY6" i="64"/>
  <c r="AX6" i="64"/>
  <c r="AW6" i="64"/>
  <c r="AV6" i="64"/>
  <c r="AU6" i="64"/>
  <c r="AT6" i="64"/>
  <c r="AS6" i="64"/>
  <c r="BB5" i="64"/>
  <c r="BA5" i="64"/>
  <c r="AZ5" i="64"/>
  <c r="AY5" i="64"/>
  <c r="AX5" i="64"/>
  <c r="AW5" i="64"/>
  <c r="AV5" i="64"/>
  <c r="AU5" i="64"/>
  <c r="AT5" i="64"/>
  <c r="AS5" i="64"/>
  <c r="BB4" i="64"/>
  <c r="BA4" i="64"/>
  <c r="AZ4" i="64"/>
  <c r="AY4" i="64"/>
  <c r="AY11" i="64"/>
  <c r="AY18" i="64"/>
  <c r="AX4" i="64"/>
  <c r="AW4" i="64"/>
  <c r="AW11" i="64"/>
  <c r="AV4" i="64"/>
  <c r="AU4" i="64"/>
  <c r="AU11" i="64"/>
  <c r="AU18" i="64"/>
  <c r="BG17" i="57"/>
  <c r="BF17" i="57"/>
  <c r="AS26" i="62"/>
  <c r="CW26" i="62"/>
  <c r="AW13" i="62"/>
  <c r="DA13" i="62"/>
  <c r="AR20" i="62"/>
  <c r="CV20" i="62"/>
  <c r="AT35" i="64"/>
  <c r="AT27" i="64"/>
  <c r="AW18" i="64"/>
  <c r="AV11" i="64"/>
  <c r="AX20" i="62"/>
  <c r="DB20" i="62"/>
  <c r="AT4" i="64"/>
  <c r="AT11" i="64"/>
  <c r="AV6" i="62"/>
  <c r="AW6" i="62"/>
  <c r="AW20" i="62"/>
  <c r="DA20" i="62"/>
  <c r="CL51" i="62"/>
  <c r="CK51" i="62"/>
  <c r="CM51" i="62"/>
  <c r="CN51" i="62"/>
  <c r="BM51" i="62"/>
  <c r="L16" i="61"/>
  <c r="AB17" i="61"/>
  <c r="AX13" i="62"/>
  <c r="DB13" i="62"/>
  <c r="AX38" i="62"/>
  <c r="DB38" i="62"/>
  <c r="AU38" i="62"/>
  <c r="CY38" i="62"/>
  <c r="M52" i="62"/>
  <c r="AV32" i="62"/>
  <c r="CZ32" i="62"/>
  <c r="AY38" i="62"/>
  <c r="DC38" i="62"/>
  <c r="BN54" i="62"/>
  <c r="AX32" i="62"/>
  <c r="DB32" i="62"/>
  <c r="AQ45" i="62"/>
  <c r="CU45" i="62"/>
  <c r="AV13" i="62"/>
  <c r="CZ13" i="62"/>
  <c r="AU26" i="62"/>
  <c r="CY26" i="62"/>
  <c r="BB52" i="62"/>
  <c r="AZ32" i="62"/>
  <c r="DD32" i="62"/>
  <c r="BC52" i="62"/>
  <c r="L52" i="62"/>
  <c r="BB53" i="62"/>
  <c r="BD56" i="62"/>
  <c r="DH56" i="62"/>
  <c r="AV4" i="63"/>
  <c r="AV11" i="63"/>
  <c r="AC22" i="61"/>
  <c r="AD22" i="61"/>
  <c r="M16" i="61"/>
  <c r="M22" i="61"/>
  <c r="AD17" i="61"/>
  <c r="AB22" i="61"/>
  <c r="AS6" i="62"/>
  <c r="AZ6" i="62"/>
  <c r="DD6" i="62"/>
  <c r="AT13" i="62"/>
  <c r="CX13" i="62"/>
  <c r="AS38" i="62"/>
  <c r="CW38" i="62"/>
  <c r="BO51" i="62"/>
  <c r="M55" i="62"/>
  <c r="AU13" i="62"/>
  <c r="CY13" i="62"/>
  <c r="AQ20" i="62"/>
  <c r="CU20" i="62"/>
  <c r="AU20" i="62"/>
  <c r="CY20" i="62"/>
  <c r="AV26" i="62"/>
  <c r="CZ26" i="62"/>
  <c r="AY32" i="62"/>
  <c r="DC32" i="62"/>
  <c r="AW38" i="62"/>
  <c r="DA38" i="62"/>
  <c r="L55" i="62"/>
  <c r="AR13" i="62"/>
  <c r="CV13" i="62"/>
  <c r="AZ13" i="62"/>
  <c r="DD13" i="62"/>
  <c r="AY13" i="62"/>
  <c r="DC13" i="62"/>
  <c r="AW32" i="62"/>
  <c r="DA32" i="62"/>
  <c r="BA55" i="62"/>
  <c r="AT26" i="62"/>
  <c r="CX26" i="62"/>
  <c r="AS32" i="62"/>
  <c r="CW32" i="62"/>
  <c r="AU32" i="62"/>
  <c r="CY32" i="62"/>
  <c r="CQ56" i="62"/>
  <c r="AS20" i="62"/>
  <c r="CW20" i="62"/>
  <c r="AT38" i="62"/>
  <c r="CX38" i="62"/>
  <c r="CV46" i="62"/>
  <c r="BB55" i="62"/>
  <c r="L56" i="62"/>
  <c r="BP56" i="62"/>
  <c r="AX6" i="62"/>
  <c r="DB6" i="62"/>
  <c r="AT6" i="62"/>
  <c r="CX6" i="62"/>
  <c r="AZ26" i="62"/>
  <c r="DD26" i="62"/>
  <c r="AX26" i="62"/>
  <c r="DB26" i="62"/>
  <c r="BN56" i="62"/>
  <c r="AY6" i="62"/>
  <c r="AU6" i="62"/>
  <c r="AV38" i="62"/>
  <c r="CZ38" i="62"/>
  <c r="AZ38" i="62"/>
  <c r="DD38" i="62"/>
  <c r="F40" i="63"/>
  <c r="F42" i="63"/>
  <c r="AU16" i="63"/>
  <c r="BB18" i="63"/>
  <c r="E40" i="63"/>
  <c r="E42" i="63"/>
  <c r="AU25" i="63"/>
  <c r="AZ28" i="63"/>
  <c r="AX29" i="63"/>
  <c r="BB29" i="63"/>
  <c r="BB33" i="63"/>
  <c r="H35" i="63"/>
  <c r="AV36" i="63"/>
  <c r="AZ36" i="63"/>
  <c r="AT37" i="63"/>
  <c r="BB37" i="63"/>
  <c r="AZ38" i="63"/>
  <c r="AV40" i="63"/>
  <c r="AX10" i="63"/>
  <c r="BB10" i="63"/>
  <c r="BB13" i="63"/>
  <c r="AV30" i="63"/>
  <c r="AW5" i="63"/>
  <c r="AS15" i="63"/>
  <c r="AX15" i="63"/>
  <c r="BB15" i="63"/>
  <c r="AZ16" i="63"/>
  <c r="G21" i="63"/>
  <c r="G40" i="63"/>
  <c r="G42" i="63"/>
  <c r="AV25" i="63"/>
  <c r="D27" i="63"/>
  <c r="AU31" i="63"/>
  <c r="AY31" i="63"/>
  <c r="AU33" i="63"/>
  <c r="AY33" i="63"/>
  <c r="AX35" i="63"/>
  <c r="AW36" i="63"/>
  <c r="BA36" i="63"/>
  <c r="AW38" i="63"/>
  <c r="BA38" i="63"/>
  <c r="BE38" i="63"/>
  <c r="BH38" i="63"/>
  <c r="AY13" i="63"/>
  <c r="AW14" i="63"/>
  <c r="BA14" i="63"/>
  <c r="AU23" i="63"/>
  <c r="AV27" i="63"/>
  <c r="AZ27" i="63"/>
  <c r="AW42" i="63"/>
  <c r="AS37" i="63"/>
  <c r="Y4" i="63"/>
  <c r="C40" i="63"/>
  <c r="BB38" i="63"/>
  <c r="Q4" i="63"/>
  <c r="AT13" i="63"/>
  <c r="AU15" i="63"/>
  <c r="AW27" i="63"/>
  <c r="BA27" i="63"/>
  <c r="AW29" i="63"/>
  <c r="BA29" i="63"/>
  <c r="AV35" i="63"/>
  <c r="AX38" i="63"/>
  <c r="AU40" i="63"/>
  <c r="AY40" i="63"/>
  <c r="R4" i="63"/>
  <c r="AT7" i="63"/>
  <c r="BB7" i="63"/>
  <c r="AX16" i="63"/>
  <c r="BB16" i="63"/>
  <c r="BA18" i="63"/>
  <c r="H27" i="63"/>
  <c r="AW31" i="63"/>
  <c r="BA31" i="63"/>
  <c r="AW33" i="63"/>
  <c r="BA33" i="63"/>
  <c r="AU38" i="63"/>
  <c r="AY38" i="63"/>
  <c r="BC38" i="63"/>
  <c r="BF38" i="64"/>
  <c r="BG38" i="64"/>
  <c r="AV18" i="64"/>
  <c r="AT13" i="64"/>
  <c r="AT18" i="64"/>
  <c r="BF37" i="64"/>
  <c r="BG37" i="64"/>
  <c r="BC37" i="64"/>
  <c r="AS35" i="64"/>
  <c r="AX11" i="64"/>
  <c r="AX18" i="64"/>
  <c r="AS27" i="64"/>
  <c r="BE37" i="64"/>
  <c r="AT4" i="63"/>
  <c r="AT11" i="63"/>
  <c r="AT18" i="63"/>
  <c r="AU6" i="63"/>
  <c r="AS10" i="63"/>
  <c r="AZ15" i="63"/>
  <c r="C42" i="63"/>
  <c r="AU28" i="63"/>
  <c r="AY28" i="63"/>
  <c r="AT30" i="63"/>
  <c r="AS30" i="63"/>
  <c r="AS31" i="63"/>
  <c r="AW32" i="63"/>
  <c r="BA32" i="63"/>
  <c r="AU37" i="63"/>
  <c r="AY37" i="63"/>
  <c r="BC37" i="63"/>
  <c r="AX40" i="63"/>
  <c r="BB40" i="63"/>
  <c r="AX13" i="63"/>
  <c r="AS14" i="63"/>
  <c r="AW15" i="63"/>
  <c r="BA15" i="63"/>
  <c r="AV16" i="63"/>
  <c r="AV42" i="63"/>
  <c r="AZ6" i="63"/>
  <c r="AX21" i="63"/>
  <c r="BB21" i="63"/>
  <c r="AW25" i="63"/>
  <c r="BA25" i="63"/>
  <c r="AX31" i="63"/>
  <c r="AX4" i="63"/>
  <c r="AX11" i="63"/>
  <c r="AW6" i="63"/>
  <c r="BA6" i="63"/>
  <c r="AS16" i="63"/>
  <c r="BA22" i="63"/>
  <c r="AX23" i="63"/>
  <c r="AX32" i="63"/>
  <c r="D35" i="63"/>
  <c r="AZ8" i="63"/>
  <c r="H40" i="63"/>
  <c r="H42" i="63"/>
  <c r="AW28" i="63"/>
  <c r="BA28" i="63"/>
  <c r="AU32" i="63"/>
  <c r="AY32" i="63"/>
  <c r="AX33" i="63"/>
  <c r="BB35" i="63"/>
  <c r="AS36" i="63"/>
  <c r="AW37" i="63"/>
  <c r="BA37" i="63"/>
  <c r="BE37" i="63"/>
  <c r="AZ40" i="63"/>
  <c r="AX42" i="63"/>
  <c r="BB42" i="63"/>
  <c r="AY4" i="63"/>
  <c r="AY11" i="63"/>
  <c r="AY18" i="63"/>
  <c r="AS7" i="63"/>
  <c r="AZ9" i="63"/>
  <c r="AV13" i="63"/>
  <c r="AZ13" i="63"/>
  <c r="AY15" i="63"/>
  <c r="AT22" i="63"/>
  <c r="AT21" i="63"/>
  <c r="AX22" i="63"/>
  <c r="BB22" i="63"/>
  <c r="AX5" i="63"/>
  <c r="BB5" i="63"/>
  <c r="AX7" i="63"/>
  <c r="AS8" i="63"/>
  <c r="AW9" i="63"/>
  <c r="BA9" i="63"/>
  <c r="AZ11" i="63"/>
  <c r="AY16" i="63"/>
  <c r="AZ18" i="63"/>
  <c r="AS23" i="63"/>
  <c r="AY25" i="63"/>
  <c r="AX27" i="63"/>
  <c r="BB27" i="63"/>
  <c r="AX36" i="63"/>
  <c r="AS9" i="63"/>
  <c r="AY22" i="63"/>
  <c r="AV23" i="63"/>
  <c r="AZ23" i="63"/>
  <c r="AT29" i="63"/>
  <c r="AS29" i="63"/>
  <c r="AU36" i="63"/>
  <c r="AY36" i="63"/>
  <c r="AX37" i="63"/>
  <c r="BF37" i="63"/>
  <c r="BG37" i="63"/>
  <c r="BA40" i="63"/>
  <c r="L22" i="61"/>
  <c r="AN22" i="61"/>
  <c r="L17" i="61"/>
  <c r="AC17" i="61"/>
  <c r="AQ6" i="62"/>
  <c r="DC6" i="62"/>
  <c r="CY6" i="62"/>
  <c r="CZ6" i="62"/>
  <c r="CW6" i="62"/>
  <c r="L53" i="62"/>
  <c r="BN53" i="62"/>
  <c r="AQ14" i="62"/>
  <c r="AQ13" i="62"/>
  <c r="CU13" i="62"/>
  <c r="AY20" i="62"/>
  <c r="DC20" i="62"/>
  <c r="M53" i="62"/>
  <c r="AQ28" i="62"/>
  <c r="AQ26" i="62"/>
  <c r="CU26" i="62"/>
  <c r="AR26" i="62"/>
  <c r="CV26" i="62"/>
  <c r="AR32" i="62"/>
  <c r="CV32" i="62"/>
  <c r="AQ33" i="62"/>
  <c r="AQ32" i="62"/>
  <c r="CU32" i="62"/>
  <c r="AQ42" i="62"/>
  <c r="AQ38" i="62"/>
  <c r="CU38" i="62"/>
  <c r="AR38" i="62"/>
  <c r="CV38" i="62"/>
  <c r="AR6" i="62"/>
  <c r="DA6" i="62"/>
  <c r="AV20" i="62"/>
  <c r="CZ20" i="62"/>
  <c r="AW26" i="62"/>
  <c r="DA26" i="62"/>
  <c r="BB56" i="62"/>
  <c r="DF56" i="62"/>
  <c r="AT20" i="62"/>
  <c r="CX20" i="62"/>
  <c r="AT32" i="62"/>
  <c r="CX32" i="62"/>
  <c r="BD52" i="62"/>
  <c r="AY26" i="62"/>
  <c r="DC26" i="62"/>
  <c r="BA52" i="62"/>
  <c r="BC53" i="62"/>
  <c r="BA54" i="62"/>
  <c r="BO56" i="62"/>
  <c r="AQ58" i="62"/>
  <c r="CU58" i="62"/>
  <c r="CP56" i="62"/>
  <c r="BA53" i="62"/>
  <c r="BM52" i="62"/>
  <c r="BA56" i="62"/>
  <c r="DE56" i="62"/>
  <c r="BG38" i="63"/>
  <c r="D4" i="63"/>
  <c r="U4" i="63"/>
  <c r="AW4" i="63"/>
  <c r="AW11" i="63"/>
  <c r="AW18" i="63"/>
  <c r="AC4" i="63"/>
  <c r="BA4" i="63"/>
  <c r="BA5" i="63"/>
  <c r="AV7" i="63"/>
  <c r="AS33" i="63"/>
  <c r="AA4" i="63"/>
  <c r="AZ4" i="63"/>
  <c r="AS22" i="63"/>
  <c r="AS25" i="63"/>
  <c r="AS28" i="63"/>
  <c r="AT35" i="63"/>
  <c r="AY5" i="63"/>
  <c r="AY6" i="63"/>
  <c r="AS38" i="63"/>
  <c r="AS4" i="64"/>
  <c r="AS11" i="64"/>
  <c r="AS13" i="64"/>
  <c r="AS21" i="64"/>
  <c r="AT21" i="64"/>
  <c r="AT40" i="64"/>
  <c r="AU59" i="62"/>
  <c r="CY59" i="62"/>
  <c r="AX59" i="62"/>
  <c r="DB59" i="62"/>
  <c r="AS40" i="64"/>
  <c r="AS21" i="63"/>
  <c r="AX18" i="63"/>
  <c r="AV18" i="63"/>
  <c r="D40" i="63"/>
  <c r="D42" i="63"/>
  <c r="D44" i="63"/>
  <c r="BC51" i="62"/>
  <c r="DG51" i="62"/>
  <c r="BH38" i="64"/>
  <c r="BH37" i="64"/>
  <c r="BH37" i="63"/>
  <c r="BB51" i="62"/>
  <c r="DF51" i="62"/>
  <c r="CP51" i="62"/>
  <c r="M51" i="62"/>
  <c r="BQ51" i="62"/>
  <c r="CR51" i="62"/>
  <c r="CO51" i="62"/>
  <c r="AZ59" i="62"/>
  <c r="DD59" i="62"/>
  <c r="E44" i="63"/>
  <c r="F44" i="63"/>
  <c r="G44" i="63"/>
  <c r="H44" i="63"/>
  <c r="AS35" i="63"/>
  <c r="BA51" i="62"/>
  <c r="DE51" i="62"/>
  <c r="AS59" i="62"/>
  <c r="CW59" i="62"/>
  <c r="AY59" i="62"/>
  <c r="DC59" i="62"/>
  <c r="AV59" i="62"/>
  <c r="CZ59" i="62"/>
  <c r="AT27" i="63"/>
  <c r="AT40" i="63"/>
  <c r="AT42" i="63"/>
  <c r="AU4" i="63"/>
  <c r="AU11" i="63"/>
  <c r="AU18" i="63"/>
  <c r="AT42" i="64"/>
  <c r="AS4" i="63"/>
  <c r="AS11" i="63"/>
  <c r="AS13" i="63"/>
  <c r="AQ59" i="62"/>
  <c r="CU59" i="62"/>
  <c r="CU6" i="62"/>
  <c r="AT59" i="62"/>
  <c r="CX59" i="62"/>
  <c r="CQ51" i="62"/>
  <c r="BD51" i="62"/>
  <c r="DH51" i="62"/>
  <c r="CV6" i="62"/>
  <c r="AR59" i="62"/>
  <c r="CV59" i="62"/>
  <c r="AW59" i="62"/>
  <c r="DA59" i="62"/>
  <c r="L51" i="62"/>
  <c r="BP51" i="62"/>
  <c r="BN51" i="62"/>
  <c r="AS27" i="63"/>
  <c r="AS40" i="63"/>
  <c r="AS18" i="64"/>
  <c r="AS42" i="64"/>
  <c r="AH23" i="57"/>
  <c r="AI23" i="57"/>
  <c r="AJ23" i="57"/>
  <c r="AK23" i="57"/>
  <c r="AL23" i="57"/>
  <c r="AM23" i="57"/>
  <c r="AN23" i="57"/>
  <c r="AG23" i="57"/>
  <c r="O6" i="57"/>
  <c r="P6" i="57"/>
  <c r="Q6" i="57"/>
  <c r="AT6" i="57"/>
  <c r="R6" i="57"/>
  <c r="S6" i="57"/>
  <c r="T6" i="57"/>
  <c r="U6" i="57"/>
  <c r="V6" i="57"/>
  <c r="AV6" i="57"/>
  <c r="W6" i="57"/>
  <c r="X6" i="57"/>
  <c r="Y6" i="57"/>
  <c r="AX6" i="57"/>
  <c r="Z6" i="57"/>
  <c r="AA6" i="57"/>
  <c r="AB6" i="57"/>
  <c r="AC6" i="57"/>
  <c r="AD6" i="57"/>
  <c r="AE6" i="57"/>
  <c r="AF6" i="57"/>
  <c r="O7" i="57"/>
  <c r="AS7" i="57"/>
  <c r="P7" i="57"/>
  <c r="Q7" i="57"/>
  <c r="R7" i="57"/>
  <c r="S7" i="57"/>
  <c r="T7" i="57"/>
  <c r="AU7" i="57"/>
  <c r="U7" i="57"/>
  <c r="V7" i="57"/>
  <c r="W7" i="57"/>
  <c r="AW7" i="57"/>
  <c r="X7" i="57"/>
  <c r="Y7" i="57"/>
  <c r="Z7" i="57"/>
  <c r="AA7" i="57"/>
  <c r="AB7" i="57"/>
  <c r="AC7" i="57"/>
  <c r="AD7" i="57"/>
  <c r="AE7" i="57"/>
  <c r="BA7" i="57"/>
  <c r="AF7" i="57"/>
  <c r="O8" i="57"/>
  <c r="P8" i="57"/>
  <c r="Q8" i="57"/>
  <c r="R8" i="57"/>
  <c r="AT8" i="57"/>
  <c r="S8" i="57"/>
  <c r="T8" i="57"/>
  <c r="U8" i="57"/>
  <c r="AV8" i="57"/>
  <c r="V8" i="57"/>
  <c r="W8" i="57"/>
  <c r="X8" i="57"/>
  <c r="Y8" i="57"/>
  <c r="Z8" i="57"/>
  <c r="AA8" i="57"/>
  <c r="AB8" i="57"/>
  <c r="AC8" i="57"/>
  <c r="AZ8" i="57"/>
  <c r="AD8" i="57"/>
  <c r="AE8" i="57"/>
  <c r="AF8" i="57"/>
  <c r="O9" i="57"/>
  <c r="P9" i="57"/>
  <c r="Q9" i="57"/>
  <c r="R9" i="57"/>
  <c r="S9" i="57"/>
  <c r="AU9" i="57"/>
  <c r="T9" i="57"/>
  <c r="U9" i="57"/>
  <c r="V9" i="57"/>
  <c r="W9" i="57"/>
  <c r="X9" i="57"/>
  <c r="Y9" i="57"/>
  <c r="Z9" i="57"/>
  <c r="AA9" i="57"/>
  <c r="AY9" i="57"/>
  <c r="AB9" i="57"/>
  <c r="AC9" i="57"/>
  <c r="AD9" i="57"/>
  <c r="AE9" i="57"/>
  <c r="AF9" i="57"/>
  <c r="BA9" i="57"/>
  <c r="O10" i="57"/>
  <c r="P10" i="57"/>
  <c r="Q10" i="57"/>
  <c r="AT10" i="57"/>
  <c r="R10" i="57"/>
  <c r="S10" i="57"/>
  <c r="T10" i="57"/>
  <c r="U10" i="57"/>
  <c r="V10" i="57"/>
  <c r="W10" i="57"/>
  <c r="X10" i="57"/>
  <c r="Y10" i="57"/>
  <c r="AX10" i="57"/>
  <c r="Z10" i="57"/>
  <c r="AA10" i="57"/>
  <c r="AB10" i="57"/>
  <c r="AC10" i="57"/>
  <c r="AD10" i="57"/>
  <c r="AZ10" i="57"/>
  <c r="AE10" i="57"/>
  <c r="AF10" i="57"/>
  <c r="O11" i="57"/>
  <c r="P11" i="57"/>
  <c r="Q11" i="57"/>
  <c r="R11" i="57"/>
  <c r="S11" i="57"/>
  <c r="T11" i="57"/>
  <c r="U11" i="57"/>
  <c r="V11" i="57"/>
  <c r="W11" i="57"/>
  <c r="X11" i="57"/>
  <c r="Y11" i="57"/>
  <c r="Z11" i="57"/>
  <c r="AA11" i="57"/>
  <c r="AB11" i="57"/>
  <c r="AC11" i="57"/>
  <c r="AD11" i="57"/>
  <c r="AE11" i="57"/>
  <c r="BA11" i="57"/>
  <c r="AF11" i="57"/>
  <c r="O13" i="57"/>
  <c r="P13" i="57"/>
  <c r="Q13" i="57"/>
  <c r="R13" i="57"/>
  <c r="AT13" i="57"/>
  <c r="S13" i="57"/>
  <c r="T13" i="57"/>
  <c r="AU13" i="57"/>
  <c r="U13" i="57"/>
  <c r="V13" i="57"/>
  <c r="W13" i="57"/>
  <c r="X13" i="57"/>
  <c r="Y13" i="57"/>
  <c r="Z13" i="57"/>
  <c r="AA13" i="57"/>
  <c r="AB13" i="57"/>
  <c r="AC13" i="57"/>
  <c r="AD13" i="57"/>
  <c r="AE13" i="57"/>
  <c r="AF13" i="57"/>
  <c r="O14" i="57"/>
  <c r="P14" i="57"/>
  <c r="Q14" i="57"/>
  <c r="R14" i="57"/>
  <c r="S14" i="57"/>
  <c r="AU14" i="57"/>
  <c r="T14" i="57"/>
  <c r="U14" i="57"/>
  <c r="V14" i="57"/>
  <c r="W14" i="57"/>
  <c r="X14" i="57"/>
  <c r="Y14" i="57"/>
  <c r="Z14" i="57"/>
  <c r="AA14" i="57"/>
  <c r="AY14" i="57"/>
  <c r="AB14" i="57"/>
  <c r="AC14" i="57"/>
  <c r="AD14" i="57"/>
  <c r="AE14" i="57"/>
  <c r="AF14" i="57"/>
  <c r="O15" i="57"/>
  <c r="P15" i="57"/>
  <c r="Q15" i="57"/>
  <c r="AT15" i="57"/>
  <c r="R15" i="57"/>
  <c r="S15" i="57"/>
  <c r="T15" i="57"/>
  <c r="U15" i="57"/>
  <c r="V15" i="57"/>
  <c r="W15" i="57"/>
  <c r="X15" i="57"/>
  <c r="Y15" i="57"/>
  <c r="AX15" i="57"/>
  <c r="Z15" i="57"/>
  <c r="AA15" i="57"/>
  <c r="AB15" i="57"/>
  <c r="AC15" i="57"/>
  <c r="AD15" i="57"/>
  <c r="AE15" i="57"/>
  <c r="AF15" i="57"/>
  <c r="O16" i="57"/>
  <c r="AS16" i="57"/>
  <c r="P16" i="57"/>
  <c r="Q16" i="57"/>
  <c r="R16" i="57"/>
  <c r="S16" i="57"/>
  <c r="T16" i="57"/>
  <c r="U16" i="57"/>
  <c r="V16" i="57"/>
  <c r="W16" i="57"/>
  <c r="AW16" i="57"/>
  <c r="X16" i="57"/>
  <c r="Y16" i="57"/>
  <c r="Z16" i="57"/>
  <c r="AA16" i="57"/>
  <c r="AB16" i="57"/>
  <c r="AC16" i="57"/>
  <c r="AD16" i="57"/>
  <c r="AE16" i="57"/>
  <c r="BA16" i="57"/>
  <c r="AF16" i="57"/>
  <c r="O17" i="57"/>
  <c r="P17" i="57"/>
  <c r="Q17" i="57"/>
  <c r="R17" i="57"/>
  <c r="S17" i="57"/>
  <c r="T17" i="57"/>
  <c r="U17" i="57"/>
  <c r="V17" i="57"/>
  <c r="W17" i="57"/>
  <c r="X17" i="57"/>
  <c r="Y17" i="57"/>
  <c r="Z17" i="57"/>
  <c r="AA17" i="57"/>
  <c r="AB17" i="57"/>
  <c r="AC17" i="57"/>
  <c r="AD17" i="57"/>
  <c r="AE17" i="57"/>
  <c r="AF17" i="57"/>
  <c r="AG17" i="57"/>
  <c r="AH17" i="57"/>
  <c r="AI17" i="57"/>
  <c r="AJ17" i="57"/>
  <c r="AK17" i="57"/>
  <c r="AL17" i="57"/>
  <c r="AM17" i="57"/>
  <c r="AN17" i="57"/>
  <c r="O18" i="57"/>
  <c r="P18" i="57"/>
  <c r="Q18" i="57"/>
  <c r="R18" i="57"/>
  <c r="S18" i="57"/>
  <c r="T18" i="57"/>
  <c r="U18" i="57"/>
  <c r="V18" i="57"/>
  <c r="W18" i="57"/>
  <c r="X18" i="57"/>
  <c r="Y18" i="57"/>
  <c r="Z18" i="57"/>
  <c r="AA18" i="57"/>
  <c r="AY18" i="57"/>
  <c r="AB18" i="57"/>
  <c r="AC18" i="57"/>
  <c r="AD18" i="57"/>
  <c r="AE18" i="57"/>
  <c r="AF18" i="57"/>
  <c r="O21" i="57"/>
  <c r="P21" i="57"/>
  <c r="Q21" i="57"/>
  <c r="AT21" i="57"/>
  <c r="R21" i="57"/>
  <c r="S21" i="57"/>
  <c r="T21" i="57"/>
  <c r="U21" i="57"/>
  <c r="V21" i="57"/>
  <c r="W21" i="57"/>
  <c r="X21" i="57"/>
  <c r="Y21" i="57"/>
  <c r="Z21" i="57"/>
  <c r="AA21" i="57"/>
  <c r="AB21" i="57"/>
  <c r="AC21" i="57"/>
  <c r="AD21" i="57"/>
  <c r="AE21" i="57"/>
  <c r="AF21" i="57"/>
  <c r="O22" i="57"/>
  <c r="AS22" i="57"/>
  <c r="P22" i="57"/>
  <c r="Q22" i="57"/>
  <c r="R22" i="57"/>
  <c r="S22" i="57"/>
  <c r="T22" i="57"/>
  <c r="U22" i="57"/>
  <c r="V22" i="57"/>
  <c r="W22" i="57"/>
  <c r="AW22" i="57"/>
  <c r="X22" i="57"/>
  <c r="Y22" i="57"/>
  <c r="Z22" i="57"/>
  <c r="AA22" i="57"/>
  <c r="AB22" i="57"/>
  <c r="AC22" i="57"/>
  <c r="AD22" i="57"/>
  <c r="AE22" i="57"/>
  <c r="BA22" i="57"/>
  <c r="AF22" i="57"/>
  <c r="O23" i="57"/>
  <c r="P23" i="57"/>
  <c r="Q23" i="57"/>
  <c r="R23" i="57"/>
  <c r="S23" i="57"/>
  <c r="T23" i="57"/>
  <c r="U23" i="57"/>
  <c r="AV23" i="57"/>
  <c r="V23" i="57"/>
  <c r="W23" i="57"/>
  <c r="X23" i="57"/>
  <c r="Y23" i="57"/>
  <c r="Z23" i="57"/>
  <c r="AA23" i="57"/>
  <c r="AB23" i="57"/>
  <c r="AC23" i="57"/>
  <c r="AZ23" i="57"/>
  <c r="AD23" i="57"/>
  <c r="AE23" i="57"/>
  <c r="AF23" i="57"/>
  <c r="O25" i="57"/>
  <c r="P25" i="57"/>
  <c r="Q25" i="57"/>
  <c r="R25" i="57"/>
  <c r="S25" i="57"/>
  <c r="AU25" i="57"/>
  <c r="T25" i="57"/>
  <c r="U25" i="57"/>
  <c r="V25" i="57"/>
  <c r="W25" i="57"/>
  <c r="X25" i="57"/>
  <c r="Y25" i="57"/>
  <c r="Z25" i="57"/>
  <c r="AA25" i="57"/>
  <c r="AY25" i="57"/>
  <c r="AB25" i="57"/>
  <c r="AC25" i="57"/>
  <c r="AD25" i="57"/>
  <c r="AE25" i="57"/>
  <c r="AF25" i="57"/>
  <c r="O27" i="57"/>
  <c r="P27" i="57"/>
  <c r="Q27" i="57"/>
  <c r="AT27" i="57"/>
  <c r="R27" i="57"/>
  <c r="S27" i="57"/>
  <c r="T27" i="57"/>
  <c r="U27" i="57"/>
  <c r="V27" i="57"/>
  <c r="AV27" i="57"/>
  <c r="W27" i="57"/>
  <c r="X27" i="57"/>
  <c r="Y27" i="57"/>
  <c r="AX27" i="57"/>
  <c r="Z27" i="57"/>
  <c r="AA27" i="57"/>
  <c r="AB27" i="57"/>
  <c r="AC27" i="57"/>
  <c r="AD27" i="57"/>
  <c r="AE27" i="57"/>
  <c r="AF27" i="57"/>
  <c r="O28" i="57"/>
  <c r="P28" i="57"/>
  <c r="Q28" i="57"/>
  <c r="R28" i="57"/>
  <c r="S28" i="57"/>
  <c r="T28" i="57"/>
  <c r="U28" i="57"/>
  <c r="V28" i="57"/>
  <c r="W28" i="57"/>
  <c r="AW28" i="57"/>
  <c r="X28" i="57"/>
  <c r="Y28" i="57"/>
  <c r="Z28" i="57"/>
  <c r="AA28" i="57"/>
  <c r="AB28" i="57"/>
  <c r="AC28" i="57"/>
  <c r="AD28" i="57"/>
  <c r="AE28" i="57"/>
  <c r="BA28" i="57"/>
  <c r="AF28" i="57"/>
  <c r="O29" i="57"/>
  <c r="P29" i="57"/>
  <c r="Q29" i="57"/>
  <c r="R29" i="57"/>
  <c r="S29" i="57"/>
  <c r="T29" i="57"/>
  <c r="U29" i="57"/>
  <c r="AV29" i="57"/>
  <c r="V29" i="57"/>
  <c r="W29" i="57"/>
  <c r="X29" i="57"/>
  <c r="Y29" i="57"/>
  <c r="Z29" i="57"/>
  <c r="AA29" i="57"/>
  <c r="AB29" i="57"/>
  <c r="AC29" i="57"/>
  <c r="AZ29" i="57"/>
  <c r="AD29" i="57"/>
  <c r="AE29" i="57"/>
  <c r="AF29" i="57"/>
  <c r="O30" i="57"/>
  <c r="P30" i="57"/>
  <c r="Q30" i="57"/>
  <c r="R30" i="57"/>
  <c r="S30" i="57"/>
  <c r="AU30" i="57"/>
  <c r="T30" i="57"/>
  <c r="U30" i="57"/>
  <c r="V30" i="57"/>
  <c r="W30" i="57"/>
  <c r="X30" i="57"/>
  <c r="Y30" i="57"/>
  <c r="Z30" i="57"/>
  <c r="AA30" i="57"/>
  <c r="AY30" i="57"/>
  <c r="AB30" i="57"/>
  <c r="AC30" i="57"/>
  <c r="AD30" i="57"/>
  <c r="AE30" i="57"/>
  <c r="AF30" i="57"/>
  <c r="BA30" i="57"/>
  <c r="O31" i="57"/>
  <c r="P31" i="57"/>
  <c r="Q31" i="57"/>
  <c r="AT31" i="57"/>
  <c r="R31" i="57"/>
  <c r="S31" i="57"/>
  <c r="T31" i="57"/>
  <c r="U31" i="57"/>
  <c r="V31" i="57"/>
  <c r="AV31" i="57"/>
  <c r="W31" i="57"/>
  <c r="X31" i="57"/>
  <c r="Y31" i="57"/>
  <c r="AX31" i="57"/>
  <c r="Z31" i="57"/>
  <c r="AA31" i="57"/>
  <c r="AB31" i="57"/>
  <c r="AC31" i="57"/>
  <c r="AD31" i="57"/>
  <c r="AE31" i="57"/>
  <c r="AF31" i="57"/>
  <c r="O32" i="57"/>
  <c r="AS32" i="57"/>
  <c r="P32" i="57"/>
  <c r="Q32" i="57"/>
  <c r="R32" i="57"/>
  <c r="S32" i="57"/>
  <c r="T32" i="57"/>
  <c r="U32" i="57"/>
  <c r="AV32" i="57"/>
  <c r="V32" i="57"/>
  <c r="W32" i="57"/>
  <c r="X32" i="57"/>
  <c r="Y32" i="57"/>
  <c r="Z32" i="57"/>
  <c r="AA32" i="57"/>
  <c r="AB32" i="57"/>
  <c r="AY32" i="57"/>
  <c r="AC32" i="57"/>
  <c r="AD32" i="57"/>
  <c r="AE32" i="57"/>
  <c r="BA32" i="57"/>
  <c r="AF32" i="57"/>
  <c r="O33" i="57"/>
  <c r="P33" i="57"/>
  <c r="Q33" i="57"/>
  <c r="R33" i="57"/>
  <c r="AT33" i="57"/>
  <c r="S33" i="57"/>
  <c r="T33" i="57"/>
  <c r="U33" i="57"/>
  <c r="AV33" i="57"/>
  <c r="V33" i="57"/>
  <c r="W33" i="57"/>
  <c r="X33" i="57"/>
  <c r="Y33" i="57"/>
  <c r="Z33" i="57"/>
  <c r="AX33" i="57"/>
  <c r="AA33" i="57"/>
  <c r="AB33" i="57"/>
  <c r="AC33" i="57"/>
  <c r="AD33" i="57"/>
  <c r="AE33" i="57"/>
  <c r="AF33" i="57"/>
  <c r="O35" i="57"/>
  <c r="P35" i="57"/>
  <c r="Q35" i="57"/>
  <c r="R35" i="57"/>
  <c r="S35" i="57"/>
  <c r="T35" i="57"/>
  <c r="U35" i="57"/>
  <c r="V35" i="57"/>
  <c r="W35" i="57"/>
  <c r="X35" i="57"/>
  <c r="AW35" i="57"/>
  <c r="Y35" i="57"/>
  <c r="Z35" i="57"/>
  <c r="AA35" i="57"/>
  <c r="AB35" i="57"/>
  <c r="AC35" i="57"/>
  <c r="AD35" i="57"/>
  <c r="AE35" i="57"/>
  <c r="AF35" i="57"/>
  <c r="BA35" i="57"/>
  <c r="O36" i="57"/>
  <c r="P36" i="57"/>
  <c r="Q36" i="57"/>
  <c r="R36" i="57"/>
  <c r="S36" i="57"/>
  <c r="T36" i="57"/>
  <c r="U36" i="57"/>
  <c r="V36" i="57"/>
  <c r="W36" i="57"/>
  <c r="X36" i="57"/>
  <c r="Y36" i="57"/>
  <c r="AX36" i="57"/>
  <c r="Z36" i="57"/>
  <c r="AA36" i="57"/>
  <c r="AB36" i="57"/>
  <c r="AC36" i="57"/>
  <c r="AD36" i="57"/>
  <c r="AE36" i="57"/>
  <c r="AF36" i="57"/>
  <c r="O37" i="57"/>
  <c r="P37" i="57"/>
  <c r="Q37" i="57"/>
  <c r="R37" i="57"/>
  <c r="S37" i="57"/>
  <c r="T37" i="57"/>
  <c r="U37" i="57"/>
  <c r="V37" i="57"/>
  <c r="W37" i="57"/>
  <c r="X37" i="57"/>
  <c r="Y37" i="57"/>
  <c r="Z37" i="57"/>
  <c r="AA37" i="57"/>
  <c r="AB37" i="57"/>
  <c r="AY37" i="57"/>
  <c r="AC37" i="57"/>
  <c r="AD37" i="57"/>
  <c r="AE37" i="57"/>
  <c r="AF37" i="57"/>
  <c r="O38" i="57"/>
  <c r="P38" i="57"/>
  <c r="Q38" i="57"/>
  <c r="R38" i="57"/>
  <c r="AT38" i="57"/>
  <c r="S38" i="57"/>
  <c r="T38" i="57"/>
  <c r="U38" i="57"/>
  <c r="AV38" i="57"/>
  <c r="V38" i="57"/>
  <c r="W38" i="57"/>
  <c r="X38" i="57"/>
  <c r="Y38" i="57"/>
  <c r="Z38" i="57"/>
  <c r="AX38" i="57"/>
  <c r="AA38" i="57"/>
  <c r="AB38" i="57"/>
  <c r="AC38" i="57"/>
  <c r="AD38" i="57"/>
  <c r="AE38" i="57"/>
  <c r="AF38" i="57"/>
  <c r="O39" i="57"/>
  <c r="P39" i="57"/>
  <c r="Q39" i="57"/>
  <c r="R39" i="57"/>
  <c r="S39" i="57"/>
  <c r="T39" i="57"/>
  <c r="U39" i="57"/>
  <c r="V39" i="57"/>
  <c r="W39" i="57"/>
  <c r="X39" i="57"/>
  <c r="Y39" i="57"/>
  <c r="Z39" i="57"/>
  <c r="AA39" i="57"/>
  <c r="AB39" i="57"/>
  <c r="AC39" i="57"/>
  <c r="AD39" i="57"/>
  <c r="AE39" i="57"/>
  <c r="AF39" i="57"/>
  <c r="AG39" i="57"/>
  <c r="AH39" i="57"/>
  <c r="AI39" i="57"/>
  <c r="AJ39" i="57"/>
  <c r="AK39" i="57"/>
  <c r="AL39" i="57"/>
  <c r="AM39" i="57"/>
  <c r="AN39" i="57"/>
  <c r="O40" i="57"/>
  <c r="P40" i="57"/>
  <c r="Q40" i="57"/>
  <c r="R40" i="57"/>
  <c r="S40" i="57"/>
  <c r="T40" i="57"/>
  <c r="U40" i="57"/>
  <c r="V40" i="57"/>
  <c r="AV40" i="57"/>
  <c r="W40" i="57"/>
  <c r="X40" i="57"/>
  <c r="Y40" i="57"/>
  <c r="Z40" i="57"/>
  <c r="AA40" i="57"/>
  <c r="AB40" i="57"/>
  <c r="AC40" i="57"/>
  <c r="AD40" i="57"/>
  <c r="AZ40" i="57"/>
  <c r="AE40" i="57"/>
  <c r="AF40" i="57"/>
  <c r="O42" i="57"/>
  <c r="P42" i="57"/>
  <c r="Q42" i="57"/>
  <c r="R42" i="57"/>
  <c r="S42" i="57"/>
  <c r="T42" i="57"/>
  <c r="AU42" i="57"/>
  <c r="U42" i="57"/>
  <c r="V42" i="57"/>
  <c r="W42" i="57"/>
  <c r="AW42" i="57"/>
  <c r="X42" i="57"/>
  <c r="Y42" i="57"/>
  <c r="AX42" i="57"/>
  <c r="Z42" i="57"/>
  <c r="AA42" i="57"/>
  <c r="AB42" i="57"/>
  <c r="AY42" i="57"/>
  <c r="AC42" i="57"/>
  <c r="AD42" i="57"/>
  <c r="AE42" i="57"/>
  <c r="BA42" i="57"/>
  <c r="AF42" i="57"/>
  <c r="P5" i="57"/>
  <c r="Q5" i="57"/>
  <c r="R5" i="57"/>
  <c r="S5" i="57"/>
  <c r="T5" i="57"/>
  <c r="U5" i="57"/>
  <c r="V5" i="57"/>
  <c r="W5" i="57"/>
  <c r="X5" i="57"/>
  <c r="Y5" i="57"/>
  <c r="Z5" i="57"/>
  <c r="AA5" i="57"/>
  <c r="AB5" i="57"/>
  <c r="AC5" i="57"/>
  <c r="AD5" i="57"/>
  <c r="AE5" i="57"/>
  <c r="AF5" i="57"/>
  <c r="C19" i="57"/>
  <c r="C20" i="57"/>
  <c r="C17" i="57"/>
  <c r="AV13" i="57"/>
  <c r="AW13" i="57"/>
  <c r="AZ13" i="57"/>
  <c r="AY27" i="57"/>
  <c r="AS28" i="57"/>
  <c r="AU32" i="57"/>
  <c r="AZ33" i="57"/>
  <c r="AV35" i="57"/>
  <c r="AZ35" i="57"/>
  <c r="AY36" i="57"/>
  <c r="AT37" i="57"/>
  <c r="AX37" i="57"/>
  <c r="AU40" i="57"/>
  <c r="AT42" i="57"/>
  <c r="AS38" i="57"/>
  <c r="O5" i="57"/>
  <c r="C37" i="57"/>
  <c r="D37" i="57"/>
  <c r="E37" i="57"/>
  <c r="F37" i="57"/>
  <c r="G37" i="57"/>
  <c r="H37" i="57"/>
  <c r="C38" i="57"/>
  <c r="D38" i="57"/>
  <c r="E38" i="57"/>
  <c r="F38" i="57"/>
  <c r="G38" i="57"/>
  <c r="H38" i="57"/>
  <c r="D36" i="57"/>
  <c r="E36" i="57"/>
  <c r="F36" i="57"/>
  <c r="G36" i="57"/>
  <c r="H36" i="57"/>
  <c r="C36" i="57"/>
  <c r="D28" i="57"/>
  <c r="E28" i="57"/>
  <c r="F28" i="57"/>
  <c r="G28" i="57"/>
  <c r="H28" i="57"/>
  <c r="D29" i="57"/>
  <c r="E29" i="57"/>
  <c r="F29" i="57"/>
  <c r="G29" i="57"/>
  <c r="H29" i="57"/>
  <c r="D30" i="57"/>
  <c r="E30" i="57"/>
  <c r="F30" i="57"/>
  <c r="G30" i="57"/>
  <c r="H30" i="57"/>
  <c r="D31" i="57"/>
  <c r="E31" i="57"/>
  <c r="F31" i="57"/>
  <c r="G31" i="57"/>
  <c r="H31" i="57"/>
  <c r="D32" i="57"/>
  <c r="E32" i="57"/>
  <c r="F32" i="57"/>
  <c r="G32" i="57"/>
  <c r="H32" i="57"/>
  <c r="D33" i="57"/>
  <c r="E33" i="57"/>
  <c r="F33" i="57"/>
  <c r="G33" i="57"/>
  <c r="H33" i="57"/>
  <c r="C28" i="57"/>
  <c r="C29" i="57"/>
  <c r="C30" i="57"/>
  <c r="C31" i="57"/>
  <c r="C32" i="57"/>
  <c r="C33" i="57"/>
  <c r="D25" i="57"/>
  <c r="E25" i="57"/>
  <c r="F25" i="57"/>
  <c r="G25" i="57"/>
  <c r="H25" i="57"/>
  <c r="C25" i="57"/>
  <c r="D23" i="57"/>
  <c r="E23" i="57"/>
  <c r="F23" i="57"/>
  <c r="G23" i="57"/>
  <c r="H23" i="57"/>
  <c r="D22" i="57"/>
  <c r="E22" i="57"/>
  <c r="F22" i="57"/>
  <c r="G22" i="57"/>
  <c r="H22" i="57"/>
  <c r="C22" i="57"/>
  <c r="C23" i="57"/>
  <c r="D18" i="57"/>
  <c r="E18" i="57"/>
  <c r="F18" i="57"/>
  <c r="G18" i="57"/>
  <c r="H18" i="57"/>
  <c r="C18" i="57"/>
  <c r="D14" i="57"/>
  <c r="E14" i="57"/>
  <c r="F14" i="57"/>
  <c r="G14" i="57"/>
  <c r="H14" i="57"/>
  <c r="D15" i="57"/>
  <c r="E15" i="57"/>
  <c r="F15" i="57"/>
  <c r="G15" i="57"/>
  <c r="H15" i="57"/>
  <c r="D16" i="57"/>
  <c r="E16" i="57"/>
  <c r="F16" i="57"/>
  <c r="G16" i="57"/>
  <c r="H16" i="57"/>
  <c r="C14" i="57"/>
  <c r="C15" i="57"/>
  <c r="C16" i="57"/>
  <c r="D11" i="57"/>
  <c r="E11" i="57"/>
  <c r="F11" i="57"/>
  <c r="G11" i="57"/>
  <c r="H11" i="57"/>
  <c r="C11" i="57"/>
  <c r="D9" i="57"/>
  <c r="E9" i="57"/>
  <c r="F9" i="57"/>
  <c r="G9" i="57"/>
  <c r="H9" i="57"/>
  <c r="D10" i="57"/>
  <c r="E10" i="57"/>
  <c r="F10" i="57"/>
  <c r="G10" i="57"/>
  <c r="H10" i="57"/>
  <c r="C10" i="57"/>
  <c r="C6" i="57"/>
  <c r="D6" i="57"/>
  <c r="E6" i="57"/>
  <c r="F6" i="57"/>
  <c r="G6" i="57"/>
  <c r="H6" i="57"/>
  <c r="C7" i="57"/>
  <c r="D7" i="57"/>
  <c r="E7" i="57"/>
  <c r="F7" i="57"/>
  <c r="G7" i="57"/>
  <c r="H7" i="57"/>
  <c r="C8" i="57"/>
  <c r="D8" i="57"/>
  <c r="E8" i="57"/>
  <c r="F8" i="57"/>
  <c r="G8" i="57"/>
  <c r="H8" i="57"/>
  <c r="C9" i="57"/>
  <c r="D5" i="57"/>
  <c r="E5" i="57"/>
  <c r="F5" i="57"/>
  <c r="G5" i="57"/>
  <c r="H5" i="57"/>
  <c r="C5" i="57"/>
  <c r="D5" i="46"/>
  <c r="AY40" i="57"/>
  <c r="BA38" i="57"/>
  <c r="AW38" i="57"/>
  <c r="AU37" i="57"/>
  <c r="AZ36" i="57"/>
  <c r="AV36" i="57"/>
  <c r="AU36" i="57"/>
  <c r="AW32" i="57"/>
  <c r="AZ31" i="57"/>
  <c r="AW30" i="57"/>
  <c r="AS30" i="57"/>
  <c r="AX29" i="57"/>
  <c r="AZ25" i="57"/>
  <c r="AV25" i="57"/>
  <c r="BG23" i="57"/>
  <c r="BF23" i="57"/>
  <c r="AY21" i="57"/>
  <c r="AX21" i="57"/>
  <c r="AU21" i="57"/>
  <c r="AX13" i="57"/>
  <c r="AR6" i="57"/>
  <c r="BK11" i="45"/>
  <c r="BA40" i="57"/>
  <c r="AY38" i="57"/>
  <c r="AS36" i="57"/>
  <c r="BA31" i="57"/>
  <c r="AT30" i="57"/>
  <c r="BA27" i="57"/>
  <c r="AY23" i="57"/>
  <c r="AS15" i="57"/>
  <c r="AR15" i="57"/>
  <c r="AU8" i="57"/>
  <c r="T4" i="57"/>
  <c r="BA36" i="57"/>
  <c r="AU33" i="57"/>
  <c r="AX30" i="57"/>
  <c r="AW27" i="57"/>
  <c r="AV22" i="57"/>
  <c r="AZ16" i="57"/>
  <c r="AX9" i="57"/>
  <c r="Z4" i="57"/>
  <c r="R4" i="57"/>
  <c r="AZ37" i="57"/>
  <c r="AT35" i="57"/>
  <c r="AW31" i="57"/>
  <c r="AV28" i="57"/>
  <c r="AU23" i="57"/>
  <c r="BA15" i="57"/>
  <c r="AX14" i="57"/>
  <c r="AZ11" i="57"/>
  <c r="AS10" i="57"/>
  <c r="AY8" i="57"/>
  <c r="AV7" i="57"/>
  <c r="AW6" i="57"/>
  <c r="AS6" i="57"/>
  <c r="AB4" i="57"/>
  <c r="AW36" i="57"/>
  <c r="AZ32" i="57"/>
  <c r="AU29" i="57"/>
  <c r="AT25" i="57"/>
  <c r="BA23" i="57"/>
  <c r="AW23" i="57"/>
  <c r="AS23" i="57"/>
  <c r="AS21" i="57"/>
  <c r="AX22" i="57"/>
  <c r="AT22" i="57"/>
  <c r="AZ18" i="57"/>
  <c r="AX16" i="57"/>
  <c r="AT16" i="57"/>
  <c r="AY15" i="57"/>
  <c r="AU15" i="57"/>
  <c r="AZ14" i="57"/>
  <c r="AV14" i="57"/>
  <c r="AY10" i="57"/>
  <c r="AU10" i="57"/>
  <c r="AZ9" i="57"/>
  <c r="AV9" i="57"/>
  <c r="BA8" i="57"/>
  <c r="AW8" i="57"/>
  <c r="AS8" i="57"/>
  <c r="AX7" i="57"/>
  <c r="AT7" i="57"/>
  <c r="AY6" i="57"/>
  <c r="AU6" i="57"/>
  <c r="AV37" i="57"/>
  <c r="AY33" i="57"/>
  <c r="AS31" i="57"/>
  <c r="AZ28" i="57"/>
  <c r="AZ22" i="57"/>
  <c r="AV16" i="57"/>
  <c r="AY13" i="57"/>
  <c r="AZ7" i="57"/>
  <c r="G35" i="57"/>
  <c r="AW40" i="57"/>
  <c r="AU38" i="57"/>
  <c r="AX35" i="57"/>
  <c r="AY29" i="57"/>
  <c r="AX25" i="57"/>
  <c r="AW15" i="57"/>
  <c r="AT14" i="57"/>
  <c r="BA10" i="57"/>
  <c r="AW10" i="57"/>
  <c r="AW11" i="57"/>
  <c r="AW18" i="57"/>
  <c r="AT9" i="57"/>
  <c r="BA6" i="57"/>
  <c r="C4" i="57"/>
  <c r="C35" i="57"/>
  <c r="AD4" i="57"/>
  <c r="V4" i="57"/>
  <c r="G27" i="57"/>
  <c r="C27" i="57"/>
  <c r="AS25" i="57"/>
  <c r="AX23" i="57"/>
  <c r="AT23" i="57"/>
  <c r="AY22" i="57"/>
  <c r="AU22" i="57"/>
  <c r="AY16" i="57"/>
  <c r="AU16" i="57"/>
  <c r="AV15" i="57"/>
  <c r="AW14" i="57"/>
  <c r="G4" i="57"/>
  <c r="AS5" i="57"/>
  <c r="AX5" i="57"/>
  <c r="AT5" i="57"/>
  <c r="AR30" i="57"/>
  <c r="G13" i="57"/>
  <c r="BA5" i="57"/>
  <c r="W4" i="57"/>
  <c r="D4" i="57"/>
  <c r="AC4" i="57"/>
  <c r="AZ4" i="57"/>
  <c r="U4" i="57"/>
  <c r="AV4" i="57"/>
  <c r="AV11" i="57"/>
  <c r="AV18" i="57"/>
  <c r="H4" i="57"/>
  <c r="H13" i="57"/>
  <c r="AR38" i="57"/>
  <c r="AR8" i="57"/>
  <c r="E27" i="57"/>
  <c r="AR32" i="57"/>
  <c r="AR7" i="57"/>
  <c r="AR36" i="57"/>
  <c r="AR31" i="57"/>
  <c r="AR10" i="57"/>
  <c r="AW5" i="57"/>
  <c r="E13" i="57"/>
  <c r="D35" i="57"/>
  <c r="AY5" i="57"/>
  <c r="AU5" i="57"/>
  <c r="AT29" i="57"/>
  <c r="AY28" i="57"/>
  <c r="AU28" i="57"/>
  <c r="AZ27" i="57"/>
  <c r="BA25" i="57"/>
  <c r="AW25" i="57"/>
  <c r="AZ21" i="57"/>
  <c r="AV21" i="57"/>
  <c r="BA18" i="57"/>
  <c r="X4" i="57"/>
  <c r="P4" i="57"/>
  <c r="D13" i="57"/>
  <c r="C21" i="57"/>
  <c r="C40" i="57"/>
  <c r="C42" i="57"/>
  <c r="C44" i="57"/>
  <c r="AZ15" i="57"/>
  <c r="BA14" i="57"/>
  <c r="AS14" i="57"/>
  <c r="AY11" i="57"/>
  <c r="AV10" i="57"/>
  <c r="AW9" i="57"/>
  <c r="AX8" i="57"/>
  <c r="AY7" i="57"/>
  <c r="AZ6" i="57"/>
  <c r="C13" i="57"/>
  <c r="H21" i="57"/>
  <c r="AR28" i="57"/>
  <c r="BA33" i="57"/>
  <c r="AW33" i="57"/>
  <c r="AS33" i="57"/>
  <c r="AR33" i="57"/>
  <c r="AX32" i="57"/>
  <c r="AT32" i="57"/>
  <c r="AY31" i="57"/>
  <c r="AU31" i="57"/>
  <c r="AZ30" i="57"/>
  <c r="AV30" i="57"/>
  <c r="BA29" i="57"/>
  <c r="AW29" i="57"/>
  <c r="AX28" i="57"/>
  <c r="AT28" i="57"/>
  <c r="AU27" i="57"/>
  <c r="BA13" i="57"/>
  <c r="AS18" i="63"/>
  <c r="AS42" i="63"/>
  <c r="E4" i="57"/>
  <c r="F4" i="57"/>
  <c r="AW4" i="57"/>
  <c r="AA4" i="57"/>
  <c r="S4" i="57"/>
  <c r="AZ5" i="57"/>
  <c r="AZ42" i="57"/>
  <c r="AV42" i="57"/>
  <c r="BA21" i="57"/>
  <c r="AW21" i="57"/>
  <c r="AF4" i="57"/>
  <c r="AE4" i="57"/>
  <c r="O4" i="57"/>
  <c r="AV5" i="57"/>
  <c r="Q4" i="57"/>
  <c r="AT4" i="57"/>
  <c r="AT11" i="57"/>
  <c r="AT18" i="57"/>
  <c r="Y4" i="57"/>
  <c r="AX4" i="57"/>
  <c r="AX11" i="57"/>
  <c r="AX18" i="57"/>
  <c r="AS9" i="57"/>
  <c r="AR9" i="57"/>
  <c r="AX40" i="57"/>
  <c r="AT40" i="57"/>
  <c r="AZ38" i="57"/>
  <c r="BA37" i="57"/>
  <c r="AW37" i="57"/>
  <c r="AT36" i="57"/>
  <c r="AY35" i="57"/>
  <c r="AU35" i="57"/>
  <c r="F21" i="57"/>
  <c r="AR25" i="57"/>
  <c r="AR16" i="57"/>
  <c r="G21" i="57"/>
  <c r="G40" i="57"/>
  <c r="G42" i="57"/>
  <c r="E35" i="57"/>
  <c r="AR14" i="57"/>
  <c r="H27" i="57"/>
  <c r="AR5" i="57"/>
  <c r="F13" i="57"/>
  <c r="D27" i="57"/>
  <c r="F27" i="57"/>
  <c r="F35" i="57"/>
  <c r="AR22" i="57"/>
  <c r="AR23" i="57"/>
  <c r="K37" i="57"/>
  <c r="K38" i="57"/>
  <c r="AS37" i="57"/>
  <c r="AS29" i="57"/>
  <c r="AS13" i="57"/>
  <c r="AS4" i="57"/>
  <c r="AS11" i="57"/>
  <c r="H35" i="57"/>
  <c r="E21" i="57"/>
  <c r="D21" i="57"/>
  <c r="D40" i="57"/>
  <c r="D42" i="57"/>
  <c r="AM4" i="44"/>
  <c r="AU4" i="57"/>
  <c r="AU11" i="57"/>
  <c r="AU18" i="57"/>
  <c r="AY4" i="57"/>
  <c r="D44" i="57"/>
  <c r="AR4" i="57"/>
  <c r="AR11" i="57"/>
  <c r="H40" i="57"/>
  <c r="H42" i="57"/>
  <c r="F40" i="57"/>
  <c r="F42" i="57"/>
  <c r="AR13" i="57"/>
  <c r="AR18" i="57"/>
  <c r="BA4" i="57"/>
  <c r="AR21" i="57"/>
  <c r="E40" i="57"/>
  <c r="E42" i="57"/>
  <c r="E44" i="57"/>
  <c r="AS27" i="57"/>
  <c r="AR29" i="57"/>
  <c r="AR27" i="57"/>
  <c r="AS35" i="57"/>
  <c r="AR37" i="57"/>
  <c r="AR35" i="57"/>
  <c r="AS18" i="57"/>
  <c r="AL18" i="44"/>
  <c r="F44" i="57"/>
  <c r="G44" i="57"/>
  <c r="H44" i="57"/>
  <c r="AS40" i="57"/>
  <c r="AS42" i="57"/>
  <c r="AR40" i="57"/>
  <c r="AR42" i="57"/>
  <c r="AP16" i="45"/>
  <c r="AR5" i="47"/>
  <c r="AV4" i="44"/>
  <c r="H15" i="43"/>
  <c r="G15" i="43"/>
  <c r="F15" i="43"/>
  <c r="E15" i="43"/>
  <c r="D15" i="43"/>
  <c r="C15" i="43"/>
  <c r="H9" i="43"/>
  <c r="G9" i="43"/>
  <c r="F9" i="43"/>
  <c r="E9" i="43"/>
  <c r="D9" i="43"/>
  <c r="C9" i="43"/>
  <c r="H3" i="43"/>
  <c r="G3" i="43"/>
  <c r="F3" i="43"/>
  <c r="E3" i="43"/>
  <c r="D3" i="43"/>
  <c r="C3" i="43"/>
  <c r="S14" i="43"/>
  <c r="I10" i="43"/>
  <c r="S13" i="43"/>
  <c r="I11" i="43"/>
  <c r="K12" i="43"/>
  <c r="S12" i="43"/>
  <c r="I12" i="43"/>
  <c r="S11" i="43"/>
  <c r="I13" i="43"/>
  <c r="K11" i="43"/>
  <c r="S10" i="43"/>
  <c r="I14" i="43"/>
  <c r="AK14" i="44"/>
  <c r="K14" i="43"/>
  <c r="K10" i="43"/>
  <c r="J14" i="43"/>
  <c r="AK17" i="44"/>
  <c r="J10" i="43"/>
  <c r="AK13" i="44"/>
  <c r="J13" i="43"/>
  <c r="AK16" i="44"/>
  <c r="J12" i="43"/>
  <c r="AK15" i="44"/>
  <c r="M14" i="44"/>
  <c r="J11" i="43"/>
  <c r="M16" i="44"/>
  <c r="K13" i="43"/>
  <c r="K15" i="43"/>
  <c r="M17" i="44"/>
  <c r="U12" i="44"/>
  <c r="M13" i="44"/>
  <c r="J12" i="44"/>
  <c r="M15" i="44"/>
  <c r="K12" i="44"/>
  <c r="K44" i="38"/>
  <c r="J44" i="38"/>
  <c r="I44" i="38"/>
  <c r="H44" i="38"/>
  <c r="G44" i="38"/>
  <c r="F44" i="38"/>
  <c r="E44" i="38"/>
  <c r="D44" i="38"/>
  <c r="C44" i="38"/>
  <c r="AL38" i="38"/>
  <c r="AK38" i="38"/>
  <c r="AJ38" i="38"/>
  <c r="AI38" i="38"/>
  <c r="AH38" i="38"/>
  <c r="AG38" i="38"/>
  <c r="AF38" i="38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AL37" i="38"/>
  <c r="AK37" i="38"/>
  <c r="AJ37" i="38"/>
  <c r="AI37" i="38"/>
  <c r="AH37" i="38"/>
  <c r="AG37" i="38"/>
  <c r="AF37" i="38"/>
  <c r="AE37" i="38"/>
  <c r="AD37" i="38"/>
  <c r="AC37" i="38"/>
  <c r="AB37" i="38"/>
  <c r="AA37" i="38"/>
  <c r="Z37" i="38"/>
  <c r="Y37" i="38"/>
  <c r="X37" i="38"/>
  <c r="W37" i="38"/>
  <c r="V37" i="38"/>
  <c r="U37" i="38"/>
  <c r="T37" i="38"/>
  <c r="S37" i="38"/>
  <c r="R37" i="38"/>
  <c r="Q37" i="38"/>
  <c r="P37" i="38"/>
  <c r="O37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AL33" i="38"/>
  <c r="AK33" i="38"/>
  <c r="AJ33" i="38"/>
  <c r="AI33" i="38"/>
  <c r="AH33" i="38"/>
  <c r="AG33" i="38"/>
  <c r="AF33" i="38"/>
  <c r="AE33" i="38"/>
  <c r="AD33" i="38"/>
  <c r="AC33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P33" i="38"/>
  <c r="O33" i="38"/>
  <c r="AL32" i="38"/>
  <c r="AK32" i="38"/>
  <c r="AJ32" i="38"/>
  <c r="AI32" i="38"/>
  <c r="AH32" i="38"/>
  <c r="AG32" i="38"/>
  <c r="AF32" i="38"/>
  <c r="AE32" i="38"/>
  <c r="AD32" i="38"/>
  <c r="AC32" i="38"/>
  <c r="AB32" i="38"/>
  <c r="AA32" i="38"/>
  <c r="Z32" i="38"/>
  <c r="Y32" i="38"/>
  <c r="X32" i="38"/>
  <c r="W32" i="38"/>
  <c r="V32" i="38"/>
  <c r="U32" i="38"/>
  <c r="T32" i="38"/>
  <c r="S32" i="38"/>
  <c r="R32" i="38"/>
  <c r="Q32" i="38"/>
  <c r="P32" i="38"/>
  <c r="O32" i="38"/>
  <c r="AL31" i="38"/>
  <c r="AK31" i="38"/>
  <c r="AJ31" i="38"/>
  <c r="AI31" i="38"/>
  <c r="AH31" i="38"/>
  <c r="AG31" i="38"/>
  <c r="AF31" i="38"/>
  <c r="AE31" i="38"/>
  <c r="AD31" i="38"/>
  <c r="AC31" i="38"/>
  <c r="AB31" i="38"/>
  <c r="AA31" i="38"/>
  <c r="Z31" i="38"/>
  <c r="Y31" i="38"/>
  <c r="X31" i="38"/>
  <c r="W31" i="38"/>
  <c r="V31" i="38"/>
  <c r="U31" i="38"/>
  <c r="T31" i="38"/>
  <c r="S31" i="38"/>
  <c r="R31" i="38"/>
  <c r="Q31" i="38"/>
  <c r="P31" i="38"/>
  <c r="O31" i="38"/>
  <c r="AL30" i="38"/>
  <c r="AK30" i="38"/>
  <c r="AJ30" i="38"/>
  <c r="AI30" i="38"/>
  <c r="AH30" i="38"/>
  <c r="AG30" i="38"/>
  <c r="AF30" i="38"/>
  <c r="AE30" i="38"/>
  <c r="AD30" i="38"/>
  <c r="AC30" i="38"/>
  <c r="AB30" i="38"/>
  <c r="AA30" i="38"/>
  <c r="Z30" i="38"/>
  <c r="Y30" i="38"/>
  <c r="X30" i="38"/>
  <c r="W30" i="38"/>
  <c r="V30" i="38"/>
  <c r="U30" i="38"/>
  <c r="T30" i="38"/>
  <c r="S30" i="38"/>
  <c r="R30" i="38"/>
  <c r="Q30" i="38"/>
  <c r="P30" i="38"/>
  <c r="O30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AL28" i="38"/>
  <c r="AK28" i="38"/>
  <c r="AJ28" i="38"/>
  <c r="AI28" i="38"/>
  <c r="AH28" i="38"/>
  <c r="AG28" i="38"/>
  <c r="AF28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P28" i="38"/>
  <c r="O28" i="38"/>
  <c r="AL25" i="38"/>
  <c r="AK25" i="38"/>
  <c r="AJ25" i="38"/>
  <c r="AI25" i="38"/>
  <c r="AH25" i="38"/>
  <c r="AG25" i="38"/>
  <c r="AF25" i="38"/>
  <c r="AE25" i="38"/>
  <c r="AD25" i="38"/>
  <c r="AC25" i="38"/>
  <c r="AB25" i="38"/>
  <c r="AA25" i="38"/>
  <c r="Z25" i="38"/>
  <c r="Y25" i="38"/>
  <c r="X25" i="38"/>
  <c r="W25" i="38"/>
  <c r="V25" i="38"/>
  <c r="U25" i="38"/>
  <c r="T25" i="38"/>
  <c r="S25" i="38"/>
  <c r="R25" i="38"/>
  <c r="Q25" i="38"/>
  <c r="P25" i="38"/>
  <c r="O25" i="38"/>
  <c r="AF23" i="38"/>
  <c r="AE23" i="38"/>
  <c r="AD23" i="38"/>
  <c r="AC23" i="38"/>
  <c r="AB23" i="38"/>
  <c r="AA23" i="38"/>
  <c r="Z23" i="38"/>
  <c r="Y23" i="38"/>
  <c r="X23" i="38"/>
  <c r="W23" i="38"/>
  <c r="V23" i="38"/>
  <c r="U23" i="38"/>
  <c r="T23" i="38"/>
  <c r="S23" i="38"/>
  <c r="R23" i="38"/>
  <c r="Q23" i="38"/>
  <c r="P23" i="38"/>
  <c r="O23" i="38"/>
  <c r="AL22" i="38"/>
  <c r="AK22" i="38"/>
  <c r="AJ22" i="38"/>
  <c r="AI22" i="38"/>
  <c r="AH22" i="38"/>
  <c r="AG22" i="38"/>
  <c r="AF22" i="38"/>
  <c r="AE22" i="38"/>
  <c r="AD22" i="38"/>
  <c r="AC22" i="38"/>
  <c r="AB22" i="38"/>
  <c r="AA22" i="38"/>
  <c r="Z22" i="38"/>
  <c r="Y22" i="38"/>
  <c r="X22" i="38"/>
  <c r="W22" i="38"/>
  <c r="V22" i="38"/>
  <c r="U22" i="38"/>
  <c r="T22" i="38"/>
  <c r="S22" i="38"/>
  <c r="R22" i="38"/>
  <c r="Q22" i="38"/>
  <c r="P22" i="38"/>
  <c r="O22" i="38"/>
  <c r="K38" i="38"/>
  <c r="J38" i="38"/>
  <c r="I38" i="38"/>
  <c r="H38" i="38"/>
  <c r="G38" i="38"/>
  <c r="F38" i="38"/>
  <c r="E38" i="38"/>
  <c r="D38" i="38"/>
  <c r="K37" i="38"/>
  <c r="J37" i="38"/>
  <c r="I37" i="38"/>
  <c r="H37" i="38"/>
  <c r="G37" i="38"/>
  <c r="F37" i="38"/>
  <c r="E37" i="38"/>
  <c r="D37" i="38"/>
  <c r="K36" i="38"/>
  <c r="J36" i="38"/>
  <c r="I36" i="38"/>
  <c r="H36" i="38"/>
  <c r="G36" i="38"/>
  <c r="F36" i="38"/>
  <c r="E36" i="38"/>
  <c r="D36" i="38"/>
  <c r="K33" i="38"/>
  <c r="J33" i="38"/>
  <c r="I33" i="38"/>
  <c r="H33" i="38"/>
  <c r="G33" i="38"/>
  <c r="F33" i="38"/>
  <c r="E33" i="38"/>
  <c r="D33" i="38"/>
  <c r="K32" i="38"/>
  <c r="J32" i="38"/>
  <c r="I32" i="38"/>
  <c r="H32" i="38"/>
  <c r="G32" i="38"/>
  <c r="F32" i="38"/>
  <c r="E32" i="38"/>
  <c r="D32" i="38"/>
  <c r="K31" i="38"/>
  <c r="J31" i="38"/>
  <c r="I31" i="38"/>
  <c r="H31" i="38"/>
  <c r="G31" i="38"/>
  <c r="F31" i="38"/>
  <c r="E31" i="38"/>
  <c r="D31" i="38"/>
  <c r="K30" i="38"/>
  <c r="J30" i="38"/>
  <c r="I30" i="38"/>
  <c r="H30" i="38"/>
  <c r="G30" i="38"/>
  <c r="F30" i="38"/>
  <c r="E30" i="38"/>
  <c r="D30" i="38"/>
  <c r="K29" i="38"/>
  <c r="J29" i="38"/>
  <c r="I29" i="38"/>
  <c r="H29" i="38"/>
  <c r="G29" i="38"/>
  <c r="F29" i="38"/>
  <c r="E29" i="38"/>
  <c r="D29" i="38"/>
  <c r="K28" i="38"/>
  <c r="J28" i="38"/>
  <c r="I28" i="38"/>
  <c r="H28" i="38"/>
  <c r="G28" i="38"/>
  <c r="F28" i="38"/>
  <c r="E28" i="38"/>
  <c r="D28" i="38"/>
  <c r="K25" i="38"/>
  <c r="J25" i="38"/>
  <c r="I25" i="38"/>
  <c r="H25" i="38"/>
  <c r="G25" i="38"/>
  <c r="F25" i="38"/>
  <c r="E25" i="38"/>
  <c r="D25" i="38"/>
  <c r="I23" i="38"/>
  <c r="H23" i="38"/>
  <c r="G23" i="38"/>
  <c r="F23" i="38"/>
  <c r="E23" i="38"/>
  <c r="D23" i="38"/>
  <c r="K22" i="38"/>
  <c r="J22" i="38"/>
  <c r="I22" i="38"/>
  <c r="H22" i="38"/>
  <c r="G22" i="38"/>
  <c r="F22" i="38"/>
  <c r="E22" i="38"/>
  <c r="D22" i="38"/>
  <c r="K16" i="38"/>
  <c r="J16" i="38"/>
  <c r="I16" i="38"/>
  <c r="H16" i="38"/>
  <c r="G16" i="38"/>
  <c r="F16" i="38"/>
  <c r="E16" i="38"/>
  <c r="D16" i="38"/>
  <c r="K15" i="38"/>
  <c r="J15" i="38"/>
  <c r="I15" i="38"/>
  <c r="H15" i="38"/>
  <c r="G15" i="38"/>
  <c r="F15" i="38"/>
  <c r="E15" i="38"/>
  <c r="D15" i="38"/>
  <c r="K14" i="38"/>
  <c r="J14" i="38"/>
  <c r="I14" i="38"/>
  <c r="H14" i="38"/>
  <c r="G14" i="38"/>
  <c r="F14" i="38"/>
  <c r="E14" i="38"/>
  <c r="D14" i="38"/>
  <c r="AL16" i="38"/>
  <c r="AK16" i="38"/>
  <c r="AJ16" i="38"/>
  <c r="AI16" i="38"/>
  <c r="AH16" i="38"/>
  <c r="AG16" i="38"/>
  <c r="AF16" i="38"/>
  <c r="AE16" i="38"/>
  <c r="AD16" i="38"/>
  <c r="AC16" i="38"/>
  <c r="AB16" i="38"/>
  <c r="AA16" i="38"/>
  <c r="Z16" i="38"/>
  <c r="Y16" i="38"/>
  <c r="X16" i="38"/>
  <c r="W16" i="38"/>
  <c r="V16" i="38"/>
  <c r="U16" i="38"/>
  <c r="T16" i="38"/>
  <c r="S16" i="38"/>
  <c r="R16" i="38"/>
  <c r="Q16" i="38"/>
  <c r="P16" i="38"/>
  <c r="O16" i="38"/>
  <c r="AL15" i="38"/>
  <c r="AK15" i="38"/>
  <c r="AJ15" i="38"/>
  <c r="AI15" i="38"/>
  <c r="AH15" i="38"/>
  <c r="AG15" i="38"/>
  <c r="AF15" i="38"/>
  <c r="AE15" i="38"/>
  <c r="AD15" i="38"/>
  <c r="AC15" i="38"/>
  <c r="AB15" i="38"/>
  <c r="AA15" i="38"/>
  <c r="Z15" i="38"/>
  <c r="Y15" i="38"/>
  <c r="X15" i="38"/>
  <c r="W15" i="38"/>
  <c r="V15" i="38"/>
  <c r="U15" i="38"/>
  <c r="T15" i="38"/>
  <c r="S15" i="38"/>
  <c r="R15" i="38"/>
  <c r="Q15" i="38"/>
  <c r="P15" i="38"/>
  <c r="O15" i="38"/>
  <c r="AL14" i="38"/>
  <c r="AK14" i="38"/>
  <c r="AJ14" i="38"/>
  <c r="AI14" i="38"/>
  <c r="AH14" i="38"/>
  <c r="AG14" i="38"/>
  <c r="AF14" i="38"/>
  <c r="AE14" i="38"/>
  <c r="AD14" i="38"/>
  <c r="AC14" i="38"/>
  <c r="AB14" i="38"/>
  <c r="AA14" i="38"/>
  <c r="Z14" i="38"/>
  <c r="Y14" i="38"/>
  <c r="X14" i="38"/>
  <c r="W14" i="38"/>
  <c r="V14" i="38"/>
  <c r="U14" i="38"/>
  <c r="T14" i="38"/>
  <c r="S14" i="38"/>
  <c r="R14" i="38"/>
  <c r="Q14" i="38"/>
  <c r="P14" i="38"/>
  <c r="O14" i="38"/>
  <c r="AL13" i="38"/>
  <c r="AK13" i="38"/>
  <c r="AJ13" i="38"/>
  <c r="AI13" i="38"/>
  <c r="AH13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U13" i="38"/>
  <c r="T13" i="38"/>
  <c r="S13" i="38"/>
  <c r="R13" i="38"/>
  <c r="Q13" i="38"/>
  <c r="P13" i="38"/>
  <c r="O13" i="38"/>
  <c r="AL10" i="38"/>
  <c r="AK10" i="38"/>
  <c r="AJ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AL9" i="38"/>
  <c r="AK9" i="38"/>
  <c r="AJ9" i="38"/>
  <c r="AI9" i="38"/>
  <c r="AH9" i="38"/>
  <c r="AG9" i="38"/>
  <c r="AF9" i="38"/>
  <c r="AE9" i="38"/>
  <c r="AD9" i="38"/>
  <c r="AC9" i="38"/>
  <c r="AB9" i="38"/>
  <c r="AA9" i="38"/>
  <c r="Z9" i="38"/>
  <c r="Y9" i="38"/>
  <c r="X9" i="38"/>
  <c r="W9" i="38"/>
  <c r="V9" i="38"/>
  <c r="U9" i="38"/>
  <c r="T9" i="38"/>
  <c r="S9" i="38"/>
  <c r="R9" i="38"/>
  <c r="Q9" i="38"/>
  <c r="P9" i="38"/>
  <c r="O9" i="38"/>
  <c r="AL8" i="38"/>
  <c r="AK8" i="38"/>
  <c r="AJ8" i="38"/>
  <c r="AI8" i="38"/>
  <c r="AH8" i="38"/>
  <c r="AG8" i="38"/>
  <c r="AF8" i="38"/>
  <c r="AE8" i="38"/>
  <c r="AD8" i="38"/>
  <c r="AC8" i="38"/>
  <c r="AB8" i="38"/>
  <c r="AA8" i="38"/>
  <c r="Z8" i="38"/>
  <c r="Y8" i="38"/>
  <c r="X8" i="38"/>
  <c r="W8" i="38"/>
  <c r="V8" i="38"/>
  <c r="U8" i="38"/>
  <c r="T8" i="38"/>
  <c r="S8" i="38"/>
  <c r="R8" i="38"/>
  <c r="Q8" i="38"/>
  <c r="P8" i="38"/>
  <c r="O8" i="38"/>
  <c r="AL7" i="38"/>
  <c r="AK7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T7" i="38"/>
  <c r="S7" i="38"/>
  <c r="R7" i="38"/>
  <c r="Q7" i="38"/>
  <c r="P7" i="38"/>
  <c r="O7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K10" i="38"/>
  <c r="J10" i="38"/>
  <c r="I10" i="38"/>
  <c r="H10" i="38"/>
  <c r="G10" i="38"/>
  <c r="F10" i="38"/>
  <c r="E10" i="38"/>
  <c r="D10" i="38"/>
  <c r="K9" i="38"/>
  <c r="J9" i="38"/>
  <c r="I9" i="38"/>
  <c r="H9" i="38"/>
  <c r="G9" i="38"/>
  <c r="F9" i="38"/>
  <c r="E9" i="38"/>
  <c r="D9" i="38"/>
  <c r="K8" i="38"/>
  <c r="J8" i="38"/>
  <c r="I8" i="38"/>
  <c r="H8" i="38"/>
  <c r="G8" i="38"/>
  <c r="F8" i="38"/>
  <c r="E8" i="38"/>
  <c r="D8" i="38"/>
  <c r="K7" i="38"/>
  <c r="J7" i="38"/>
  <c r="I7" i="38"/>
  <c r="H7" i="38"/>
  <c r="G7" i="38"/>
  <c r="F7" i="38"/>
  <c r="E7" i="38"/>
  <c r="D7" i="38"/>
  <c r="K6" i="38"/>
  <c r="J6" i="38"/>
  <c r="I6" i="38"/>
  <c r="H6" i="38"/>
  <c r="G6" i="38"/>
  <c r="F6" i="38"/>
  <c r="E6" i="38"/>
  <c r="D6" i="38"/>
  <c r="K5" i="38"/>
  <c r="J5" i="38"/>
  <c r="I5" i="38"/>
  <c r="H5" i="38"/>
  <c r="G5" i="38"/>
  <c r="F5" i="38"/>
  <c r="E5" i="38"/>
  <c r="D5" i="38"/>
  <c r="AL12" i="44"/>
  <c r="J9" i="43"/>
  <c r="K9" i="43"/>
  <c r="S9" i="43"/>
  <c r="AV12" i="44"/>
  <c r="M12" i="44"/>
  <c r="K34" i="28"/>
  <c r="K23" i="28"/>
  <c r="K17" i="28"/>
  <c r="AF9" i="29"/>
  <c r="AG9" i="29"/>
  <c r="AH9" i="29"/>
  <c r="AI9" i="29"/>
  <c r="AJ9" i="29"/>
  <c r="AK9" i="29"/>
  <c r="AE9" i="29"/>
  <c r="AD57" i="29"/>
  <c r="AC57" i="29"/>
  <c r="AB57" i="29"/>
  <c r="AA57" i="29"/>
  <c r="Z57" i="29"/>
  <c r="Y57" i="29"/>
  <c r="X57" i="29"/>
  <c r="W57" i="29"/>
  <c r="V57" i="29"/>
  <c r="U57" i="29"/>
  <c r="T57" i="29"/>
  <c r="S57" i="29"/>
  <c r="R57" i="29"/>
  <c r="Q57" i="29"/>
  <c r="P57" i="29"/>
  <c r="O57" i="29"/>
  <c r="N57" i="29"/>
  <c r="M57" i="29"/>
  <c r="AD56" i="29"/>
  <c r="AC56" i="29"/>
  <c r="AB56" i="29"/>
  <c r="AA56" i="29"/>
  <c r="Z56" i="29"/>
  <c r="Y56" i="29"/>
  <c r="X56" i="29"/>
  <c r="W56" i="29"/>
  <c r="V56" i="29"/>
  <c r="U56" i="29"/>
  <c r="T56" i="29"/>
  <c r="S56" i="29"/>
  <c r="R56" i="29"/>
  <c r="Q56" i="29"/>
  <c r="P56" i="29"/>
  <c r="O56" i="29"/>
  <c r="N56" i="29"/>
  <c r="M56" i="29"/>
  <c r="AK55" i="29"/>
  <c r="AJ55" i="29"/>
  <c r="AI55" i="29"/>
  <c r="AH55" i="29"/>
  <c r="AG55" i="29"/>
  <c r="AF55" i="29"/>
  <c r="AE55" i="29"/>
  <c r="AD55" i="29"/>
  <c r="AC55" i="29"/>
  <c r="AB55" i="29"/>
  <c r="AA55" i="29"/>
  <c r="Z55" i="29"/>
  <c r="Y55" i="29"/>
  <c r="X55" i="29"/>
  <c r="W55" i="29"/>
  <c r="V55" i="29"/>
  <c r="U55" i="29"/>
  <c r="T55" i="29"/>
  <c r="S55" i="29"/>
  <c r="R55" i="29"/>
  <c r="Q55" i="29"/>
  <c r="P55" i="29"/>
  <c r="O55" i="29"/>
  <c r="N55" i="29"/>
  <c r="M55" i="29"/>
  <c r="AD54" i="29"/>
  <c r="AC54" i="29"/>
  <c r="AB54" i="29"/>
  <c r="AA54" i="29"/>
  <c r="Z54" i="29"/>
  <c r="Y54" i="29"/>
  <c r="X54" i="29"/>
  <c r="W54" i="29"/>
  <c r="V54" i="29"/>
  <c r="U54" i="29"/>
  <c r="T54" i="29"/>
  <c r="S54" i="29"/>
  <c r="R54" i="29"/>
  <c r="Q54" i="29"/>
  <c r="P54" i="29"/>
  <c r="O54" i="29"/>
  <c r="N54" i="29"/>
  <c r="M54" i="29"/>
  <c r="AD53" i="29"/>
  <c r="AC53" i="29"/>
  <c r="AB53" i="29"/>
  <c r="AA53" i="29"/>
  <c r="Z53" i="29"/>
  <c r="Y53" i="29"/>
  <c r="X53" i="29"/>
  <c r="W53" i="29"/>
  <c r="V53" i="29"/>
  <c r="U53" i="29"/>
  <c r="T53" i="29"/>
  <c r="S53" i="29"/>
  <c r="R53" i="29"/>
  <c r="Q53" i="29"/>
  <c r="P53" i="29"/>
  <c r="O53" i="29"/>
  <c r="N53" i="29"/>
  <c r="M53" i="29"/>
  <c r="AD52" i="29"/>
  <c r="AC52" i="29"/>
  <c r="AB52" i="29"/>
  <c r="AA52" i="29"/>
  <c r="Z52" i="29"/>
  <c r="Y52" i="29"/>
  <c r="X52" i="29"/>
  <c r="W52" i="29"/>
  <c r="V52" i="29"/>
  <c r="U52" i="29"/>
  <c r="T52" i="29"/>
  <c r="S52" i="29"/>
  <c r="R52" i="29"/>
  <c r="Q52" i="29"/>
  <c r="P52" i="29"/>
  <c r="O52" i="29"/>
  <c r="N52" i="29"/>
  <c r="M52" i="29"/>
  <c r="AD51" i="29"/>
  <c r="AC51" i="29"/>
  <c r="AB51" i="29"/>
  <c r="AA51" i="29"/>
  <c r="Z51" i="29"/>
  <c r="Y51" i="29"/>
  <c r="X51" i="29"/>
  <c r="W51" i="29"/>
  <c r="V51" i="29"/>
  <c r="U51" i="29"/>
  <c r="T51" i="29"/>
  <c r="S51" i="29"/>
  <c r="R51" i="29"/>
  <c r="Q51" i="29"/>
  <c r="P51" i="29"/>
  <c r="O51" i="29"/>
  <c r="N51" i="29"/>
  <c r="M51" i="29"/>
  <c r="AD50" i="29"/>
  <c r="AC50" i="29"/>
  <c r="AB50" i="29"/>
  <c r="AA50" i="29"/>
  <c r="Z50" i="29"/>
  <c r="Y50" i="29"/>
  <c r="X50" i="29"/>
  <c r="W50" i="29"/>
  <c r="V50" i="29"/>
  <c r="U50" i="29"/>
  <c r="T50" i="29"/>
  <c r="S50" i="29"/>
  <c r="R50" i="29"/>
  <c r="Q50" i="29"/>
  <c r="P50" i="29"/>
  <c r="O50" i="29"/>
  <c r="N50" i="29"/>
  <c r="M50" i="29"/>
  <c r="AD49" i="29"/>
  <c r="AC49" i="29"/>
  <c r="AB49" i="29"/>
  <c r="AA49" i="29"/>
  <c r="Z49" i="29"/>
  <c r="Y49" i="29"/>
  <c r="X49" i="29"/>
  <c r="W49" i="29"/>
  <c r="V49" i="29"/>
  <c r="U49" i="29"/>
  <c r="T49" i="29"/>
  <c r="S49" i="29"/>
  <c r="R49" i="29"/>
  <c r="Q49" i="29"/>
  <c r="P49" i="29"/>
  <c r="O49" i="29"/>
  <c r="N49" i="29"/>
  <c r="M49" i="29"/>
  <c r="AD48" i="29"/>
  <c r="AC48" i="29"/>
  <c r="AB48" i="29"/>
  <c r="AA48" i="29"/>
  <c r="Z48" i="29"/>
  <c r="Y48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AD47" i="29"/>
  <c r="AC47" i="29"/>
  <c r="AB47" i="29"/>
  <c r="AA47" i="29"/>
  <c r="Z47" i="29"/>
  <c r="Y47" i="29"/>
  <c r="X47" i="29"/>
  <c r="W47" i="29"/>
  <c r="V47" i="29"/>
  <c r="U47" i="29"/>
  <c r="T47" i="29"/>
  <c r="S47" i="29"/>
  <c r="R47" i="29"/>
  <c r="Q47" i="29"/>
  <c r="P47" i="29"/>
  <c r="O47" i="29"/>
  <c r="N47" i="29"/>
  <c r="M47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AD44" i="29"/>
  <c r="AC44" i="29"/>
  <c r="AB44" i="29"/>
  <c r="AA44" i="29"/>
  <c r="Z44" i="29"/>
  <c r="Y44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AD43" i="29"/>
  <c r="AC43" i="29"/>
  <c r="AB43" i="29"/>
  <c r="AA43" i="29"/>
  <c r="Z43" i="29"/>
  <c r="Y43" i="29"/>
  <c r="X43" i="29"/>
  <c r="W43" i="29"/>
  <c r="V43" i="29"/>
  <c r="U43" i="29"/>
  <c r="T43" i="29"/>
  <c r="S43" i="29"/>
  <c r="R43" i="29"/>
  <c r="Q43" i="29"/>
  <c r="P43" i="29"/>
  <c r="O43" i="29"/>
  <c r="N43" i="29"/>
  <c r="M43" i="29"/>
  <c r="AD42" i="29"/>
  <c r="AC42" i="29"/>
  <c r="AB42" i="29"/>
  <c r="AA42" i="29"/>
  <c r="Z42" i="29"/>
  <c r="Y42" i="29"/>
  <c r="X42" i="29"/>
  <c r="W42" i="29"/>
  <c r="V42" i="29"/>
  <c r="U42" i="29"/>
  <c r="T42" i="29"/>
  <c r="S42" i="29"/>
  <c r="R42" i="29"/>
  <c r="Q42" i="29"/>
  <c r="P42" i="29"/>
  <c r="O42" i="29"/>
  <c r="N42" i="29"/>
  <c r="M42" i="29"/>
  <c r="AK41" i="29"/>
  <c r="AJ41" i="29"/>
  <c r="AI41" i="29"/>
  <c r="AH41" i="29"/>
  <c r="AG41" i="29"/>
  <c r="AF41" i="29"/>
  <c r="AE41" i="29"/>
  <c r="AD41" i="29"/>
  <c r="AC41" i="29"/>
  <c r="AB41" i="29"/>
  <c r="AA41" i="29"/>
  <c r="Z41" i="29"/>
  <c r="Y41" i="29"/>
  <c r="X41" i="29"/>
  <c r="W41" i="29"/>
  <c r="V41" i="29"/>
  <c r="U41" i="29"/>
  <c r="T41" i="29"/>
  <c r="S41" i="29"/>
  <c r="R41" i="29"/>
  <c r="Q41" i="29"/>
  <c r="P41" i="29"/>
  <c r="O41" i="29"/>
  <c r="N41" i="29"/>
  <c r="M41" i="29"/>
  <c r="AK40" i="29"/>
  <c r="AJ40" i="29"/>
  <c r="AI40" i="29"/>
  <c r="AH40" i="29"/>
  <c r="AG40" i="29"/>
  <c r="AF40" i="29"/>
  <c r="AE40" i="29"/>
  <c r="AD40" i="29"/>
  <c r="AC40" i="29"/>
  <c r="AB40" i="29"/>
  <c r="AA40" i="29"/>
  <c r="Z40" i="29"/>
  <c r="Y40" i="29"/>
  <c r="X40" i="29"/>
  <c r="W40" i="29"/>
  <c r="V40" i="29"/>
  <c r="U40" i="29"/>
  <c r="T40" i="29"/>
  <c r="S40" i="29"/>
  <c r="R40" i="29"/>
  <c r="Q40" i="29"/>
  <c r="P40" i="29"/>
  <c r="O40" i="29"/>
  <c r="N40" i="29"/>
  <c r="M40" i="29"/>
  <c r="AK39" i="29"/>
  <c r="AJ39" i="29"/>
  <c r="AI39" i="29"/>
  <c r="AH39" i="29"/>
  <c r="AG39" i="29"/>
  <c r="AF39" i="29"/>
  <c r="AE39" i="29"/>
  <c r="AD39" i="29"/>
  <c r="AC39" i="29"/>
  <c r="AB39" i="29"/>
  <c r="AA39" i="29"/>
  <c r="Z39" i="29"/>
  <c r="Y39" i="29"/>
  <c r="X39" i="29"/>
  <c r="W39" i="29"/>
  <c r="V39" i="29"/>
  <c r="U39" i="29"/>
  <c r="T39" i="29"/>
  <c r="S39" i="29"/>
  <c r="R39" i="29"/>
  <c r="Q39" i="29"/>
  <c r="P39" i="29"/>
  <c r="O39" i="29"/>
  <c r="N39" i="29"/>
  <c r="M39" i="29"/>
  <c r="AK38" i="29"/>
  <c r="AJ38" i="29"/>
  <c r="AI38" i="29"/>
  <c r="AH38" i="29"/>
  <c r="AG38" i="29"/>
  <c r="AF38" i="29"/>
  <c r="AE38" i="29"/>
  <c r="AD38" i="29"/>
  <c r="AC38" i="29"/>
  <c r="AB38" i="29"/>
  <c r="AA38" i="29"/>
  <c r="Z38" i="29"/>
  <c r="Y38" i="29"/>
  <c r="X38" i="29"/>
  <c r="W38" i="29"/>
  <c r="V38" i="29"/>
  <c r="U38" i="29"/>
  <c r="T38" i="29"/>
  <c r="S38" i="29"/>
  <c r="R38" i="29"/>
  <c r="Q38" i="29"/>
  <c r="P38" i="29"/>
  <c r="O38" i="29"/>
  <c r="N38" i="29"/>
  <c r="M38" i="29"/>
  <c r="AK37" i="29"/>
  <c r="AJ37" i="29"/>
  <c r="AI37" i="29"/>
  <c r="AH37" i="29"/>
  <c r="AG37" i="29"/>
  <c r="AF37" i="29"/>
  <c r="AE37" i="29"/>
  <c r="AD37" i="29"/>
  <c r="AC37" i="29"/>
  <c r="AB37" i="29"/>
  <c r="AA37" i="29"/>
  <c r="Z37" i="29"/>
  <c r="Y37" i="29"/>
  <c r="X37" i="29"/>
  <c r="W37" i="29"/>
  <c r="V37" i="29"/>
  <c r="U37" i="29"/>
  <c r="T37" i="29"/>
  <c r="S37" i="29"/>
  <c r="R37" i="29"/>
  <c r="Q37" i="29"/>
  <c r="P37" i="29"/>
  <c r="O37" i="29"/>
  <c r="N37" i="29"/>
  <c r="M37" i="29"/>
  <c r="AD36" i="29"/>
  <c r="AC36" i="29"/>
  <c r="AB36" i="29"/>
  <c r="AA36" i="29"/>
  <c r="Z36" i="29"/>
  <c r="Y36" i="29"/>
  <c r="X36" i="29"/>
  <c r="W36" i="29"/>
  <c r="V36" i="29"/>
  <c r="U36" i="29"/>
  <c r="T36" i="29"/>
  <c r="S36" i="29"/>
  <c r="R36" i="29"/>
  <c r="Q36" i="29"/>
  <c r="P36" i="29"/>
  <c r="O36" i="29"/>
  <c r="N36" i="29"/>
  <c r="M36" i="29"/>
  <c r="AK35" i="29"/>
  <c r="AJ35" i="29"/>
  <c r="AI35" i="29"/>
  <c r="AH35" i="29"/>
  <c r="AG35" i="29"/>
  <c r="AF35" i="29"/>
  <c r="AE35" i="29"/>
  <c r="AD35" i="29"/>
  <c r="AC35" i="29"/>
  <c r="AB35" i="29"/>
  <c r="AA35" i="29"/>
  <c r="Z35" i="29"/>
  <c r="Y35" i="29"/>
  <c r="X35" i="29"/>
  <c r="W35" i="29"/>
  <c r="V35" i="29"/>
  <c r="U35" i="29"/>
  <c r="T35" i="29"/>
  <c r="S35" i="29"/>
  <c r="R35" i="29"/>
  <c r="Q35" i="29"/>
  <c r="P35" i="29"/>
  <c r="O35" i="29"/>
  <c r="N35" i="29"/>
  <c r="M35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P34" i="29"/>
  <c r="O34" i="29"/>
  <c r="N34" i="29"/>
  <c r="M34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P33" i="29"/>
  <c r="O33" i="29"/>
  <c r="N33" i="29"/>
  <c r="M33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P32" i="29"/>
  <c r="O32" i="29"/>
  <c r="N32" i="29"/>
  <c r="M32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P31" i="29"/>
  <c r="O31" i="29"/>
  <c r="N31" i="29"/>
  <c r="M31" i="29"/>
  <c r="AD30" i="29"/>
  <c r="AC30" i="29"/>
  <c r="AB30" i="29"/>
  <c r="AA30" i="29"/>
  <c r="Z30" i="29"/>
  <c r="Y30" i="29"/>
  <c r="X30" i="29"/>
  <c r="W30" i="29"/>
  <c r="V30" i="29"/>
  <c r="U30" i="29"/>
  <c r="T30" i="29"/>
  <c r="S30" i="29"/>
  <c r="R30" i="29"/>
  <c r="Q30" i="29"/>
  <c r="P30" i="29"/>
  <c r="O30" i="29"/>
  <c r="N30" i="29"/>
  <c r="M30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AD28" i="29"/>
  <c r="AC28" i="29"/>
  <c r="AB28" i="29"/>
  <c r="AA28" i="29"/>
  <c r="Z28" i="29"/>
  <c r="Y28" i="29"/>
  <c r="X28" i="29"/>
  <c r="W28" i="29"/>
  <c r="V28" i="29"/>
  <c r="U28" i="29"/>
  <c r="T28" i="29"/>
  <c r="S28" i="29"/>
  <c r="R28" i="29"/>
  <c r="Q28" i="29"/>
  <c r="P28" i="29"/>
  <c r="O28" i="29"/>
  <c r="N28" i="29"/>
  <c r="M28" i="29"/>
  <c r="AD27" i="29"/>
  <c r="AC27" i="29"/>
  <c r="AB27" i="29"/>
  <c r="AA27" i="29"/>
  <c r="Z27" i="29"/>
  <c r="Y27" i="29"/>
  <c r="X27" i="29"/>
  <c r="W27" i="29"/>
  <c r="V27" i="29"/>
  <c r="U27" i="29"/>
  <c r="T27" i="29"/>
  <c r="S27" i="29"/>
  <c r="R27" i="29"/>
  <c r="Q27" i="29"/>
  <c r="P27" i="29"/>
  <c r="O27" i="29"/>
  <c r="N27" i="29"/>
  <c r="M27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AD25" i="29"/>
  <c r="AC25" i="29"/>
  <c r="AB25" i="29"/>
  <c r="AA25" i="29"/>
  <c r="Z25" i="29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AD24" i="29"/>
  <c r="AC24" i="29"/>
  <c r="AB24" i="29"/>
  <c r="AA24" i="29"/>
  <c r="Z24" i="29"/>
  <c r="Y24" i="29"/>
  <c r="X24" i="29"/>
  <c r="W24" i="29"/>
  <c r="V24" i="29"/>
  <c r="U24" i="29"/>
  <c r="T24" i="29"/>
  <c r="S24" i="29"/>
  <c r="R24" i="29"/>
  <c r="Q24" i="29"/>
  <c r="P24" i="29"/>
  <c r="O24" i="29"/>
  <c r="N24" i="29"/>
  <c r="M24" i="29"/>
  <c r="AD23" i="29"/>
  <c r="AC23" i="29"/>
  <c r="AB23" i="29"/>
  <c r="AA23" i="29"/>
  <c r="Z23" i="29"/>
  <c r="Y23" i="29"/>
  <c r="X23" i="29"/>
  <c r="W23" i="29"/>
  <c r="V23" i="29"/>
  <c r="U23" i="29"/>
  <c r="T23" i="29"/>
  <c r="S23" i="29"/>
  <c r="R23" i="29"/>
  <c r="Q23" i="29"/>
  <c r="P23" i="29"/>
  <c r="O23" i="29"/>
  <c r="N23" i="29"/>
  <c r="M23" i="29"/>
  <c r="AD22" i="29"/>
  <c r="AC22" i="29"/>
  <c r="AB22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AD20" i="29"/>
  <c r="AC20" i="29"/>
  <c r="AB20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AD19" i="29"/>
  <c r="AC19" i="29"/>
  <c r="AB19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AD18" i="29"/>
  <c r="AC18" i="29"/>
  <c r="AB18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AD17" i="29"/>
  <c r="AC17" i="29"/>
  <c r="AB17" i="29"/>
  <c r="AA17" i="29"/>
  <c r="Z17" i="29"/>
  <c r="Y17" i="29"/>
  <c r="X17" i="29"/>
  <c r="W17" i="29"/>
  <c r="V17" i="29"/>
  <c r="U17" i="29"/>
  <c r="T17" i="29"/>
  <c r="S17" i="29"/>
  <c r="R17" i="29"/>
  <c r="Q17" i="29"/>
  <c r="P17" i="29"/>
  <c r="O17" i="29"/>
  <c r="N17" i="29"/>
  <c r="M17" i="29"/>
  <c r="AD16" i="29"/>
  <c r="AC16" i="29"/>
  <c r="AB16" i="29"/>
  <c r="AA16" i="29"/>
  <c r="Z16" i="29"/>
  <c r="Y16" i="29"/>
  <c r="X16" i="29"/>
  <c r="W16" i="29"/>
  <c r="V16" i="29"/>
  <c r="U16" i="29"/>
  <c r="T16" i="29"/>
  <c r="S16" i="29"/>
  <c r="R16" i="29"/>
  <c r="Q16" i="29"/>
  <c r="P16" i="29"/>
  <c r="O16" i="29"/>
  <c r="N16" i="29"/>
  <c r="M16" i="29"/>
  <c r="AD15" i="29"/>
  <c r="AC15" i="29"/>
  <c r="AB15" i="29"/>
  <c r="AA15" i="29"/>
  <c r="Z15" i="29"/>
  <c r="Y15" i="29"/>
  <c r="X15" i="29"/>
  <c r="W15" i="29"/>
  <c r="V15" i="29"/>
  <c r="U15" i="29"/>
  <c r="T15" i="29"/>
  <c r="S15" i="29"/>
  <c r="R15" i="29"/>
  <c r="Q15" i="29"/>
  <c r="P15" i="29"/>
  <c r="O15" i="29"/>
  <c r="N15" i="29"/>
  <c r="M15" i="29"/>
  <c r="AD14" i="29"/>
  <c r="AC14" i="29"/>
  <c r="AB14" i="29"/>
  <c r="AA14" i="29"/>
  <c r="Z14" i="29"/>
  <c r="Y14" i="29"/>
  <c r="X14" i="29"/>
  <c r="W14" i="29"/>
  <c r="V14" i="29"/>
  <c r="U14" i="29"/>
  <c r="T14" i="29"/>
  <c r="S14" i="29"/>
  <c r="R14" i="29"/>
  <c r="Q14" i="29"/>
  <c r="P14" i="29"/>
  <c r="O14" i="29"/>
  <c r="N14" i="29"/>
  <c r="M14" i="29"/>
  <c r="AD13" i="29"/>
  <c r="AC13" i="29"/>
  <c r="AB13" i="29"/>
  <c r="AA13" i="29"/>
  <c r="Z13" i="29"/>
  <c r="Y13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AD12" i="29"/>
  <c r="AC12" i="29"/>
  <c r="AB12" i="29"/>
  <c r="AA12" i="29"/>
  <c r="Z12" i="29"/>
  <c r="Y12" i="29"/>
  <c r="X12" i="29"/>
  <c r="W12" i="29"/>
  <c r="V12" i="29"/>
  <c r="U12" i="29"/>
  <c r="T12" i="29"/>
  <c r="S12" i="29"/>
  <c r="R12" i="29"/>
  <c r="Q12" i="29"/>
  <c r="P12" i="29"/>
  <c r="O12" i="29"/>
  <c r="N12" i="29"/>
  <c r="M12" i="29"/>
  <c r="AD11" i="29"/>
  <c r="AC11" i="29"/>
  <c r="AB11" i="29"/>
  <c r="AA11" i="29"/>
  <c r="Z11" i="29"/>
  <c r="Y11" i="29"/>
  <c r="X11" i="29"/>
  <c r="W11" i="29"/>
  <c r="V11" i="29"/>
  <c r="U11" i="29"/>
  <c r="T11" i="29"/>
  <c r="S11" i="29"/>
  <c r="R11" i="29"/>
  <c r="Q11" i="29"/>
  <c r="P11" i="29"/>
  <c r="O11" i="29"/>
  <c r="N11" i="29"/>
  <c r="M11" i="29"/>
  <c r="AD10" i="29"/>
  <c r="AC10" i="29"/>
  <c r="AB10" i="29"/>
  <c r="AA10" i="29"/>
  <c r="Z10" i="29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AD9" i="29"/>
  <c r="AC9" i="29"/>
  <c r="AB9" i="29"/>
  <c r="AA9" i="29"/>
  <c r="Z9" i="29"/>
  <c r="Y9" i="29"/>
  <c r="X9" i="29"/>
  <c r="W9" i="29"/>
  <c r="V9" i="29"/>
  <c r="U9" i="29"/>
  <c r="T9" i="29"/>
  <c r="S9" i="29"/>
  <c r="R9" i="29"/>
  <c r="Q9" i="29"/>
  <c r="P9" i="29"/>
  <c r="O9" i="29"/>
  <c r="N9" i="29"/>
  <c r="M9" i="29"/>
  <c r="AD8" i="29"/>
  <c r="AC8" i="29"/>
  <c r="AB8" i="29"/>
  <c r="AA8" i="29"/>
  <c r="Z8" i="29"/>
  <c r="Y8" i="29"/>
  <c r="X8" i="29"/>
  <c r="W8" i="29"/>
  <c r="V8" i="29"/>
  <c r="U8" i="29"/>
  <c r="T8" i="29"/>
  <c r="S8" i="29"/>
  <c r="R8" i="29"/>
  <c r="Q8" i="29"/>
  <c r="P8" i="29"/>
  <c r="O8" i="29"/>
  <c r="N8" i="29"/>
  <c r="M8" i="29"/>
  <c r="AD7" i="29"/>
  <c r="AC7" i="29"/>
  <c r="AB7" i="29"/>
  <c r="AA7" i="29"/>
  <c r="Z7" i="29"/>
  <c r="Y7" i="29"/>
  <c r="X7" i="29"/>
  <c r="W7" i="29"/>
  <c r="V7" i="29"/>
  <c r="U7" i="29"/>
  <c r="T7" i="29"/>
  <c r="S7" i="29"/>
  <c r="R7" i="29"/>
  <c r="Q7" i="29"/>
  <c r="P7" i="29"/>
  <c r="O7" i="29"/>
  <c r="N7" i="29"/>
  <c r="M7" i="29"/>
  <c r="AD6" i="29"/>
  <c r="AC6" i="29"/>
  <c r="AB6" i="29"/>
  <c r="AA6" i="29"/>
  <c r="Z6" i="29"/>
  <c r="Y6" i="29"/>
  <c r="X6" i="29"/>
  <c r="W6" i="29"/>
  <c r="V6" i="29"/>
  <c r="U6" i="29"/>
  <c r="T6" i="29"/>
  <c r="S6" i="29"/>
  <c r="R6" i="29"/>
  <c r="Q6" i="29"/>
  <c r="P6" i="29"/>
  <c r="O6" i="29"/>
  <c r="N6" i="29"/>
  <c r="M6" i="29"/>
  <c r="AD5" i="29"/>
  <c r="AC5" i="29"/>
  <c r="AB5" i="29"/>
  <c r="AA5" i="29"/>
  <c r="Z5" i="29"/>
  <c r="Y5" i="29"/>
  <c r="X5" i="29"/>
  <c r="W5" i="29"/>
  <c r="V5" i="29"/>
  <c r="U5" i="29"/>
  <c r="T5" i="29"/>
  <c r="S5" i="29"/>
  <c r="R5" i="29"/>
  <c r="Q5" i="29"/>
  <c r="P5" i="29"/>
  <c r="O5" i="29"/>
  <c r="N5" i="29"/>
  <c r="M5" i="29"/>
  <c r="AD4" i="29"/>
  <c r="AC4" i="29"/>
  <c r="AB4" i="29"/>
  <c r="AA4" i="29"/>
  <c r="Z4" i="29"/>
  <c r="Y4" i="29"/>
  <c r="X4" i="29"/>
  <c r="W4" i="29"/>
  <c r="V4" i="29"/>
  <c r="U4" i="29"/>
  <c r="T4" i="29"/>
  <c r="S4" i="29"/>
  <c r="R4" i="29"/>
  <c r="Q4" i="29"/>
  <c r="P4" i="29"/>
  <c r="O4" i="29"/>
  <c r="N4" i="29"/>
  <c r="M4" i="29"/>
  <c r="K55" i="29"/>
  <c r="J9" i="29"/>
  <c r="K9" i="29"/>
  <c r="I9" i="29"/>
  <c r="H57" i="29"/>
  <c r="G57" i="29"/>
  <c r="F57" i="29"/>
  <c r="E57" i="29"/>
  <c r="D57" i="29"/>
  <c r="C57" i="29"/>
  <c r="H56" i="29"/>
  <c r="G56" i="29"/>
  <c r="F56" i="29"/>
  <c r="E56" i="29"/>
  <c r="D56" i="29"/>
  <c r="C56" i="29"/>
  <c r="J55" i="29"/>
  <c r="I55" i="29"/>
  <c r="H55" i="29"/>
  <c r="G55" i="29"/>
  <c r="F55" i="29"/>
  <c r="E55" i="29"/>
  <c r="D55" i="29"/>
  <c r="C55" i="29"/>
  <c r="H54" i="29"/>
  <c r="G54" i="29"/>
  <c r="F54" i="29"/>
  <c r="E54" i="29"/>
  <c r="D54" i="29"/>
  <c r="C54" i="29"/>
  <c r="H53" i="29"/>
  <c r="G53" i="29"/>
  <c r="F53" i="29"/>
  <c r="E53" i="29"/>
  <c r="D53" i="29"/>
  <c r="C53" i="29"/>
  <c r="H52" i="29"/>
  <c r="G52" i="29"/>
  <c r="F52" i="29"/>
  <c r="E52" i="29"/>
  <c r="D52" i="29"/>
  <c r="C52" i="29"/>
  <c r="H51" i="29"/>
  <c r="G51" i="29"/>
  <c r="F51" i="29"/>
  <c r="E51" i="29"/>
  <c r="D51" i="29"/>
  <c r="C51" i="29"/>
  <c r="H50" i="29"/>
  <c r="G50" i="29"/>
  <c r="F50" i="29"/>
  <c r="E50" i="29"/>
  <c r="D50" i="29"/>
  <c r="C50" i="29"/>
  <c r="H49" i="29"/>
  <c r="G49" i="29"/>
  <c r="F49" i="29"/>
  <c r="E49" i="29"/>
  <c r="D49" i="29"/>
  <c r="C49" i="29"/>
  <c r="H48" i="29"/>
  <c r="G48" i="29"/>
  <c r="F48" i="29"/>
  <c r="E48" i="29"/>
  <c r="D48" i="29"/>
  <c r="C48" i="29"/>
  <c r="H47" i="29"/>
  <c r="G47" i="29"/>
  <c r="F47" i="29"/>
  <c r="E47" i="29"/>
  <c r="D47" i="29"/>
  <c r="C47" i="29"/>
  <c r="H46" i="29"/>
  <c r="G46" i="29"/>
  <c r="F46" i="29"/>
  <c r="E46" i="29"/>
  <c r="D46" i="29"/>
  <c r="C46" i="29"/>
  <c r="H45" i="29"/>
  <c r="G45" i="29"/>
  <c r="F45" i="29"/>
  <c r="E45" i="29"/>
  <c r="D45" i="29"/>
  <c r="C45" i="29"/>
  <c r="H44" i="29"/>
  <c r="G44" i="29"/>
  <c r="F44" i="29"/>
  <c r="E44" i="29"/>
  <c r="D44" i="29"/>
  <c r="C44" i="29"/>
  <c r="H43" i="29"/>
  <c r="G43" i="29"/>
  <c r="F43" i="29"/>
  <c r="E43" i="29"/>
  <c r="D43" i="29"/>
  <c r="C43" i="29"/>
  <c r="H42" i="29"/>
  <c r="G42" i="29"/>
  <c r="F42" i="29"/>
  <c r="E42" i="29"/>
  <c r="D42" i="29"/>
  <c r="C42" i="29"/>
  <c r="H41" i="29"/>
  <c r="G41" i="29"/>
  <c r="F41" i="29"/>
  <c r="E41" i="29"/>
  <c r="D41" i="29"/>
  <c r="C41" i="29"/>
  <c r="H40" i="29"/>
  <c r="G40" i="29"/>
  <c r="F40" i="29"/>
  <c r="E40" i="29"/>
  <c r="D40" i="29"/>
  <c r="C40" i="29"/>
  <c r="H39" i="29"/>
  <c r="G39" i="29"/>
  <c r="F39" i="29"/>
  <c r="E39" i="29"/>
  <c r="D39" i="29"/>
  <c r="C39" i="29"/>
  <c r="H38" i="29"/>
  <c r="G38" i="29"/>
  <c r="F38" i="29"/>
  <c r="E38" i="29"/>
  <c r="D38" i="29"/>
  <c r="C38" i="29"/>
  <c r="H37" i="29"/>
  <c r="G37" i="29"/>
  <c r="F37" i="29"/>
  <c r="E37" i="29"/>
  <c r="D37" i="29"/>
  <c r="C37" i="29"/>
  <c r="H36" i="29"/>
  <c r="G36" i="29"/>
  <c r="F36" i="29"/>
  <c r="E36" i="29"/>
  <c r="D36" i="29"/>
  <c r="C36" i="29"/>
  <c r="H35" i="29"/>
  <c r="G35" i="29"/>
  <c r="F35" i="29"/>
  <c r="E35" i="29"/>
  <c r="D35" i="29"/>
  <c r="C35" i="29"/>
  <c r="H34" i="29"/>
  <c r="G34" i="29"/>
  <c r="F34" i="29"/>
  <c r="E34" i="29"/>
  <c r="D34" i="29"/>
  <c r="C34" i="29"/>
  <c r="H33" i="29"/>
  <c r="G33" i="29"/>
  <c r="F33" i="29"/>
  <c r="E33" i="29"/>
  <c r="D33" i="29"/>
  <c r="C33" i="29"/>
  <c r="H32" i="29"/>
  <c r="G32" i="29"/>
  <c r="F32" i="29"/>
  <c r="E32" i="29"/>
  <c r="D32" i="29"/>
  <c r="C32" i="29"/>
  <c r="H31" i="29"/>
  <c r="G31" i="29"/>
  <c r="F31" i="29"/>
  <c r="E31" i="29"/>
  <c r="D31" i="29"/>
  <c r="C31" i="29"/>
  <c r="H30" i="29"/>
  <c r="G30" i="29"/>
  <c r="F30" i="29"/>
  <c r="E30" i="29"/>
  <c r="D30" i="29"/>
  <c r="C30" i="29"/>
  <c r="H29" i="29"/>
  <c r="G29" i="29"/>
  <c r="F29" i="29"/>
  <c r="E29" i="29"/>
  <c r="D29" i="29"/>
  <c r="C29" i="29"/>
  <c r="H28" i="29"/>
  <c r="G28" i="29"/>
  <c r="F28" i="29"/>
  <c r="E28" i="29"/>
  <c r="D28" i="29"/>
  <c r="C28" i="29"/>
  <c r="H27" i="29"/>
  <c r="G27" i="29"/>
  <c r="F27" i="29"/>
  <c r="E27" i="29"/>
  <c r="D27" i="29"/>
  <c r="C27" i="29"/>
  <c r="H26" i="29"/>
  <c r="G26" i="29"/>
  <c r="F26" i="29"/>
  <c r="E26" i="29"/>
  <c r="D26" i="29"/>
  <c r="C26" i="29"/>
  <c r="H25" i="29"/>
  <c r="G25" i="29"/>
  <c r="F25" i="29"/>
  <c r="E25" i="29"/>
  <c r="D25" i="29"/>
  <c r="C25" i="29"/>
  <c r="H24" i="29"/>
  <c r="G24" i="29"/>
  <c r="F24" i="29"/>
  <c r="E24" i="29"/>
  <c r="D24" i="29"/>
  <c r="C24" i="29"/>
  <c r="H23" i="29"/>
  <c r="G23" i="29"/>
  <c r="F23" i="29"/>
  <c r="E23" i="29"/>
  <c r="D23" i="29"/>
  <c r="C23" i="29"/>
  <c r="H22" i="29"/>
  <c r="G22" i="29"/>
  <c r="F22" i="29"/>
  <c r="E22" i="29"/>
  <c r="D22" i="29"/>
  <c r="C22" i="29"/>
  <c r="H21" i="29"/>
  <c r="G21" i="29"/>
  <c r="F21" i="29"/>
  <c r="E21" i="29"/>
  <c r="D21" i="29"/>
  <c r="C21" i="29"/>
  <c r="H20" i="29"/>
  <c r="G20" i="29"/>
  <c r="F20" i="29"/>
  <c r="E20" i="29"/>
  <c r="D20" i="29"/>
  <c r="C20" i="29"/>
  <c r="H19" i="29"/>
  <c r="G19" i="29"/>
  <c r="F19" i="29"/>
  <c r="E19" i="29"/>
  <c r="D19" i="29"/>
  <c r="C19" i="29"/>
  <c r="H18" i="29"/>
  <c r="G18" i="29"/>
  <c r="F18" i="29"/>
  <c r="E18" i="29"/>
  <c r="D18" i="29"/>
  <c r="C18" i="29"/>
  <c r="H17" i="29"/>
  <c r="G17" i="29"/>
  <c r="F17" i="29"/>
  <c r="E17" i="29"/>
  <c r="D17" i="29"/>
  <c r="C17" i="29"/>
  <c r="H16" i="29"/>
  <c r="G16" i="29"/>
  <c r="F16" i="29"/>
  <c r="E16" i="29"/>
  <c r="D16" i="29"/>
  <c r="C16" i="29"/>
  <c r="H15" i="29"/>
  <c r="G15" i="29"/>
  <c r="F15" i="29"/>
  <c r="E15" i="29"/>
  <c r="D15" i="29"/>
  <c r="C15" i="29"/>
  <c r="H14" i="29"/>
  <c r="G14" i="29"/>
  <c r="F14" i="29"/>
  <c r="E14" i="29"/>
  <c r="D14" i="29"/>
  <c r="C14" i="29"/>
  <c r="H13" i="29"/>
  <c r="G13" i="29"/>
  <c r="F13" i="29"/>
  <c r="E13" i="29"/>
  <c r="D13" i="29"/>
  <c r="C13" i="29"/>
  <c r="H12" i="29"/>
  <c r="G12" i="29"/>
  <c r="F12" i="29"/>
  <c r="E12" i="29"/>
  <c r="D12" i="29"/>
  <c r="C12" i="29"/>
  <c r="H11" i="29"/>
  <c r="G11" i="29"/>
  <c r="F11" i="29"/>
  <c r="E11" i="29"/>
  <c r="D11" i="29"/>
  <c r="C11" i="29"/>
  <c r="H10" i="29"/>
  <c r="G10" i="29"/>
  <c r="F10" i="29"/>
  <c r="E10" i="29"/>
  <c r="D10" i="29"/>
  <c r="C10" i="29"/>
  <c r="H9" i="29"/>
  <c r="G9" i="29"/>
  <c r="F9" i="29"/>
  <c r="E9" i="29"/>
  <c r="D9" i="29"/>
  <c r="C9" i="29"/>
  <c r="H8" i="29"/>
  <c r="G8" i="29"/>
  <c r="F8" i="29"/>
  <c r="E8" i="29"/>
  <c r="D8" i="29"/>
  <c r="C8" i="29"/>
  <c r="H7" i="29"/>
  <c r="G7" i="29"/>
  <c r="F7" i="29"/>
  <c r="E7" i="29"/>
  <c r="D7" i="29"/>
  <c r="C7" i="29"/>
  <c r="H6" i="29"/>
  <c r="G6" i="29"/>
  <c r="F6" i="29"/>
  <c r="E6" i="29"/>
  <c r="D6" i="29"/>
  <c r="C6" i="29"/>
  <c r="H5" i="29"/>
  <c r="G5" i="29"/>
  <c r="F5" i="29"/>
  <c r="E5" i="29"/>
  <c r="D5" i="29"/>
  <c r="C5" i="29"/>
  <c r="H4" i="29"/>
  <c r="G4" i="29"/>
  <c r="F4" i="29"/>
  <c r="E4" i="29"/>
  <c r="D4" i="29"/>
  <c r="C4" i="29"/>
  <c r="AK44" i="28"/>
  <c r="AK43" i="28"/>
  <c r="AK39" i="28"/>
  <c r="AK34" i="28"/>
  <c r="AK23" i="28"/>
  <c r="AK17" i="28"/>
  <c r="AJ44" i="28"/>
  <c r="AI44" i="28"/>
  <c r="AH44" i="28"/>
  <c r="AG44" i="28"/>
  <c r="AF44" i="28"/>
  <c r="AE44" i="28"/>
  <c r="AD44" i="28"/>
  <c r="AC44" i="28"/>
  <c r="AB44" i="28"/>
  <c r="AA44" i="28"/>
  <c r="Z44" i="28"/>
  <c r="Y44" i="28"/>
  <c r="X44" i="28"/>
  <c r="W44" i="28"/>
  <c r="V44" i="28"/>
  <c r="U44" i="28"/>
  <c r="T44" i="28"/>
  <c r="S44" i="28"/>
  <c r="R44" i="28"/>
  <c r="Q44" i="28"/>
  <c r="P44" i="28"/>
  <c r="O44" i="28"/>
  <c r="N44" i="28"/>
  <c r="M44" i="28"/>
  <c r="AD42" i="28"/>
  <c r="AC42" i="28"/>
  <c r="AB42" i="28"/>
  <c r="AA42" i="28"/>
  <c r="Z42" i="28"/>
  <c r="Y42" i="28"/>
  <c r="X42" i="28"/>
  <c r="W42" i="28"/>
  <c r="V42" i="28"/>
  <c r="U42" i="28"/>
  <c r="T42" i="28"/>
  <c r="S42" i="28"/>
  <c r="R42" i="28"/>
  <c r="Q42" i="28"/>
  <c r="P42" i="28"/>
  <c r="O42" i="28"/>
  <c r="N42" i="28"/>
  <c r="M42" i="28"/>
  <c r="AD40" i="28"/>
  <c r="AC40" i="28"/>
  <c r="AB40" i="28"/>
  <c r="AA40" i="28"/>
  <c r="Z40" i="28"/>
  <c r="Y40" i="28"/>
  <c r="X40" i="28"/>
  <c r="W40" i="28"/>
  <c r="V40" i="28"/>
  <c r="U40" i="28"/>
  <c r="T40" i="28"/>
  <c r="S40" i="28"/>
  <c r="R40" i="28"/>
  <c r="Q40" i="28"/>
  <c r="P40" i="28"/>
  <c r="O40" i="28"/>
  <c r="N40" i="28"/>
  <c r="M40" i="28"/>
  <c r="AD38" i="28"/>
  <c r="AC38" i="28"/>
  <c r="AB38" i="28"/>
  <c r="AA38" i="28"/>
  <c r="Z38" i="28"/>
  <c r="Y38" i="28"/>
  <c r="X38" i="28"/>
  <c r="W38" i="28"/>
  <c r="V38" i="28"/>
  <c r="U38" i="28"/>
  <c r="T38" i="28"/>
  <c r="S38" i="28"/>
  <c r="R38" i="28"/>
  <c r="Q38" i="28"/>
  <c r="P38" i="28"/>
  <c r="O38" i="28"/>
  <c r="N38" i="28"/>
  <c r="M38" i="28"/>
  <c r="AD37" i="28"/>
  <c r="AC37" i="28"/>
  <c r="AB37" i="28"/>
  <c r="AA37" i="28"/>
  <c r="Z37" i="28"/>
  <c r="Y37" i="28"/>
  <c r="X37" i="28"/>
  <c r="W37" i="28"/>
  <c r="V37" i="28"/>
  <c r="U37" i="28"/>
  <c r="T37" i="28"/>
  <c r="S37" i="28"/>
  <c r="R37" i="28"/>
  <c r="Q37" i="28"/>
  <c r="P37" i="28"/>
  <c r="O37" i="28"/>
  <c r="N37" i="28"/>
  <c r="M37" i="28"/>
  <c r="AD36" i="28"/>
  <c r="AC36" i="28"/>
  <c r="AB36" i="28"/>
  <c r="AA36" i="28"/>
  <c r="Z36" i="28"/>
  <c r="Y36" i="28"/>
  <c r="X36" i="28"/>
  <c r="W36" i="28"/>
  <c r="V36" i="28"/>
  <c r="U36" i="28"/>
  <c r="T36" i="28"/>
  <c r="S36" i="28"/>
  <c r="R36" i="28"/>
  <c r="Q36" i="28"/>
  <c r="P36" i="28"/>
  <c r="O36" i="28"/>
  <c r="N36" i="28"/>
  <c r="M36" i="28"/>
  <c r="AD35" i="28"/>
  <c r="AC35" i="28"/>
  <c r="AB35" i="28"/>
  <c r="AA35" i="28"/>
  <c r="Z35" i="28"/>
  <c r="Y35" i="28"/>
  <c r="X35" i="28"/>
  <c r="W35" i="28"/>
  <c r="V35" i="28"/>
  <c r="U35" i="28"/>
  <c r="T35" i="28"/>
  <c r="S35" i="28"/>
  <c r="R35" i="28"/>
  <c r="Q35" i="28"/>
  <c r="P35" i="28"/>
  <c r="O35" i="28"/>
  <c r="N35" i="28"/>
  <c r="M35" i="28"/>
  <c r="AJ34" i="28"/>
  <c r="AI34" i="28"/>
  <c r="AH34" i="28"/>
  <c r="AG34" i="28"/>
  <c r="AF34" i="28"/>
  <c r="AE34" i="28"/>
  <c r="AD34" i="28"/>
  <c r="AC34" i="28"/>
  <c r="AB34" i="28"/>
  <c r="AA34" i="28"/>
  <c r="Z34" i="28"/>
  <c r="Y34" i="28"/>
  <c r="X34" i="28"/>
  <c r="W34" i="28"/>
  <c r="V34" i="28"/>
  <c r="U34" i="28"/>
  <c r="T34" i="28"/>
  <c r="S34" i="28"/>
  <c r="R34" i="28"/>
  <c r="Q34" i="28"/>
  <c r="P34" i="28"/>
  <c r="O34" i="28"/>
  <c r="N34" i="28"/>
  <c r="M34" i="28"/>
  <c r="AD33" i="28"/>
  <c r="AC33" i="28"/>
  <c r="AB33" i="28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AD32" i="28"/>
  <c r="AC32" i="28"/>
  <c r="AB32" i="28"/>
  <c r="AA32" i="28"/>
  <c r="Z32" i="28"/>
  <c r="Y32" i="28"/>
  <c r="X32" i="28"/>
  <c r="W32" i="28"/>
  <c r="V32" i="28"/>
  <c r="U32" i="28"/>
  <c r="T32" i="28"/>
  <c r="S32" i="28"/>
  <c r="R32" i="28"/>
  <c r="Q32" i="28"/>
  <c r="P32" i="28"/>
  <c r="O32" i="28"/>
  <c r="N32" i="28"/>
  <c r="M32" i="28"/>
  <c r="AD31" i="28"/>
  <c r="AC31" i="28"/>
  <c r="AB31" i="28"/>
  <c r="AA31" i="28"/>
  <c r="Z31" i="28"/>
  <c r="Y31" i="28"/>
  <c r="X31" i="28"/>
  <c r="W31" i="28"/>
  <c r="V31" i="28"/>
  <c r="U31" i="28"/>
  <c r="T31" i="28"/>
  <c r="S31" i="28"/>
  <c r="R31" i="28"/>
  <c r="Q31" i="28"/>
  <c r="P31" i="28"/>
  <c r="O31" i="28"/>
  <c r="N31" i="28"/>
  <c r="M31" i="28"/>
  <c r="AD30" i="28"/>
  <c r="AC30" i="28"/>
  <c r="AB30" i="28"/>
  <c r="AA30" i="28"/>
  <c r="Z30" i="28"/>
  <c r="Y30" i="28"/>
  <c r="X30" i="28"/>
  <c r="W30" i="28"/>
  <c r="V30" i="28"/>
  <c r="U30" i="28"/>
  <c r="T30" i="28"/>
  <c r="S30" i="28"/>
  <c r="R30" i="28"/>
  <c r="Q30" i="28"/>
  <c r="P30" i="28"/>
  <c r="O30" i="28"/>
  <c r="N30" i="28"/>
  <c r="M30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AD28" i="28"/>
  <c r="AC28" i="28"/>
  <c r="AB28" i="28"/>
  <c r="AA28" i="28"/>
  <c r="Z28" i="28"/>
  <c r="Y28" i="28"/>
  <c r="X28" i="28"/>
  <c r="W28" i="28"/>
  <c r="V28" i="28"/>
  <c r="U28" i="28"/>
  <c r="T28" i="28"/>
  <c r="S28" i="28"/>
  <c r="R28" i="28"/>
  <c r="Q28" i="28"/>
  <c r="P28" i="28"/>
  <c r="O28" i="28"/>
  <c r="N28" i="28"/>
  <c r="M28" i="28"/>
  <c r="AD27" i="28"/>
  <c r="AC27" i="28"/>
  <c r="AB27" i="28"/>
  <c r="AA27" i="28"/>
  <c r="Z27" i="28"/>
  <c r="Y27" i="28"/>
  <c r="X27" i="28"/>
  <c r="W27" i="28"/>
  <c r="V27" i="28"/>
  <c r="U27" i="28"/>
  <c r="T27" i="28"/>
  <c r="S27" i="28"/>
  <c r="R27" i="28"/>
  <c r="Q27" i="28"/>
  <c r="P27" i="28"/>
  <c r="O27" i="28"/>
  <c r="N27" i="28"/>
  <c r="M27" i="28"/>
  <c r="AD25" i="28"/>
  <c r="AC25" i="28"/>
  <c r="AB25" i="28"/>
  <c r="AA25" i="28"/>
  <c r="Z25" i="28"/>
  <c r="Y25" i="28"/>
  <c r="X25" i="28"/>
  <c r="W25" i="28"/>
  <c r="V25" i="28"/>
  <c r="U25" i="28"/>
  <c r="T25" i="28"/>
  <c r="S25" i="28"/>
  <c r="R25" i="28"/>
  <c r="Q25" i="28"/>
  <c r="P25" i="28"/>
  <c r="O25" i="28"/>
  <c r="N25" i="28"/>
  <c r="M25" i="28"/>
  <c r="AD23" i="28"/>
  <c r="AC23" i="28"/>
  <c r="AB23" i="28"/>
  <c r="AA23" i="28"/>
  <c r="Z23" i="28"/>
  <c r="Y23" i="28"/>
  <c r="X23" i="28"/>
  <c r="W23" i="28"/>
  <c r="V23" i="28"/>
  <c r="U23" i="28"/>
  <c r="T23" i="28"/>
  <c r="S23" i="28"/>
  <c r="R23" i="28"/>
  <c r="Q23" i="28"/>
  <c r="P23" i="28"/>
  <c r="O23" i="28"/>
  <c r="N23" i="28"/>
  <c r="M23" i="28"/>
  <c r="AD22" i="28"/>
  <c r="AC22" i="28"/>
  <c r="AB22" i="28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AD18" i="28"/>
  <c r="AC18" i="28"/>
  <c r="AB18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AJ17" i="28"/>
  <c r="AI17" i="28"/>
  <c r="AH17" i="28"/>
  <c r="AG17" i="28"/>
  <c r="AF17" i="28"/>
  <c r="AE17" i="28"/>
  <c r="AD17" i="28"/>
  <c r="AC17" i="28"/>
  <c r="AB17" i="28"/>
  <c r="AA17" i="28"/>
  <c r="Z17" i="28"/>
  <c r="Y17" i="28"/>
  <c r="X17" i="28"/>
  <c r="W17" i="28"/>
  <c r="V17" i="28"/>
  <c r="U17" i="28"/>
  <c r="T17" i="28"/>
  <c r="S17" i="28"/>
  <c r="R17" i="28"/>
  <c r="Q17" i="28"/>
  <c r="P17" i="28"/>
  <c r="O17" i="28"/>
  <c r="N17" i="28"/>
  <c r="M17" i="28"/>
  <c r="AD16" i="28"/>
  <c r="AC16" i="28"/>
  <c r="AB16" i="28"/>
  <c r="AA16" i="28"/>
  <c r="Z16" i="28"/>
  <c r="Y16" i="28"/>
  <c r="X16" i="28"/>
  <c r="W16" i="28"/>
  <c r="V16" i="28"/>
  <c r="U16" i="28"/>
  <c r="T16" i="28"/>
  <c r="S16" i="28"/>
  <c r="R16" i="28"/>
  <c r="Q16" i="28"/>
  <c r="P16" i="28"/>
  <c r="O16" i="28"/>
  <c r="N16" i="28"/>
  <c r="M16" i="28"/>
  <c r="AD15" i="28"/>
  <c r="AC15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15" i="28"/>
  <c r="O15" i="28"/>
  <c r="N15" i="28"/>
  <c r="M15" i="28"/>
  <c r="AD14" i="28"/>
  <c r="AC14" i="28"/>
  <c r="AB14" i="28"/>
  <c r="AA14" i="28"/>
  <c r="Z14" i="28"/>
  <c r="Y14" i="28"/>
  <c r="X14" i="28"/>
  <c r="W14" i="28"/>
  <c r="V14" i="28"/>
  <c r="U14" i="28"/>
  <c r="T14" i="28"/>
  <c r="S14" i="28"/>
  <c r="R14" i="28"/>
  <c r="Q14" i="28"/>
  <c r="P14" i="28"/>
  <c r="O14" i="28"/>
  <c r="N14" i="28"/>
  <c r="M14" i="28"/>
  <c r="AD13" i="28"/>
  <c r="AC13" i="28"/>
  <c r="AB13" i="28"/>
  <c r="AA13" i="28"/>
  <c r="Z13" i="28"/>
  <c r="Y13" i="28"/>
  <c r="X13" i="28"/>
  <c r="W13" i="28"/>
  <c r="V13" i="28"/>
  <c r="U13" i="28"/>
  <c r="T13" i="28"/>
  <c r="S13" i="28"/>
  <c r="R13" i="28"/>
  <c r="Q13" i="28"/>
  <c r="P13" i="28"/>
  <c r="O13" i="28"/>
  <c r="N13" i="28"/>
  <c r="M13" i="28"/>
  <c r="AD11" i="28"/>
  <c r="AC11" i="28"/>
  <c r="AB11" i="28"/>
  <c r="AA11" i="28"/>
  <c r="Z11" i="28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AD10" i="28"/>
  <c r="AC10" i="28"/>
  <c r="AB10" i="28"/>
  <c r="AA10" i="28"/>
  <c r="Z10" i="28"/>
  <c r="Y10" i="28"/>
  <c r="X10" i="28"/>
  <c r="W10" i="28"/>
  <c r="V10" i="28"/>
  <c r="U10" i="28"/>
  <c r="T10" i="28"/>
  <c r="S10" i="28"/>
  <c r="R10" i="28"/>
  <c r="Q10" i="28"/>
  <c r="P10" i="28"/>
  <c r="O10" i="28"/>
  <c r="N10" i="28"/>
  <c r="M10" i="28"/>
  <c r="AD9" i="28"/>
  <c r="AC9" i="28"/>
  <c r="AB9" i="28"/>
  <c r="AA9" i="28"/>
  <c r="Z9" i="28"/>
  <c r="Y9" i="28"/>
  <c r="X9" i="28"/>
  <c r="W9" i="28"/>
  <c r="V9" i="28"/>
  <c r="U9" i="28"/>
  <c r="T9" i="28"/>
  <c r="S9" i="28"/>
  <c r="R9" i="28"/>
  <c r="Q9" i="28"/>
  <c r="P9" i="28"/>
  <c r="O9" i="28"/>
  <c r="N9" i="28"/>
  <c r="M9" i="28"/>
  <c r="AD8" i="28"/>
  <c r="AC8" i="28"/>
  <c r="AB8" i="28"/>
  <c r="AA8" i="28"/>
  <c r="Z8" i="28"/>
  <c r="Y8" i="28"/>
  <c r="X8" i="28"/>
  <c r="W8" i="28"/>
  <c r="V8" i="28"/>
  <c r="U8" i="28"/>
  <c r="T8" i="28"/>
  <c r="S8" i="28"/>
  <c r="R8" i="28"/>
  <c r="Q8" i="28"/>
  <c r="P8" i="28"/>
  <c r="O8" i="28"/>
  <c r="N8" i="28"/>
  <c r="M8" i="28"/>
  <c r="AD7" i="28"/>
  <c r="AC7" i="28"/>
  <c r="AB7" i="28"/>
  <c r="AA7" i="28"/>
  <c r="Z7" i="28"/>
  <c r="Y7" i="28"/>
  <c r="X7" i="28"/>
  <c r="W7" i="28"/>
  <c r="V7" i="28"/>
  <c r="U7" i="28"/>
  <c r="T7" i="28"/>
  <c r="S7" i="28"/>
  <c r="R7" i="28"/>
  <c r="Q7" i="28"/>
  <c r="P7" i="28"/>
  <c r="O7" i="28"/>
  <c r="N7" i="28"/>
  <c r="M7" i="28"/>
  <c r="AD6" i="28"/>
  <c r="AC6" i="28"/>
  <c r="AB6" i="28"/>
  <c r="AA6" i="28"/>
  <c r="Z6" i="28"/>
  <c r="Y6" i="28"/>
  <c r="X6" i="28"/>
  <c r="W6" i="28"/>
  <c r="V6" i="28"/>
  <c r="U6" i="28"/>
  <c r="T6" i="28"/>
  <c r="S6" i="28"/>
  <c r="R6" i="28"/>
  <c r="Q6" i="28"/>
  <c r="P6" i="28"/>
  <c r="O6" i="28"/>
  <c r="N6" i="28"/>
  <c r="M6" i="28"/>
  <c r="AD5" i="28"/>
  <c r="AC5" i="28"/>
  <c r="AB5" i="28"/>
  <c r="AA5" i="28"/>
  <c r="Z5" i="28"/>
  <c r="Y5" i="28"/>
  <c r="X5" i="28"/>
  <c r="W5" i="28"/>
  <c r="V5" i="28"/>
  <c r="U5" i="28"/>
  <c r="T5" i="28"/>
  <c r="S5" i="28"/>
  <c r="R5" i="28"/>
  <c r="Q5" i="28"/>
  <c r="P5" i="28"/>
  <c r="O5" i="28"/>
  <c r="N5" i="28"/>
  <c r="M5" i="28"/>
  <c r="AD4" i="28"/>
  <c r="AC4" i="28"/>
  <c r="AB4" i="28"/>
  <c r="AA4" i="28"/>
  <c r="Z4" i="28"/>
  <c r="Y4" i="28"/>
  <c r="X4" i="28"/>
  <c r="W4" i="28"/>
  <c r="V4" i="28"/>
  <c r="U4" i="28"/>
  <c r="T4" i="28"/>
  <c r="S4" i="28"/>
  <c r="R4" i="28"/>
  <c r="Q4" i="28"/>
  <c r="P4" i="28"/>
  <c r="O4" i="28"/>
  <c r="N4" i="28"/>
  <c r="M4" i="28"/>
  <c r="H44" i="28"/>
  <c r="G44" i="28"/>
  <c r="F44" i="28"/>
  <c r="E44" i="28"/>
  <c r="D44" i="28"/>
  <c r="C44" i="28"/>
  <c r="H42" i="28"/>
  <c r="G42" i="28"/>
  <c r="F42" i="28"/>
  <c r="E42" i="28"/>
  <c r="D42" i="28"/>
  <c r="C42" i="28"/>
  <c r="H40" i="28"/>
  <c r="G40" i="28"/>
  <c r="F40" i="28"/>
  <c r="E40" i="28"/>
  <c r="D40" i="28"/>
  <c r="C40" i="28"/>
  <c r="H38" i="28"/>
  <c r="G38" i="28"/>
  <c r="F38" i="28"/>
  <c r="E38" i="28"/>
  <c r="D38" i="28"/>
  <c r="C38" i="28"/>
  <c r="H37" i="28"/>
  <c r="G37" i="28"/>
  <c r="F37" i="28"/>
  <c r="E37" i="28"/>
  <c r="D37" i="28"/>
  <c r="C37" i="28"/>
  <c r="H36" i="28"/>
  <c r="G36" i="28"/>
  <c r="F36" i="28"/>
  <c r="E36" i="28"/>
  <c r="D36" i="28"/>
  <c r="C36" i="28"/>
  <c r="H35" i="28"/>
  <c r="G35" i="28"/>
  <c r="F35" i="28"/>
  <c r="E35" i="28"/>
  <c r="D35" i="28"/>
  <c r="C35" i="28"/>
  <c r="J34" i="28"/>
  <c r="I34" i="28"/>
  <c r="H34" i="28"/>
  <c r="G34" i="28"/>
  <c r="F34" i="28"/>
  <c r="E34" i="28"/>
  <c r="D34" i="28"/>
  <c r="C34" i="28"/>
  <c r="H33" i="28"/>
  <c r="G33" i="28"/>
  <c r="F33" i="28"/>
  <c r="E33" i="28"/>
  <c r="D33" i="28"/>
  <c r="C33" i="28"/>
  <c r="H32" i="28"/>
  <c r="G32" i="28"/>
  <c r="F32" i="28"/>
  <c r="E32" i="28"/>
  <c r="D32" i="28"/>
  <c r="C32" i="28"/>
  <c r="H31" i="28"/>
  <c r="G31" i="28"/>
  <c r="F31" i="28"/>
  <c r="E31" i="28"/>
  <c r="D31" i="28"/>
  <c r="C31" i="28"/>
  <c r="H30" i="28"/>
  <c r="G30" i="28"/>
  <c r="F30" i="28"/>
  <c r="E30" i="28"/>
  <c r="D30" i="28"/>
  <c r="C30" i="28"/>
  <c r="H29" i="28"/>
  <c r="G29" i="28"/>
  <c r="F29" i="28"/>
  <c r="E29" i="28"/>
  <c r="D29" i="28"/>
  <c r="C29" i="28"/>
  <c r="H28" i="28"/>
  <c r="G28" i="28"/>
  <c r="F28" i="28"/>
  <c r="E28" i="28"/>
  <c r="D28" i="28"/>
  <c r="C28" i="28"/>
  <c r="H27" i="28"/>
  <c r="G27" i="28"/>
  <c r="F27" i="28"/>
  <c r="E27" i="28"/>
  <c r="D27" i="28"/>
  <c r="C27" i="28"/>
  <c r="H25" i="28"/>
  <c r="G25" i="28"/>
  <c r="F25" i="28"/>
  <c r="E25" i="28"/>
  <c r="D25" i="28"/>
  <c r="C25" i="28"/>
  <c r="H23" i="28"/>
  <c r="G23" i="28"/>
  <c r="F23" i="28"/>
  <c r="E23" i="28"/>
  <c r="D23" i="28"/>
  <c r="C23" i="28"/>
  <c r="H22" i="28"/>
  <c r="G22" i="28"/>
  <c r="F22" i="28"/>
  <c r="E22" i="28"/>
  <c r="D22" i="28"/>
  <c r="C22" i="28"/>
  <c r="H21" i="28"/>
  <c r="G21" i="28"/>
  <c r="F21" i="28"/>
  <c r="E21" i="28"/>
  <c r="D21" i="28"/>
  <c r="C21" i="28"/>
  <c r="H18" i="28"/>
  <c r="G18" i="28"/>
  <c r="F18" i="28"/>
  <c r="E18" i="28"/>
  <c r="D18" i="28"/>
  <c r="C18" i="28"/>
  <c r="J17" i="28"/>
  <c r="I17" i="28"/>
  <c r="H17" i="28"/>
  <c r="G17" i="28"/>
  <c r="F17" i="28"/>
  <c r="E17" i="28"/>
  <c r="D17" i="28"/>
  <c r="C17" i="28"/>
  <c r="H16" i="28"/>
  <c r="G16" i="28"/>
  <c r="F16" i="28"/>
  <c r="E16" i="28"/>
  <c r="D16" i="28"/>
  <c r="C16" i="28"/>
  <c r="H15" i="28"/>
  <c r="G15" i="28"/>
  <c r="F15" i="28"/>
  <c r="E15" i="28"/>
  <c r="D15" i="28"/>
  <c r="C15" i="28"/>
  <c r="H14" i="28"/>
  <c r="G14" i="28"/>
  <c r="F14" i="28"/>
  <c r="E14" i="28"/>
  <c r="D14" i="28"/>
  <c r="C14" i="28"/>
  <c r="H13" i="28"/>
  <c r="G13" i="28"/>
  <c r="F13" i="28"/>
  <c r="E13" i="28"/>
  <c r="D13" i="28"/>
  <c r="C13" i="28"/>
  <c r="H11" i="28"/>
  <c r="G11" i="28"/>
  <c r="F11" i="28"/>
  <c r="E11" i="28"/>
  <c r="D11" i="28"/>
  <c r="C11" i="28"/>
  <c r="H10" i="28"/>
  <c r="G10" i="28"/>
  <c r="F10" i="28"/>
  <c r="E10" i="28"/>
  <c r="D10" i="28"/>
  <c r="C10" i="28"/>
  <c r="H9" i="28"/>
  <c r="G9" i="28"/>
  <c r="F9" i="28"/>
  <c r="E9" i="28"/>
  <c r="D9" i="28"/>
  <c r="C9" i="28"/>
  <c r="H8" i="28"/>
  <c r="G8" i="28"/>
  <c r="F8" i="28"/>
  <c r="E8" i="28"/>
  <c r="D8" i="28"/>
  <c r="C8" i="28"/>
  <c r="H7" i="28"/>
  <c r="G7" i="28"/>
  <c r="F7" i="28"/>
  <c r="E7" i="28"/>
  <c r="D7" i="28"/>
  <c r="C7" i="28"/>
  <c r="H6" i="28"/>
  <c r="G6" i="28"/>
  <c r="F6" i="28"/>
  <c r="E6" i="28"/>
  <c r="D6" i="28"/>
  <c r="C6" i="28"/>
  <c r="H5" i="28"/>
  <c r="G5" i="28"/>
  <c r="F5" i="28"/>
  <c r="E5" i="28"/>
  <c r="D5" i="28"/>
  <c r="C5" i="28"/>
  <c r="H4" i="28"/>
  <c r="G4" i="28"/>
  <c r="F4" i="28"/>
  <c r="E4" i="28"/>
  <c r="D4" i="28"/>
  <c r="C4" i="28"/>
  <c r="AE15" i="28"/>
  <c r="AE7" i="28"/>
  <c r="AE6" i="28"/>
  <c r="AE10" i="28"/>
  <c r="AE8" i="28"/>
  <c r="AE37" i="28"/>
  <c r="AE9" i="28"/>
  <c r="AG4" i="47"/>
  <c r="AE5" i="28"/>
  <c r="K38" i="29"/>
  <c r="K39" i="29"/>
  <c r="K40" i="29"/>
  <c r="K41" i="29"/>
  <c r="K53" i="29"/>
  <c r="K52" i="29"/>
  <c r="J54" i="29"/>
  <c r="K51" i="29"/>
  <c r="J50" i="29"/>
  <c r="BK52" i="45"/>
  <c r="J51" i="29"/>
  <c r="BK53" i="45"/>
  <c r="J52" i="29"/>
  <c r="BK54" i="45"/>
  <c r="J53" i="29"/>
  <c r="BK55" i="45"/>
  <c r="K54" i="29"/>
  <c r="BL56" i="45"/>
  <c r="K51" i="45"/>
  <c r="K50" i="29"/>
  <c r="K37" i="29"/>
  <c r="AG11" i="47"/>
  <c r="AE4" i="28"/>
  <c r="K49" i="29"/>
  <c r="BL51" i="45"/>
  <c r="AE11" i="28"/>
  <c r="K10" i="28"/>
  <c r="J10" i="28"/>
  <c r="AE33" i="46"/>
  <c r="AD33" i="46"/>
  <c r="W33" i="46"/>
  <c r="V33" i="46"/>
  <c r="AF32" i="46"/>
  <c r="X32" i="46"/>
  <c r="P32" i="46"/>
  <c r="AA31" i="46"/>
  <c r="S31" i="46"/>
  <c r="AC30" i="46"/>
  <c r="AB30" i="46"/>
  <c r="U30" i="46"/>
  <c r="T30" i="46"/>
  <c r="AC25" i="46"/>
  <c r="AB25" i="46"/>
  <c r="U25" i="46"/>
  <c r="T25" i="46"/>
  <c r="AA13" i="46"/>
  <c r="S13" i="46"/>
  <c r="AH10" i="46"/>
  <c r="M11" i="45"/>
  <c r="L11" i="45"/>
  <c r="Q5" i="46"/>
  <c r="R5" i="46"/>
  <c r="S5" i="46"/>
  <c r="T5" i="46"/>
  <c r="U5" i="46"/>
  <c r="V5" i="46"/>
  <c r="W5" i="46"/>
  <c r="X5" i="46"/>
  <c r="Y5" i="46"/>
  <c r="Z5" i="46"/>
  <c r="AA5" i="46"/>
  <c r="AB5" i="46"/>
  <c r="AC5" i="46"/>
  <c r="AD5" i="46"/>
  <c r="AE5" i="46"/>
  <c r="AF5" i="46"/>
  <c r="AG5" i="46"/>
  <c r="AH5" i="46"/>
  <c r="Q6" i="46"/>
  <c r="R6" i="46"/>
  <c r="S6" i="46"/>
  <c r="T6" i="46"/>
  <c r="U6" i="46"/>
  <c r="V6" i="46"/>
  <c r="W6" i="46"/>
  <c r="X6" i="46"/>
  <c r="Y6" i="46"/>
  <c r="Z6" i="46"/>
  <c r="AA6" i="46"/>
  <c r="AB6" i="46"/>
  <c r="AC6" i="46"/>
  <c r="AD6" i="46"/>
  <c r="AE6" i="46"/>
  <c r="AF6" i="46"/>
  <c r="AG6" i="46"/>
  <c r="AH6" i="46"/>
  <c r="Q7" i="46"/>
  <c r="R7" i="46"/>
  <c r="S7" i="46"/>
  <c r="T7" i="46"/>
  <c r="U7" i="46"/>
  <c r="V7" i="46"/>
  <c r="W7" i="46"/>
  <c r="X7" i="46"/>
  <c r="Y7" i="46"/>
  <c r="Z7" i="46"/>
  <c r="AA7" i="46"/>
  <c r="AB7" i="46"/>
  <c r="AC7" i="46"/>
  <c r="AD7" i="46"/>
  <c r="AE7" i="46"/>
  <c r="AF7" i="46"/>
  <c r="AG7" i="46"/>
  <c r="AH7" i="46"/>
  <c r="Q8" i="46"/>
  <c r="R8" i="46"/>
  <c r="S8" i="46"/>
  <c r="T8" i="46"/>
  <c r="U8" i="46"/>
  <c r="V8" i="46"/>
  <c r="W8" i="46"/>
  <c r="X8" i="46"/>
  <c r="Y8" i="46"/>
  <c r="Z8" i="46"/>
  <c r="AA8" i="46"/>
  <c r="AB8" i="46"/>
  <c r="AC8" i="46"/>
  <c r="AD8" i="46"/>
  <c r="AE8" i="46"/>
  <c r="AF8" i="46"/>
  <c r="AG8" i="46"/>
  <c r="AH8" i="46"/>
  <c r="Q9" i="46"/>
  <c r="R9" i="46"/>
  <c r="S9" i="46"/>
  <c r="T9" i="46"/>
  <c r="U9" i="46"/>
  <c r="V9" i="46"/>
  <c r="W9" i="46"/>
  <c r="X9" i="46"/>
  <c r="Y9" i="46"/>
  <c r="Z9" i="46"/>
  <c r="AA9" i="46"/>
  <c r="AB9" i="46"/>
  <c r="AC9" i="46"/>
  <c r="AD9" i="46"/>
  <c r="AE9" i="46"/>
  <c r="AF9" i="46"/>
  <c r="AG9" i="46"/>
  <c r="AH9" i="46"/>
  <c r="Q10" i="46"/>
  <c r="R10" i="46"/>
  <c r="S10" i="46"/>
  <c r="T10" i="46"/>
  <c r="U10" i="46"/>
  <c r="V10" i="46"/>
  <c r="W10" i="46"/>
  <c r="X10" i="46"/>
  <c r="Y10" i="46"/>
  <c r="Z10" i="46"/>
  <c r="AA10" i="46"/>
  <c r="AB10" i="46"/>
  <c r="AC10" i="46"/>
  <c r="AD10" i="46"/>
  <c r="AE10" i="46"/>
  <c r="AF10" i="46"/>
  <c r="AG10" i="46"/>
  <c r="Q13" i="46"/>
  <c r="R13" i="46"/>
  <c r="T13" i="46"/>
  <c r="U13" i="46"/>
  <c r="V13" i="46"/>
  <c r="W13" i="46"/>
  <c r="X13" i="46"/>
  <c r="Y13" i="46"/>
  <c r="Z13" i="46"/>
  <c r="AB13" i="46"/>
  <c r="AC13" i="46"/>
  <c r="AD13" i="46"/>
  <c r="AE13" i="46"/>
  <c r="AF13" i="46"/>
  <c r="AG13" i="46"/>
  <c r="Q14" i="46"/>
  <c r="R14" i="46"/>
  <c r="S14" i="46"/>
  <c r="T14" i="46"/>
  <c r="U14" i="46"/>
  <c r="V14" i="46"/>
  <c r="W14" i="46"/>
  <c r="X14" i="46"/>
  <c r="Y14" i="46"/>
  <c r="Z14" i="46"/>
  <c r="AA14" i="46"/>
  <c r="AB14" i="46"/>
  <c r="AC14" i="46"/>
  <c r="AD14" i="46"/>
  <c r="AE14" i="46"/>
  <c r="AF14" i="46"/>
  <c r="AG14" i="46"/>
  <c r="Q15" i="46"/>
  <c r="R15" i="46"/>
  <c r="S15" i="46"/>
  <c r="T15" i="46"/>
  <c r="U15" i="46"/>
  <c r="V15" i="46"/>
  <c r="W15" i="46"/>
  <c r="X15" i="46"/>
  <c r="Y15" i="46"/>
  <c r="Z15" i="46"/>
  <c r="AA15" i="46"/>
  <c r="AB15" i="46"/>
  <c r="AC15" i="46"/>
  <c r="AD15" i="46"/>
  <c r="AE15" i="46"/>
  <c r="AF15" i="46"/>
  <c r="AG15" i="46"/>
  <c r="AH15" i="46"/>
  <c r="Q16" i="46"/>
  <c r="R16" i="46"/>
  <c r="S16" i="46"/>
  <c r="T16" i="46"/>
  <c r="U16" i="46"/>
  <c r="V16" i="46"/>
  <c r="W16" i="46"/>
  <c r="X16" i="46"/>
  <c r="Y16" i="46"/>
  <c r="Z16" i="46"/>
  <c r="AA16" i="46"/>
  <c r="AB16" i="46"/>
  <c r="AC16" i="46"/>
  <c r="AD16" i="46"/>
  <c r="AE16" i="46"/>
  <c r="AF16" i="46"/>
  <c r="AG16" i="46"/>
  <c r="Q22" i="46"/>
  <c r="Q21" i="46"/>
  <c r="R22" i="46"/>
  <c r="S22" i="46"/>
  <c r="T22" i="46"/>
  <c r="U22" i="46"/>
  <c r="V22" i="46"/>
  <c r="W22" i="46"/>
  <c r="X22" i="46"/>
  <c r="Y22" i="46"/>
  <c r="Y21" i="46"/>
  <c r="Z22" i="46"/>
  <c r="AA22" i="46"/>
  <c r="AB22" i="46"/>
  <c r="AC22" i="46"/>
  <c r="AD22" i="46"/>
  <c r="AE22" i="46"/>
  <c r="AF22" i="46"/>
  <c r="AG22" i="46"/>
  <c r="AG21" i="46"/>
  <c r="Q23" i="46"/>
  <c r="R23" i="46"/>
  <c r="S23" i="46"/>
  <c r="T23" i="46"/>
  <c r="U23" i="46"/>
  <c r="V23" i="46"/>
  <c r="W23" i="46"/>
  <c r="X23" i="46"/>
  <c r="Y23" i="46"/>
  <c r="Z23" i="46"/>
  <c r="AA23" i="46"/>
  <c r="AB23" i="46"/>
  <c r="AC23" i="46"/>
  <c r="AD23" i="46"/>
  <c r="AE23" i="46"/>
  <c r="AF23" i="46"/>
  <c r="AG23" i="46"/>
  <c r="Q25" i="46"/>
  <c r="R25" i="46"/>
  <c r="S25" i="46"/>
  <c r="V25" i="46"/>
  <c r="W25" i="46"/>
  <c r="X25" i="46"/>
  <c r="Y25" i="46"/>
  <c r="Z25" i="46"/>
  <c r="AA25" i="46"/>
  <c r="AD25" i="46"/>
  <c r="AE25" i="46"/>
  <c r="AF25" i="46"/>
  <c r="AG25" i="46"/>
  <c r="Q28" i="46"/>
  <c r="R28" i="46"/>
  <c r="S28" i="46"/>
  <c r="T28" i="46"/>
  <c r="U28" i="46"/>
  <c r="V28" i="46"/>
  <c r="W28" i="46"/>
  <c r="Y28" i="46"/>
  <c r="Z28" i="46"/>
  <c r="AA28" i="46"/>
  <c r="AB28" i="46"/>
  <c r="AC28" i="46"/>
  <c r="AD28" i="46"/>
  <c r="AE28" i="46"/>
  <c r="AG28" i="46"/>
  <c r="Q29" i="46"/>
  <c r="R29" i="46"/>
  <c r="S29" i="46"/>
  <c r="T29" i="46"/>
  <c r="U29" i="46"/>
  <c r="X29" i="46"/>
  <c r="Y29" i="46"/>
  <c r="Z29" i="46"/>
  <c r="AA29" i="46"/>
  <c r="AB29" i="46"/>
  <c r="AC29" i="46"/>
  <c r="AF29" i="46"/>
  <c r="AG29" i="46"/>
  <c r="Q30" i="46"/>
  <c r="R30" i="46"/>
  <c r="S30" i="46"/>
  <c r="V30" i="46"/>
  <c r="W30" i="46"/>
  <c r="X30" i="46"/>
  <c r="Y30" i="46"/>
  <c r="Z30" i="46"/>
  <c r="AA30" i="46"/>
  <c r="AD30" i="46"/>
  <c r="AE30" i="46"/>
  <c r="AF30" i="46"/>
  <c r="AG30" i="46"/>
  <c r="Q31" i="46"/>
  <c r="R31" i="46"/>
  <c r="T31" i="46"/>
  <c r="U31" i="46"/>
  <c r="V31" i="46"/>
  <c r="W31" i="46"/>
  <c r="X31" i="46"/>
  <c r="Y31" i="46"/>
  <c r="Z31" i="46"/>
  <c r="AB31" i="46"/>
  <c r="AC31" i="46"/>
  <c r="AD31" i="46"/>
  <c r="AE31" i="46"/>
  <c r="AF31" i="46"/>
  <c r="AG31" i="46"/>
  <c r="Q32" i="46"/>
  <c r="R32" i="46"/>
  <c r="S32" i="46"/>
  <c r="T32" i="46"/>
  <c r="U32" i="46"/>
  <c r="V32" i="46"/>
  <c r="W32" i="46"/>
  <c r="Y32" i="46"/>
  <c r="Z32" i="46"/>
  <c r="AA32" i="46"/>
  <c r="AB32" i="46"/>
  <c r="AC32" i="46"/>
  <c r="AD32" i="46"/>
  <c r="AE32" i="46"/>
  <c r="AG32" i="46"/>
  <c r="Q33" i="46"/>
  <c r="R33" i="46"/>
  <c r="S33" i="46"/>
  <c r="T33" i="46"/>
  <c r="U33" i="46"/>
  <c r="X33" i="46"/>
  <c r="Y33" i="46"/>
  <c r="Z33" i="46"/>
  <c r="AA33" i="46"/>
  <c r="AB33" i="46"/>
  <c r="AC33" i="46"/>
  <c r="AF33" i="46"/>
  <c r="AG33" i="46"/>
  <c r="Q36" i="46"/>
  <c r="R36" i="46"/>
  <c r="S36" i="46"/>
  <c r="T36" i="46"/>
  <c r="U36" i="46"/>
  <c r="V36" i="46"/>
  <c r="W36" i="46"/>
  <c r="X36" i="46"/>
  <c r="Y36" i="46"/>
  <c r="Z36" i="46"/>
  <c r="AA36" i="46"/>
  <c r="AB36" i="46"/>
  <c r="AC36" i="46"/>
  <c r="AD36" i="46"/>
  <c r="AE36" i="46"/>
  <c r="AF36" i="46"/>
  <c r="AG36" i="46"/>
  <c r="Q37" i="46"/>
  <c r="R37" i="46"/>
  <c r="S37" i="46"/>
  <c r="T37" i="46"/>
  <c r="U37" i="46"/>
  <c r="V37" i="46"/>
  <c r="W37" i="46"/>
  <c r="X37" i="46"/>
  <c r="Y37" i="46"/>
  <c r="Z37" i="46"/>
  <c r="AA37" i="46"/>
  <c r="AB37" i="46"/>
  <c r="AC37" i="46"/>
  <c r="AD37" i="46"/>
  <c r="AE37" i="46"/>
  <c r="AF37" i="46"/>
  <c r="AG37" i="46"/>
  <c r="AH37" i="46"/>
  <c r="Q38" i="46"/>
  <c r="R38" i="46"/>
  <c r="S38" i="46"/>
  <c r="T38" i="46"/>
  <c r="U38" i="46"/>
  <c r="V38" i="46"/>
  <c r="W38" i="46"/>
  <c r="X38" i="46"/>
  <c r="Y38" i="46"/>
  <c r="Z38" i="46"/>
  <c r="AA38" i="46"/>
  <c r="AB38" i="46"/>
  <c r="AC38" i="46"/>
  <c r="AD38" i="46"/>
  <c r="AE38" i="46"/>
  <c r="AF38" i="46"/>
  <c r="AG38" i="46"/>
  <c r="P38" i="46"/>
  <c r="P37" i="46"/>
  <c r="P36" i="46"/>
  <c r="P33" i="46"/>
  <c r="P31" i="46"/>
  <c r="P30" i="46"/>
  <c r="P29" i="46"/>
  <c r="P25" i="46"/>
  <c r="P23" i="46"/>
  <c r="P22" i="46"/>
  <c r="P16" i="46"/>
  <c r="P15" i="46"/>
  <c r="P14" i="46"/>
  <c r="P13" i="46"/>
  <c r="P10" i="46"/>
  <c r="P6" i="46"/>
  <c r="P7" i="46"/>
  <c r="P8" i="46"/>
  <c r="P9" i="46"/>
  <c r="P5" i="46"/>
  <c r="C44" i="46"/>
  <c r="I38" i="46"/>
  <c r="H38" i="46"/>
  <c r="G38" i="46"/>
  <c r="F38" i="46"/>
  <c r="E38" i="46"/>
  <c r="D38" i="46"/>
  <c r="I37" i="46"/>
  <c r="H37" i="46"/>
  <c r="G37" i="46"/>
  <c r="F37" i="46"/>
  <c r="E37" i="46"/>
  <c r="D37" i="46"/>
  <c r="I36" i="46"/>
  <c r="H36" i="46"/>
  <c r="G36" i="46"/>
  <c r="F36" i="46"/>
  <c r="E36" i="46"/>
  <c r="D36" i="46"/>
  <c r="I23" i="46"/>
  <c r="H23" i="46"/>
  <c r="G23" i="46"/>
  <c r="F23" i="46"/>
  <c r="E23" i="46"/>
  <c r="D23" i="46"/>
  <c r="I22" i="46"/>
  <c r="H22" i="46"/>
  <c r="G22" i="46"/>
  <c r="F22" i="46"/>
  <c r="E22" i="46"/>
  <c r="D22" i="46"/>
  <c r="I16" i="46"/>
  <c r="H16" i="46"/>
  <c r="G16" i="46"/>
  <c r="F16" i="46"/>
  <c r="E16" i="46"/>
  <c r="D16" i="46"/>
  <c r="I15" i="46"/>
  <c r="H15" i="46"/>
  <c r="G15" i="46"/>
  <c r="F15" i="46"/>
  <c r="E15" i="46"/>
  <c r="D15" i="46"/>
  <c r="I14" i="46"/>
  <c r="H14" i="46"/>
  <c r="G14" i="46"/>
  <c r="F14" i="46"/>
  <c r="E14" i="46"/>
  <c r="D14" i="46"/>
  <c r="L10" i="46"/>
  <c r="K10" i="46"/>
  <c r="I10" i="46"/>
  <c r="H10" i="46"/>
  <c r="G10" i="46"/>
  <c r="F10" i="46"/>
  <c r="E10" i="46"/>
  <c r="D10" i="46"/>
  <c r="I9" i="46"/>
  <c r="H9" i="46"/>
  <c r="G9" i="46"/>
  <c r="F9" i="46"/>
  <c r="E9" i="46"/>
  <c r="D9" i="46"/>
  <c r="I8" i="46"/>
  <c r="H8" i="46"/>
  <c r="G8" i="46"/>
  <c r="F8" i="46"/>
  <c r="E8" i="46"/>
  <c r="D8" i="46"/>
  <c r="I7" i="46"/>
  <c r="H7" i="46"/>
  <c r="G7" i="46"/>
  <c r="F7" i="46"/>
  <c r="E7" i="46"/>
  <c r="D7" i="46"/>
  <c r="I6" i="46"/>
  <c r="H6" i="46"/>
  <c r="G6" i="46"/>
  <c r="F6" i="46"/>
  <c r="E6" i="46"/>
  <c r="D6" i="46"/>
  <c r="I5" i="46"/>
  <c r="H5" i="46"/>
  <c r="G5" i="46"/>
  <c r="F5" i="46"/>
  <c r="E5" i="46"/>
  <c r="K37" i="28"/>
  <c r="K38" i="28"/>
  <c r="BI52" i="37"/>
  <c r="BI53" i="37"/>
  <c r="BI54" i="37"/>
  <c r="BI55" i="37"/>
  <c r="BI47" i="37"/>
  <c r="BI48" i="37"/>
  <c r="BI49" i="37"/>
  <c r="BI50" i="37"/>
  <c r="BI39" i="37"/>
  <c r="BI40" i="37"/>
  <c r="BI41" i="37"/>
  <c r="BI42" i="37"/>
  <c r="BI43" i="37"/>
  <c r="BI33" i="37"/>
  <c r="BI34" i="37"/>
  <c r="BI35" i="37"/>
  <c r="BI36" i="37"/>
  <c r="BI37" i="37"/>
  <c r="BI27" i="37"/>
  <c r="BI28" i="37"/>
  <c r="BI29" i="37"/>
  <c r="BI30" i="37"/>
  <c r="BI31" i="37"/>
  <c r="BI21" i="37"/>
  <c r="BI22" i="37"/>
  <c r="BI23" i="37"/>
  <c r="BI24" i="37"/>
  <c r="BI25" i="37"/>
  <c r="BI14" i="37"/>
  <c r="BI15" i="37"/>
  <c r="BI16" i="37"/>
  <c r="BI17" i="37"/>
  <c r="BI18" i="37"/>
  <c r="BI19" i="37"/>
  <c r="BI7" i="37"/>
  <c r="BI8" i="37"/>
  <c r="BI9" i="37"/>
  <c r="BI10" i="37"/>
  <c r="BI11" i="37"/>
  <c r="BI12" i="37"/>
  <c r="AH23" i="42"/>
  <c r="U23" i="42"/>
  <c r="L23" i="42"/>
  <c r="AH22" i="42"/>
  <c r="U22" i="42"/>
  <c r="L22" i="42"/>
  <c r="AH21" i="42"/>
  <c r="U21" i="42"/>
  <c r="L21" i="42"/>
  <c r="AH20" i="42"/>
  <c r="U20" i="42"/>
  <c r="L20" i="42"/>
  <c r="AH19" i="42"/>
  <c r="U19" i="42"/>
  <c r="L19" i="42"/>
  <c r="AR18" i="42"/>
  <c r="AI18" i="42"/>
  <c r="AC18" i="42"/>
  <c r="T18" i="42"/>
  <c r="AV18" i="42"/>
  <c r="AP18" i="42"/>
  <c r="AU18" i="42"/>
  <c r="AN18" i="42"/>
  <c r="AT18" i="42"/>
  <c r="L18" i="42"/>
  <c r="AK18" i="42"/>
  <c r="AH18" i="42"/>
  <c r="AG18" i="42"/>
  <c r="AF18" i="42"/>
  <c r="AE18" i="42"/>
  <c r="AD18" i="42"/>
  <c r="AB18" i="42"/>
  <c r="AH17" i="42"/>
  <c r="U17" i="42"/>
  <c r="L17" i="42"/>
  <c r="AH16" i="42"/>
  <c r="U16" i="42"/>
  <c r="L16" i="42"/>
  <c r="AH15" i="42"/>
  <c r="U15" i="42"/>
  <c r="L15" i="42"/>
  <c r="AH14" i="42"/>
  <c r="U14" i="42"/>
  <c r="L14" i="42"/>
  <c r="AH13" i="42"/>
  <c r="U13" i="42"/>
  <c r="L13" i="42"/>
  <c r="AR12" i="42"/>
  <c r="AP12" i="42"/>
  <c r="AI12" i="42"/>
  <c r="AG12" i="42"/>
  <c r="AV12" i="42"/>
  <c r="U12" i="42"/>
  <c r="T12" i="42"/>
  <c r="AQ12" i="42"/>
  <c r="AU12" i="42"/>
  <c r="AN12" i="42"/>
  <c r="AT12" i="42"/>
  <c r="L12" i="42"/>
  <c r="AK12" i="42"/>
  <c r="AH12" i="42"/>
  <c r="AF12" i="42"/>
  <c r="AE12" i="42"/>
  <c r="AD12" i="42"/>
  <c r="AC12" i="42"/>
  <c r="AB12" i="42"/>
  <c r="AH11" i="42"/>
  <c r="U11" i="42"/>
  <c r="L11" i="42"/>
  <c r="AH10" i="42"/>
  <c r="U10" i="42"/>
  <c r="L10" i="42"/>
  <c r="AH9" i="42"/>
  <c r="U9" i="42"/>
  <c r="L9" i="42"/>
  <c r="AH8" i="42"/>
  <c r="U8" i="42"/>
  <c r="L8" i="42"/>
  <c r="AH7" i="42"/>
  <c r="U7" i="42"/>
  <c r="L7" i="42"/>
  <c r="AP6" i="42"/>
  <c r="AN6" i="42"/>
  <c r="AG6" i="42"/>
  <c r="AE6" i="42"/>
  <c r="U6" i="42"/>
  <c r="AV6" i="42"/>
  <c r="AO6" i="42"/>
  <c r="AM6" i="42"/>
  <c r="K6" i="42"/>
  <c r="AJ6" i="42"/>
  <c r="L6" i="42"/>
  <c r="AK6" i="42"/>
  <c r="AH6" i="42"/>
  <c r="AF6" i="42"/>
  <c r="AD6" i="42"/>
  <c r="AC6" i="42"/>
  <c r="AB6" i="42"/>
  <c r="AV4" i="42"/>
  <c r="AR4" i="42"/>
  <c r="CD58" i="37"/>
  <c r="BX58" i="37"/>
  <c r="BV58" i="37"/>
  <c r="BP58" i="37"/>
  <c r="BN58" i="37"/>
  <c r="BG58" i="37"/>
  <c r="BF58" i="37"/>
  <c r="BE58" i="37"/>
  <c r="BD58" i="37"/>
  <c r="BC58" i="37"/>
  <c r="BB58" i="37"/>
  <c r="CS58" i="37"/>
  <c r="CU58" i="37"/>
  <c r="CT58" i="37"/>
  <c r="CA58" i="37"/>
  <c r="BZ58" i="37"/>
  <c r="BY58" i="37"/>
  <c r="BU58" i="37"/>
  <c r="BT58" i="37"/>
  <c r="BS58" i="37"/>
  <c r="BR58" i="37"/>
  <c r="BQ58" i="37"/>
  <c r="BO58" i="37"/>
  <c r="CU56" i="37"/>
  <c r="CT56" i="37"/>
  <c r="CS56" i="37"/>
  <c r="CR56" i="37"/>
  <c r="CQ56" i="37"/>
  <c r="CP56" i="37"/>
  <c r="CO56" i="37"/>
  <c r="CN56" i="37"/>
  <c r="CM56" i="37"/>
  <c r="CL56" i="37"/>
  <c r="CG56" i="37"/>
  <c r="CE56" i="37"/>
  <c r="BY56" i="37"/>
  <c r="BW56" i="37"/>
  <c r="BQ56" i="37"/>
  <c r="BO56" i="37"/>
  <c r="BK56" i="37"/>
  <c r="BH56" i="37"/>
  <c r="BF56" i="37"/>
  <c r="CW56" i="37"/>
  <c r="CJ56" i="37"/>
  <c r="CI56" i="37"/>
  <c r="CH56" i="37"/>
  <c r="CF56" i="37"/>
  <c r="CV56" i="37"/>
  <c r="CD56" i="37"/>
  <c r="CC56" i="37"/>
  <c r="CB56" i="37"/>
  <c r="CA56" i="37"/>
  <c r="BZ56" i="37"/>
  <c r="BX56" i="37"/>
  <c r="BV56" i="37"/>
  <c r="BU56" i="37"/>
  <c r="BT56" i="37"/>
  <c r="BS56" i="37"/>
  <c r="BR56" i="37"/>
  <c r="BP56" i="37"/>
  <c r="BN56" i="37"/>
  <c r="BM56" i="37"/>
  <c r="L56" i="37"/>
  <c r="K56" i="37"/>
  <c r="BJ56" i="37"/>
  <c r="BI56" i="37"/>
  <c r="BG56" i="37"/>
  <c r="BE56" i="37"/>
  <c r="BD56" i="37"/>
  <c r="BC56" i="37"/>
  <c r="BB56" i="37"/>
  <c r="BH55" i="37"/>
  <c r="L55" i="37"/>
  <c r="BH54" i="37"/>
  <c r="L54" i="37"/>
  <c r="BH53" i="37"/>
  <c r="L53" i="37"/>
  <c r="BH52" i="37"/>
  <c r="CW51" i="37"/>
  <c r="CV51" i="37"/>
  <c r="L52" i="37"/>
  <c r="BK51" i="37"/>
  <c r="CU51" i="37"/>
  <c r="CT51" i="37"/>
  <c r="CS51" i="37"/>
  <c r="CR51" i="37"/>
  <c r="CQ51" i="37"/>
  <c r="CP51" i="37"/>
  <c r="CO51" i="37"/>
  <c r="CN51" i="37"/>
  <c r="CM51" i="37"/>
  <c r="CL51" i="37"/>
  <c r="CG51" i="37"/>
  <c r="BZ51" i="37"/>
  <c r="BY51" i="37"/>
  <c r="BW51" i="37"/>
  <c r="BR51" i="37"/>
  <c r="BQ51" i="37"/>
  <c r="BO51" i="37"/>
  <c r="BH51" i="37"/>
  <c r="BF51" i="37"/>
  <c r="CJ51" i="37"/>
  <c r="CI51" i="37"/>
  <c r="CH51" i="37"/>
  <c r="CF51" i="37"/>
  <c r="CE58" i="37"/>
  <c r="CD51" i="37"/>
  <c r="CC51" i="37"/>
  <c r="CB51" i="37"/>
  <c r="CA51" i="37"/>
  <c r="BX51" i="37"/>
  <c r="BV51" i="37"/>
  <c r="BU51" i="37"/>
  <c r="BT51" i="37"/>
  <c r="BS51" i="37"/>
  <c r="BP51" i="37"/>
  <c r="BN51" i="37"/>
  <c r="BM51" i="37"/>
  <c r="L51" i="37"/>
  <c r="BI51" i="37"/>
  <c r="K51" i="37"/>
  <c r="BJ51" i="37"/>
  <c r="BG51" i="37"/>
  <c r="BE51" i="37"/>
  <c r="BD51" i="37"/>
  <c r="BC51" i="37"/>
  <c r="BB51" i="37"/>
  <c r="BH50" i="37"/>
  <c r="L50" i="37"/>
  <c r="BH49" i="37"/>
  <c r="L49" i="37"/>
  <c r="BH48" i="37"/>
  <c r="L48" i="37"/>
  <c r="BH47" i="37"/>
  <c r="L47" i="37"/>
  <c r="CH46" i="37"/>
  <c r="CG46" i="37"/>
  <c r="CB46" i="37"/>
  <c r="BZ46" i="37"/>
  <c r="BY46" i="37"/>
  <c r="BW46" i="37"/>
  <c r="BT46" i="37"/>
  <c r="BR46" i="37"/>
  <c r="BQ46" i="37"/>
  <c r="BO46" i="37"/>
  <c r="BF46" i="37"/>
  <c r="BC46" i="37"/>
  <c r="CO46" i="37"/>
  <c r="CJ58" i="37"/>
  <c r="CH58" i="37"/>
  <c r="CW46" i="37"/>
  <c r="CE46" i="37"/>
  <c r="CU46" i="37"/>
  <c r="CC46" i="37"/>
  <c r="CT46" i="37"/>
  <c r="CS46" i="37"/>
  <c r="BV46" i="37"/>
  <c r="BU46" i="37"/>
  <c r="BS46" i="37"/>
  <c r="BP46" i="37"/>
  <c r="BM46" i="37"/>
  <c r="BI46" i="37"/>
  <c r="BE46" i="37"/>
  <c r="BD46" i="37"/>
  <c r="BB46" i="37"/>
  <c r="CJ45" i="37"/>
  <c r="CI45" i="37"/>
  <c r="CH45" i="37"/>
  <c r="CG45" i="37"/>
  <c r="CF45" i="37"/>
  <c r="CE45" i="37"/>
  <c r="CD45" i="37"/>
  <c r="CC45" i="37"/>
  <c r="CB45" i="37"/>
  <c r="CA45" i="37"/>
  <c r="BZ45" i="37"/>
  <c r="BY45" i="37"/>
  <c r="BX45" i="37"/>
  <c r="BW45" i="37"/>
  <c r="BV45" i="37"/>
  <c r="BU45" i="37"/>
  <c r="BT45" i="37"/>
  <c r="BS45" i="37"/>
  <c r="BR45" i="37"/>
  <c r="BQ45" i="37"/>
  <c r="BP45" i="37"/>
  <c r="BO45" i="37"/>
  <c r="BN45" i="37"/>
  <c r="BM45" i="37"/>
  <c r="BI45" i="37"/>
  <c r="BH45" i="37"/>
  <c r="BG45" i="37"/>
  <c r="BF45" i="37"/>
  <c r="BE45" i="37"/>
  <c r="BD45" i="37"/>
  <c r="BC45" i="37"/>
  <c r="BB45" i="37"/>
  <c r="CX45" i="37"/>
  <c r="CW45" i="37"/>
  <c r="CV45" i="37"/>
  <c r="CU45" i="37"/>
  <c r="CT45" i="37"/>
  <c r="CS45" i="37"/>
  <c r="CR45" i="37"/>
  <c r="CQ45" i="37"/>
  <c r="CP45" i="37"/>
  <c r="CO45" i="37"/>
  <c r="CN45" i="37"/>
  <c r="L45" i="37"/>
  <c r="BK45" i="37"/>
  <c r="K45" i="37"/>
  <c r="BJ45" i="37"/>
  <c r="CW44" i="37"/>
  <c r="CV44" i="37"/>
  <c r="CU44" i="37"/>
  <c r="CT44" i="37"/>
  <c r="CS44" i="37"/>
  <c r="CR44" i="37"/>
  <c r="CQ44" i="37"/>
  <c r="CP44" i="37"/>
  <c r="CO44" i="37"/>
  <c r="CN44" i="37"/>
  <c r="CM44" i="37"/>
  <c r="CL44" i="37"/>
  <c r="CJ44" i="37"/>
  <c r="CI44" i="37"/>
  <c r="CH44" i="37"/>
  <c r="CG44" i="37"/>
  <c r="CF44" i="37"/>
  <c r="CE44" i="37"/>
  <c r="CD44" i="37"/>
  <c r="CC44" i="37"/>
  <c r="CB44" i="37"/>
  <c r="CA44" i="37"/>
  <c r="BZ44" i="37"/>
  <c r="BY44" i="37"/>
  <c r="BX44" i="37"/>
  <c r="BW44" i="37"/>
  <c r="BV44" i="37"/>
  <c r="BU44" i="37"/>
  <c r="BT44" i="37"/>
  <c r="BS44" i="37"/>
  <c r="BR44" i="37"/>
  <c r="BQ44" i="37"/>
  <c r="BP44" i="37"/>
  <c r="BO44" i="37"/>
  <c r="BN44" i="37"/>
  <c r="BM44" i="37"/>
  <c r="BJ44" i="37"/>
  <c r="BI44" i="37"/>
  <c r="BH44" i="37"/>
  <c r="BG44" i="37"/>
  <c r="BF44" i="37"/>
  <c r="BE44" i="37"/>
  <c r="BD44" i="37"/>
  <c r="BC44" i="37"/>
  <c r="BB44" i="37"/>
  <c r="CX44" i="37"/>
  <c r="L44" i="37"/>
  <c r="BK44" i="37"/>
  <c r="K44" i="37"/>
  <c r="BH43" i="37"/>
  <c r="BG43" i="37"/>
  <c r="BF43" i="37"/>
  <c r="BE43" i="37"/>
  <c r="BD43" i="37"/>
  <c r="BC43" i="37"/>
  <c r="BB43" i="37"/>
  <c r="L43" i="37"/>
  <c r="K43" i="37"/>
  <c r="BH42" i="37"/>
  <c r="BG42" i="37"/>
  <c r="BF42" i="37"/>
  <c r="BE42" i="37"/>
  <c r="BD42" i="37"/>
  <c r="BC42" i="37"/>
  <c r="BB42" i="37"/>
  <c r="L42" i="37"/>
  <c r="K42" i="37"/>
  <c r="BH41" i="37"/>
  <c r="BG41" i="37"/>
  <c r="BF41" i="37"/>
  <c r="BE41" i="37"/>
  <c r="BD41" i="37"/>
  <c r="BC41" i="37"/>
  <c r="BB41" i="37"/>
  <c r="L41" i="37"/>
  <c r="K41" i="37"/>
  <c r="BH40" i="37"/>
  <c r="BG40" i="37"/>
  <c r="BF40" i="37"/>
  <c r="BE40" i="37"/>
  <c r="BD40" i="37"/>
  <c r="BC40" i="37"/>
  <c r="BB40" i="37"/>
  <c r="L40" i="37"/>
  <c r="K40" i="37"/>
  <c r="BH39" i="37"/>
  <c r="BG39" i="37"/>
  <c r="BF39" i="37"/>
  <c r="BE39" i="37"/>
  <c r="BD39" i="37"/>
  <c r="BC39" i="37"/>
  <c r="BB39" i="37"/>
  <c r="L39" i="37"/>
  <c r="K39" i="37"/>
  <c r="CJ38" i="37"/>
  <c r="CI38" i="37"/>
  <c r="CH38" i="37"/>
  <c r="CG38" i="37"/>
  <c r="CF38" i="37"/>
  <c r="CE38" i="37"/>
  <c r="CX38" i="37"/>
  <c r="CW38" i="37"/>
  <c r="CV38" i="37"/>
  <c r="CD38" i="37"/>
  <c r="CC38" i="37"/>
  <c r="CB38" i="37"/>
  <c r="CA38" i="37"/>
  <c r="BZ38" i="37"/>
  <c r="BY38" i="37"/>
  <c r="BX38" i="37"/>
  <c r="BW38" i="37"/>
  <c r="BV38" i="37"/>
  <c r="BU38" i="37"/>
  <c r="BT38" i="37"/>
  <c r="BS38" i="37"/>
  <c r="BR38" i="37"/>
  <c r="BQ38" i="37"/>
  <c r="BP38" i="37"/>
  <c r="BO38" i="37"/>
  <c r="BN38" i="37"/>
  <c r="BM38" i="37"/>
  <c r="BI38" i="37"/>
  <c r="BH38" i="37"/>
  <c r="BF38" i="37"/>
  <c r="BE38" i="37"/>
  <c r="BD38" i="37"/>
  <c r="BC38" i="37"/>
  <c r="BB38" i="37"/>
  <c r="BH37" i="37"/>
  <c r="BG37" i="37"/>
  <c r="BF37" i="37"/>
  <c r="BE37" i="37"/>
  <c r="BD37" i="37"/>
  <c r="BC37" i="37"/>
  <c r="BB37" i="37"/>
  <c r="L37" i="37"/>
  <c r="K37" i="37"/>
  <c r="BH36" i="37"/>
  <c r="BG36" i="37"/>
  <c r="BF36" i="37"/>
  <c r="BE36" i="37"/>
  <c r="BD36" i="37"/>
  <c r="BC36" i="37"/>
  <c r="BB36" i="37"/>
  <c r="L36" i="37"/>
  <c r="K36" i="37"/>
  <c r="BH35" i="37"/>
  <c r="BG35" i="37"/>
  <c r="BF35" i="37"/>
  <c r="BE35" i="37"/>
  <c r="BD35" i="37"/>
  <c r="BC35" i="37"/>
  <c r="BB35" i="37"/>
  <c r="L35" i="37"/>
  <c r="K35" i="37"/>
  <c r="BH34" i="37"/>
  <c r="BG34" i="37"/>
  <c r="BF34" i="37"/>
  <c r="BE34" i="37"/>
  <c r="BD34" i="37"/>
  <c r="BC34" i="37"/>
  <c r="BB34" i="37"/>
  <c r="L34" i="37"/>
  <c r="K34" i="37"/>
  <c r="BH33" i="37"/>
  <c r="BG33" i="37"/>
  <c r="BF33" i="37"/>
  <c r="BE33" i="37"/>
  <c r="BD33" i="37"/>
  <c r="BC33" i="37"/>
  <c r="BB33" i="37"/>
  <c r="L33" i="37"/>
  <c r="K33" i="37"/>
  <c r="CJ32" i="37"/>
  <c r="CI32" i="37"/>
  <c r="CH32" i="37"/>
  <c r="CG32" i="37"/>
  <c r="CF32" i="37"/>
  <c r="CE32" i="37"/>
  <c r="BZ32" i="37"/>
  <c r="BX32" i="37"/>
  <c r="CX32" i="37"/>
  <c r="CW32" i="37"/>
  <c r="CV32" i="37"/>
  <c r="CD32" i="37"/>
  <c r="CC32" i="37"/>
  <c r="CB32" i="37"/>
  <c r="CA32" i="37"/>
  <c r="BY32" i="37"/>
  <c r="BW32" i="37"/>
  <c r="BV32" i="37"/>
  <c r="BU32" i="37"/>
  <c r="BT32" i="37"/>
  <c r="BS32" i="37"/>
  <c r="BR32" i="37"/>
  <c r="BQ32" i="37"/>
  <c r="BP32" i="37"/>
  <c r="BO32" i="37"/>
  <c r="BN32" i="37"/>
  <c r="BM32" i="37"/>
  <c r="L32" i="37"/>
  <c r="BK32" i="37"/>
  <c r="BI32" i="37"/>
  <c r="BH32" i="37"/>
  <c r="BG32" i="37"/>
  <c r="BF32" i="37"/>
  <c r="BE32" i="37"/>
  <c r="BD32" i="37"/>
  <c r="BC32" i="37"/>
  <c r="BB32" i="37"/>
  <c r="BH31" i="37"/>
  <c r="BG31" i="37"/>
  <c r="BF31" i="37"/>
  <c r="BE31" i="37"/>
  <c r="BD31" i="37"/>
  <c r="BC31" i="37"/>
  <c r="BB31" i="37"/>
  <c r="L31" i="37"/>
  <c r="K31" i="37"/>
  <c r="BH30" i="37"/>
  <c r="BG30" i="37"/>
  <c r="BF30" i="37"/>
  <c r="BE30" i="37"/>
  <c r="BD30" i="37"/>
  <c r="BC30" i="37"/>
  <c r="BB30" i="37"/>
  <c r="L30" i="37"/>
  <c r="K30" i="37"/>
  <c r="BH29" i="37"/>
  <c r="BG29" i="37"/>
  <c r="BF29" i="37"/>
  <c r="BE29" i="37"/>
  <c r="BD29" i="37"/>
  <c r="BC29" i="37"/>
  <c r="BB29" i="37"/>
  <c r="L29" i="37"/>
  <c r="K29" i="37"/>
  <c r="BH28" i="37"/>
  <c r="BG28" i="37"/>
  <c r="BF28" i="37"/>
  <c r="BE28" i="37"/>
  <c r="BD28" i="37"/>
  <c r="BC28" i="37"/>
  <c r="BB28" i="37"/>
  <c r="L28" i="37"/>
  <c r="K28" i="37"/>
  <c r="BH27" i="37"/>
  <c r="BG27" i="37"/>
  <c r="BF27" i="37"/>
  <c r="BE27" i="37"/>
  <c r="BD27" i="37"/>
  <c r="BC27" i="37"/>
  <c r="BB27" i="37"/>
  <c r="L27" i="37"/>
  <c r="K27" i="37"/>
  <c r="CI26" i="37"/>
  <c r="CG26" i="37"/>
  <c r="CJ26" i="37"/>
  <c r="CX26" i="37"/>
  <c r="CF26" i="37"/>
  <c r="CD26" i="37"/>
  <c r="CC26" i="37"/>
  <c r="CB26" i="37"/>
  <c r="CA26" i="37"/>
  <c r="BZ26" i="37"/>
  <c r="BY26" i="37"/>
  <c r="BX26" i="37"/>
  <c r="BW26" i="37"/>
  <c r="BV26" i="37"/>
  <c r="BU26" i="37"/>
  <c r="BT26" i="37"/>
  <c r="BS26" i="37"/>
  <c r="BR26" i="37"/>
  <c r="BQ26" i="37"/>
  <c r="BP26" i="37"/>
  <c r="BO26" i="37"/>
  <c r="BN26" i="37"/>
  <c r="BM26" i="37"/>
  <c r="BH26" i="37"/>
  <c r="BG26" i="37"/>
  <c r="BF26" i="37"/>
  <c r="BE26" i="37"/>
  <c r="BD26" i="37"/>
  <c r="BC26" i="37"/>
  <c r="BB26" i="37"/>
  <c r="BH25" i="37"/>
  <c r="BG25" i="37"/>
  <c r="BF25" i="37"/>
  <c r="BE25" i="37"/>
  <c r="BD25" i="37"/>
  <c r="BC25" i="37"/>
  <c r="BB25" i="37"/>
  <c r="L25" i="37"/>
  <c r="K25" i="37"/>
  <c r="BH24" i="37"/>
  <c r="BG24" i="37"/>
  <c r="BF24" i="37"/>
  <c r="BE24" i="37"/>
  <c r="BD24" i="37"/>
  <c r="BC24" i="37"/>
  <c r="BB24" i="37"/>
  <c r="L24" i="37"/>
  <c r="K24" i="37"/>
  <c r="BH23" i="37"/>
  <c r="BG23" i="37"/>
  <c r="BF23" i="37"/>
  <c r="BE23" i="37"/>
  <c r="BD23" i="37"/>
  <c r="BC23" i="37"/>
  <c r="BB23" i="37"/>
  <c r="L23" i="37"/>
  <c r="K23" i="37"/>
  <c r="BH22" i="37"/>
  <c r="BG22" i="37"/>
  <c r="BF22" i="37"/>
  <c r="BE22" i="37"/>
  <c r="BD22" i="37"/>
  <c r="BC22" i="37"/>
  <c r="BB22" i="37"/>
  <c r="L22" i="37"/>
  <c r="K22" i="37"/>
  <c r="BH21" i="37"/>
  <c r="BG21" i="37"/>
  <c r="BF21" i="37"/>
  <c r="BE21" i="37"/>
  <c r="BD21" i="37"/>
  <c r="BC21" i="37"/>
  <c r="BB21" i="37"/>
  <c r="L21" i="37"/>
  <c r="K21" i="37"/>
  <c r="BW20" i="37"/>
  <c r="CJ20" i="37"/>
  <c r="CI20" i="37"/>
  <c r="CH20" i="37"/>
  <c r="CG20" i="37"/>
  <c r="CF20" i="37"/>
  <c r="CE20" i="37"/>
  <c r="CD20" i="37"/>
  <c r="CC20" i="37"/>
  <c r="CB20" i="37"/>
  <c r="CA20" i="37"/>
  <c r="BZ20" i="37"/>
  <c r="BY20" i="37"/>
  <c r="BX20" i="37"/>
  <c r="BV20" i="37"/>
  <c r="BU20" i="37"/>
  <c r="BT20" i="37"/>
  <c r="BS20" i="37"/>
  <c r="BR20" i="37"/>
  <c r="BQ20" i="37"/>
  <c r="BP20" i="37"/>
  <c r="BO20" i="37"/>
  <c r="BN20" i="37"/>
  <c r="BM20" i="37"/>
  <c r="BI20" i="37"/>
  <c r="BH20" i="37"/>
  <c r="BG20" i="37"/>
  <c r="BF20" i="37"/>
  <c r="BE20" i="37"/>
  <c r="BD20" i="37"/>
  <c r="BC20" i="37"/>
  <c r="BB20" i="37"/>
  <c r="BH19" i="37"/>
  <c r="BG19" i="37"/>
  <c r="BF19" i="37"/>
  <c r="BE19" i="37"/>
  <c r="BD19" i="37"/>
  <c r="BC19" i="37"/>
  <c r="BB19" i="37"/>
  <c r="L19" i="37"/>
  <c r="K19" i="37"/>
  <c r="BH18" i="37"/>
  <c r="BG18" i="37"/>
  <c r="BF18" i="37"/>
  <c r="BE18" i="37"/>
  <c r="BD18" i="37"/>
  <c r="BC18" i="37"/>
  <c r="BB18" i="37"/>
  <c r="L18" i="37"/>
  <c r="K18" i="37"/>
  <c r="BH17" i="37"/>
  <c r="BG17" i="37"/>
  <c r="BF17" i="37"/>
  <c r="BE17" i="37"/>
  <c r="BD17" i="37"/>
  <c r="BC17" i="37"/>
  <c r="BB17" i="37"/>
  <c r="L17" i="37"/>
  <c r="K17" i="37"/>
  <c r="BH16" i="37"/>
  <c r="BG16" i="37"/>
  <c r="BF16" i="37"/>
  <c r="BE16" i="37"/>
  <c r="BD16" i="37"/>
  <c r="BC16" i="37"/>
  <c r="BB16" i="37"/>
  <c r="L16" i="37"/>
  <c r="K16" i="37"/>
  <c r="BH15" i="37"/>
  <c r="BG15" i="37"/>
  <c r="BF15" i="37"/>
  <c r="BE15" i="37"/>
  <c r="BD15" i="37"/>
  <c r="BC15" i="37"/>
  <c r="BB15" i="37"/>
  <c r="L15" i="37"/>
  <c r="K15" i="37"/>
  <c r="BH14" i="37"/>
  <c r="BG14" i="37"/>
  <c r="BF14" i="37"/>
  <c r="BE14" i="37"/>
  <c r="BD14" i="37"/>
  <c r="BC14" i="37"/>
  <c r="BB14" i="37"/>
  <c r="L14" i="37"/>
  <c r="K14" i="37"/>
  <c r="CG13" i="37"/>
  <c r="CJ13" i="37"/>
  <c r="CI13" i="37"/>
  <c r="CH13" i="37"/>
  <c r="CW13" i="37"/>
  <c r="CD13" i="37"/>
  <c r="CC13" i="37"/>
  <c r="CB13" i="37"/>
  <c r="CA13" i="37"/>
  <c r="BZ13" i="37"/>
  <c r="BY13" i="37"/>
  <c r="BX13" i="37"/>
  <c r="BW13" i="37"/>
  <c r="BV13" i="37"/>
  <c r="BU13" i="37"/>
  <c r="BT13" i="37"/>
  <c r="BS13" i="37"/>
  <c r="BR13" i="37"/>
  <c r="BQ13" i="37"/>
  <c r="BO13" i="37"/>
  <c r="BN13" i="37"/>
  <c r="BM13" i="37"/>
  <c r="BI13" i="37"/>
  <c r="BH13" i="37"/>
  <c r="BG13" i="37"/>
  <c r="BF13" i="37"/>
  <c r="BE13" i="37"/>
  <c r="BD13" i="37"/>
  <c r="BC13" i="37"/>
  <c r="BB13" i="37"/>
  <c r="BH12" i="37"/>
  <c r="BG12" i="37"/>
  <c r="BF12" i="37"/>
  <c r="BE12" i="37"/>
  <c r="BD12" i="37"/>
  <c r="BC12" i="37"/>
  <c r="BB12" i="37"/>
  <c r="L12" i="37"/>
  <c r="K12" i="37"/>
  <c r="BH11" i="37"/>
  <c r="BG11" i="37"/>
  <c r="BF11" i="37"/>
  <c r="BE11" i="37"/>
  <c r="BD11" i="37"/>
  <c r="BC11" i="37"/>
  <c r="BB11" i="37"/>
  <c r="L11" i="37"/>
  <c r="K11" i="37"/>
  <c r="BH10" i="37"/>
  <c r="BG10" i="37"/>
  <c r="BF10" i="37"/>
  <c r="BE10" i="37"/>
  <c r="BD10" i="37"/>
  <c r="BC10" i="37"/>
  <c r="BB10" i="37"/>
  <c r="L10" i="37"/>
  <c r="K10" i="37"/>
  <c r="BH9" i="37"/>
  <c r="BG9" i="37"/>
  <c r="BF9" i="37"/>
  <c r="BE9" i="37"/>
  <c r="BD9" i="37"/>
  <c r="BC9" i="37"/>
  <c r="BB9" i="37"/>
  <c r="L9" i="37"/>
  <c r="K9" i="37"/>
  <c r="BH8" i="37"/>
  <c r="BG8" i="37"/>
  <c r="BF8" i="37"/>
  <c r="BE8" i="37"/>
  <c r="BD8" i="37"/>
  <c r="BC8" i="37"/>
  <c r="BB8" i="37"/>
  <c r="L8" i="37"/>
  <c r="K8" i="37"/>
  <c r="BH7" i="37"/>
  <c r="BG7" i="37"/>
  <c r="BF7" i="37"/>
  <c r="BE7" i="37"/>
  <c r="BD7" i="37"/>
  <c r="BC7" i="37"/>
  <c r="BB7" i="37"/>
  <c r="L7" i="37"/>
  <c r="K7" i="37"/>
  <c r="CJ6" i="37"/>
  <c r="BM6" i="37"/>
  <c r="BF6" i="37"/>
  <c r="CI59" i="37"/>
  <c r="CH6" i="37"/>
  <c r="CG6" i="37"/>
  <c r="CF6" i="37"/>
  <c r="CD59" i="37"/>
  <c r="CC59" i="37"/>
  <c r="CA59" i="37"/>
  <c r="BZ59" i="37"/>
  <c r="BW6" i="37"/>
  <c r="BV59" i="37"/>
  <c r="BU59" i="37"/>
  <c r="BS59" i="37"/>
  <c r="BR59" i="37"/>
  <c r="BO6" i="37"/>
  <c r="BN59" i="37"/>
  <c r="BM59" i="37"/>
  <c r="BI6" i="37"/>
  <c r="BG6" i="37"/>
  <c r="M44" i="38"/>
  <c r="L44" i="38"/>
  <c r="AN38" i="38"/>
  <c r="BA38" i="38"/>
  <c r="AZ38" i="38"/>
  <c r="AY38" i="38"/>
  <c r="AU38" i="38"/>
  <c r="AS38" i="38"/>
  <c r="AR38" i="38"/>
  <c r="AQ38" i="38"/>
  <c r="M38" i="38"/>
  <c r="AM37" i="38"/>
  <c r="AN37" i="38"/>
  <c r="BB37" i="38"/>
  <c r="BA37" i="38"/>
  <c r="AZ37" i="38"/>
  <c r="AX37" i="38"/>
  <c r="AW37" i="38"/>
  <c r="Y35" i="38"/>
  <c r="AV35" i="38"/>
  <c r="AT37" i="38"/>
  <c r="AS37" i="38"/>
  <c r="AR37" i="38"/>
  <c r="L37" i="38"/>
  <c r="H35" i="38"/>
  <c r="AL35" i="38"/>
  <c r="AJ35" i="38"/>
  <c r="AZ36" i="38"/>
  <c r="AD35" i="38"/>
  <c r="AB35" i="38"/>
  <c r="AU36" i="38"/>
  <c r="V35" i="38"/>
  <c r="T35" i="38"/>
  <c r="AR36" i="38"/>
  <c r="P35" i="38"/>
  <c r="J35" i="38"/>
  <c r="I35" i="38"/>
  <c r="E35" i="38"/>
  <c r="AK35" i="38"/>
  <c r="AH35" i="38"/>
  <c r="AE35" i="38"/>
  <c r="AC35" i="38"/>
  <c r="Z35" i="38"/>
  <c r="W35" i="38"/>
  <c r="U35" i="38"/>
  <c r="R35" i="38"/>
  <c r="O35" i="38"/>
  <c r="F35" i="38"/>
  <c r="D35" i="38"/>
  <c r="BB33" i="38"/>
  <c r="AZ33" i="38"/>
  <c r="AY33" i="38"/>
  <c r="AX33" i="38"/>
  <c r="AV33" i="38"/>
  <c r="AU33" i="38"/>
  <c r="AT33" i="38"/>
  <c r="AR33" i="38"/>
  <c r="AQ33" i="38"/>
  <c r="L33" i="38"/>
  <c r="AW32" i="38"/>
  <c r="AN32" i="38"/>
  <c r="AM32" i="38"/>
  <c r="AV32" i="38"/>
  <c r="M32" i="38"/>
  <c r="BB31" i="38"/>
  <c r="AG27" i="38"/>
  <c r="AY31" i="38"/>
  <c r="AX31" i="38"/>
  <c r="AV31" i="38"/>
  <c r="AU31" i="38"/>
  <c r="AT31" i="38"/>
  <c r="Q27" i="38"/>
  <c r="AQ31" i="38"/>
  <c r="L31" i="38"/>
  <c r="AW30" i="38"/>
  <c r="AN30" i="38"/>
  <c r="AV30" i="38"/>
  <c r="V27" i="38"/>
  <c r="AS30" i="38"/>
  <c r="M30" i="38"/>
  <c r="AR29" i="38"/>
  <c r="BB29" i="38"/>
  <c r="BF29" i="38"/>
  <c r="AZ29" i="38"/>
  <c r="AY29" i="38"/>
  <c r="AX29" i="38"/>
  <c r="AW29" i="38"/>
  <c r="AV29" i="38"/>
  <c r="AU29" i="38"/>
  <c r="AT29" i="38"/>
  <c r="AS29" i="38"/>
  <c r="AQ29" i="38"/>
  <c r="L29" i="38"/>
  <c r="H27" i="38"/>
  <c r="AW28" i="38"/>
  <c r="AN28" i="38"/>
  <c r="AM28" i="38"/>
  <c r="BB28" i="38"/>
  <c r="AH27" i="38"/>
  <c r="AX28" i="38"/>
  <c r="Z27" i="38"/>
  <c r="AV28" i="38"/>
  <c r="AT28" i="38"/>
  <c r="R27" i="38"/>
  <c r="I27" i="38"/>
  <c r="G27" i="38"/>
  <c r="AD27" i="38"/>
  <c r="AA27" i="38"/>
  <c r="J27" i="38"/>
  <c r="L27" i="38"/>
  <c r="E27" i="38"/>
  <c r="D27" i="38"/>
  <c r="AM25" i="38"/>
  <c r="BB25" i="38"/>
  <c r="BA25" i="38"/>
  <c r="AZ25" i="38"/>
  <c r="AX25" i="38"/>
  <c r="AW25" i="38"/>
  <c r="AV25" i="38"/>
  <c r="AT25" i="38"/>
  <c r="AS25" i="38"/>
  <c r="AR25" i="38"/>
  <c r="L25" i="38"/>
  <c r="AU23" i="38"/>
  <c r="AY23" i="38"/>
  <c r="AX23" i="38"/>
  <c r="AW23" i="38"/>
  <c r="AV23" i="38"/>
  <c r="AT23" i="38"/>
  <c r="AS23" i="38"/>
  <c r="AR23" i="38"/>
  <c r="AQ23" i="38"/>
  <c r="F21" i="38"/>
  <c r="BB22" i="38"/>
  <c r="BA22" i="38"/>
  <c r="AZ22" i="38"/>
  <c r="AF21" i="38"/>
  <c r="AY22" i="38"/>
  <c r="AD21" i="38"/>
  <c r="AX22" i="38"/>
  <c r="AA21" i="38"/>
  <c r="AV22" i="38"/>
  <c r="X21" i="38"/>
  <c r="AU22" i="38"/>
  <c r="V21" i="38"/>
  <c r="AS22" i="38"/>
  <c r="AR22" i="38"/>
  <c r="P21" i="38"/>
  <c r="AQ22" i="38"/>
  <c r="AQ21" i="38"/>
  <c r="J21" i="38"/>
  <c r="G21" i="38"/>
  <c r="AJ21" i="38"/>
  <c r="AI21" i="38"/>
  <c r="AH21" i="38"/>
  <c r="AE21" i="38"/>
  <c r="AB21" i="38"/>
  <c r="Z21" i="38"/>
  <c r="Z40" i="38"/>
  <c r="W21" i="38"/>
  <c r="T21" i="38"/>
  <c r="R21" i="38"/>
  <c r="K21" i="38"/>
  <c r="H21" i="38"/>
  <c r="BB16" i="38"/>
  <c r="BF16" i="38"/>
  <c r="AY16" i="38"/>
  <c r="AX16" i="38"/>
  <c r="AW16" i="38"/>
  <c r="AT16" i="38"/>
  <c r="AQ16" i="38"/>
  <c r="AP16" i="38"/>
  <c r="BB15" i="38"/>
  <c r="AY15" i="38"/>
  <c r="AX15" i="38"/>
  <c r="AW15" i="38"/>
  <c r="AU15" i="38"/>
  <c r="AT15" i="38"/>
  <c r="AS15" i="38"/>
  <c r="AQ15" i="38"/>
  <c r="L15" i="38"/>
  <c r="M15" i="38"/>
  <c r="F13" i="38"/>
  <c r="D13" i="38"/>
  <c r="AN14" i="38"/>
  <c r="BA14" i="38"/>
  <c r="AY14" i="38"/>
  <c r="AX14" i="38"/>
  <c r="AU14" i="38"/>
  <c r="AS14" i="38"/>
  <c r="AQ14" i="38"/>
  <c r="M14" i="38"/>
  <c r="G13" i="38"/>
  <c r="AZ13" i="38"/>
  <c r="AW13" i="38"/>
  <c r="AV13" i="38"/>
  <c r="AU13" i="38"/>
  <c r="AR13" i="38"/>
  <c r="K13" i="38"/>
  <c r="J13" i="38"/>
  <c r="M13" i="38"/>
  <c r="E13" i="38"/>
  <c r="BB10" i="38"/>
  <c r="AX10" i="38"/>
  <c r="AN10" i="38"/>
  <c r="AY10" i="38"/>
  <c r="AU10" i="38"/>
  <c r="AT10" i="38"/>
  <c r="AS10" i="38"/>
  <c r="AQ10" i="38"/>
  <c r="L10" i="38"/>
  <c r="BB9" i="38"/>
  <c r="BA9" i="38"/>
  <c r="AM9" i="38"/>
  <c r="AY9" i="38"/>
  <c r="AX9" i="38"/>
  <c r="AW9" i="38"/>
  <c r="AV9" i="38"/>
  <c r="AU9" i="38"/>
  <c r="AT9" i="38"/>
  <c r="AS9" i="38"/>
  <c r="AQ9" i="38"/>
  <c r="L9" i="38"/>
  <c r="AP9" i="38"/>
  <c r="AX8" i="38"/>
  <c r="AN8" i="38"/>
  <c r="BB8" i="38"/>
  <c r="BF8" i="38"/>
  <c r="AZ8" i="38"/>
  <c r="AW8" i="38"/>
  <c r="AV8" i="38"/>
  <c r="AU8" i="38"/>
  <c r="AT8" i="38"/>
  <c r="AR8" i="38"/>
  <c r="BB7" i="38"/>
  <c r="BA7" i="38"/>
  <c r="AH4" i="38"/>
  <c r="AH11" i="38"/>
  <c r="AY7" i="38"/>
  <c r="AX7" i="38"/>
  <c r="AW7" i="38"/>
  <c r="Z4" i="38"/>
  <c r="Z11" i="38"/>
  <c r="Z18" i="38"/>
  <c r="Z42" i="38"/>
  <c r="AV7" i="38"/>
  <c r="AU7" i="38"/>
  <c r="AT7" i="38"/>
  <c r="AS7" i="38"/>
  <c r="R4" i="38"/>
  <c r="R11" i="38"/>
  <c r="R18" i="38"/>
  <c r="AQ7" i="38"/>
  <c r="L7" i="38"/>
  <c r="H4" i="38"/>
  <c r="H11" i="38"/>
  <c r="AP7" i="38"/>
  <c r="AX6" i="38"/>
  <c r="AN6" i="38"/>
  <c r="BF6" i="38"/>
  <c r="AZ6" i="38"/>
  <c r="AW6" i="38"/>
  <c r="AV6" i="38"/>
  <c r="AU6" i="38"/>
  <c r="AT6" i="38"/>
  <c r="AR6" i="38"/>
  <c r="AL4" i="38"/>
  <c r="AK4" i="38"/>
  <c r="AI4" i="38"/>
  <c r="AI11" i="38"/>
  <c r="AZ5" i="38"/>
  <c r="AD4" i="38"/>
  <c r="AD11" i="38"/>
  <c r="AD18" i="38"/>
  <c r="AV5" i="38"/>
  <c r="V4" i="38"/>
  <c r="V11" i="38"/>
  <c r="V18" i="38"/>
  <c r="U4" i="38"/>
  <c r="S4" i="38"/>
  <c r="S11" i="38"/>
  <c r="S18" i="38"/>
  <c r="AR5" i="38"/>
  <c r="K4" i="38"/>
  <c r="I4" i="38"/>
  <c r="I11" i="38"/>
  <c r="G4" i="38"/>
  <c r="G11" i="38"/>
  <c r="E4" i="38"/>
  <c r="AF4" i="38"/>
  <c r="AF11" i="38"/>
  <c r="AF18" i="38"/>
  <c r="AA4" i="38"/>
  <c r="AA11" i="38"/>
  <c r="X4" i="38"/>
  <c r="X11" i="38"/>
  <c r="X18" i="38"/>
  <c r="P4" i="38"/>
  <c r="P11" i="38"/>
  <c r="P18" i="38"/>
  <c r="J4" i="38"/>
  <c r="J11" i="38"/>
  <c r="BF38" i="39"/>
  <c r="AN38" i="39"/>
  <c r="AM38" i="39"/>
  <c r="M38" i="39"/>
  <c r="L38" i="39"/>
  <c r="BF37" i="39"/>
  <c r="AN37" i="39"/>
  <c r="AM37" i="39"/>
  <c r="M37" i="39"/>
  <c r="L37" i="39"/>
  <c r="BF36" i="39"/>
  <c r="BD36" i="39"/>
  <c r="AN36" i="39"/>
  <c r="AM36" i="39"/>
  <c r="M36" i="39"/>
  <c r="L36" i="39"/>
  <c r="AN35" i="39"/>
  <c r="M35" i="39"/>
  <c r="L35" i="39"/>
  <c r="BF33" i="39"/>
  <c r="AN33" i="39"/>
  <c r="AM33" i="39"/>
  <c r="M33" i="39"/>
  <c r="L33" i="39"/>
  <c r="BF32" i="39"/>
  <c r="AN32" i="39"/>
  <c r="AM32" i="39"/>
  <c r="M32" i="39"/>
  <c r="L32" i="39"/>
  <c r="BF31" i="39"/>
  <c r="AN31" i="39"/>
  <c r="AM31" i="39"/>
  <c r="M31" i="39"/>
  <c r="L31" i="39"/>
  <c r="BF30" i="39"/>
  <c r="AN30" i="39"/>
  <c r="AM30" i="39"/>
  <c r="M30" i="39"/>
  <c r="L30" i="39"/>
  <c r="BF29" i="39"/>
  <c r="AN29" i="39"/>
  <c r="AM29" i="39"/>
  <c r="M29" i="39"/>
  <c r="L29" i="39"/>
  <c r="BF28" i="39"/>
  <c r="AN28" i="39"/>
  <c r="AM28" i="39"/>
  <c r="M28" i="39"/>
  <c r="L28" i="39"/>
  <c r="BF27" i="39"/>
  <c r="AN27" i="39"/>
  <c r="AM27" i="39"/>
  <c r="BF25" i="39"/>
  <c r="BC25" i="39"/>
  <c r="AN25" i="39"/>
  <c r="AM25" i="39"/>
  <c r="M25" i="39"/>
  <c r="L25" i="39"/>
  <c r="BF22" i="39"/>
  <c r="BC22" i="39"/>
  <c r="BD22" i="39"/>
  <c r="AN22" i="39"/>
  <c r="AM22" i="39"/>
  <c r="M22" i="39"/>
  <c r="L22" i="39"/>
  <c r="BF21" i="39"/>
  <c r="AN21" i="39"/>
  <c r="AM21" i="39"/>
  <c r="M21" i="39"/>
  <c r="L21" i="39"/>
  <c r="BF16" i="39"/>
  <c r="BD16" i="39"/>
  <c r="AN16" i="39"/>
  <c r="AM16" i="39"/>
  <c r="M16" i="39"/>
  <c r="L16" i="39"/>
  <c r="BF15" i="39"/>
  <c r="BC15" i="39"/>
  <c r="AN15" i="39"/>
  <c r="AM15" i="39"/>
  <c r="M15" i="39"/>
  <c r="L15" i="39"/>
  <c r="BF14" i="39"/>
  <c r="AN14" i="39"/>
  <c r="AM14" i="39"/>
  <c r="M14" i="39"/>
  <c r="L14" i="39"/>
  <c r="AN13" i="39"/>
  <c r="BF13" i="39"/>
  <c r="M13" i="39"/>
  <c r="L13" i="39"/>
  <c r="BF10" i="39"/>
  <c r="BC10" i="39"/>
  <c r="AN10" i="39"/>
  <c r="AM10" i="39"/>
  <c r="M10" i="39"/>
  <c r="L10" i="39"/>
  <c r="BF9" i="39"/>
  <c r="AN9" i="39"/>
  <c r="AM9" i="39"/>
  <c r="M9" i="39"/>
  <c r="L9" i="39"/>
  <c r="BF8" i="39"/>
  <c r="AN8" i="39"/>
  <c r="AM8" i="39"/>
  <c r="M8" i="39"/>
  <c r="L8" i="39"/>
  <c r="BF7" i="39"/>
  <c r="AN7" i="39"/>
  <c r="AM7" i="39"/>
  <c r="M7" i="39"/>
  <c r="L7" i="39"/>
  <c r="BF6" i="39"/>
  <c r="BC6" i="39"/>
  <c r="AN6" i="39"/>
  <c r="AM6" i="39"/>
  <c r="M6" i="39"/>
  <c r="L6" i="39"/>
  <c r="BF5" i="39"/>
  <c r="AN5" i="39"/>
  <c r="AM5" i="39"/>
  <c r="M5" i="39"/>
  <c r="L5" i="39"/>
  <c r="AK53" i="29"/>
  <c r="AK15" i="28"/>
  <c r="AK52" i="29"/>
  <c r="AK51" i="29"/>
  <c r="AK50" i="29"/>
  <c r="K15" i="28"/>
  <c r="J8" i="28"/>
  <c r="AK10" i="46"/>
  <c r="J7" i="28"/>
  <c r="J6" i="28"/>
  <c r="AK9" i="28"/>
  <c r="AK37" i="28"/>
  <c r="AK8" i="28"/>
  <c r="AK7" i="28"/>
  <c r="AK10" i="28"/>
  <c r="J9" i="28"/>
  <c r="AK6" i="28"/>
  <c r="AJ10" i="28"/>
  <c r="AI10" i="28"/>
  <c r="AK5" i="28"/>
  <c r="AL10" i="46"/>
  <c r="K5" i="46"/>
  <c r="AM10" i="46"/>
  <c r="AM51" i="45"/>
  <c r="K9" i="46"/>
  <c r="G18" i="38"/>
  <c r="AW21" i="38"/>
  <c r="AG4" i="38"/>
  <c r="AZ4" i="38"/>
  <c r="AX5" i="38"/>
  <c r="AS6" i="38"/>
  <c r="BA6" i="38"/>
  <c r="AS8" i="38"/>
  <c r="BA8" i="38"/>
  <c r="AR15" i="38"/>
  <c r="AV15" i="38"/>
  <c r="AZ15" i="38"/>
  <c r="BC15" i="38"/>
  <c r="AU16" i="38"/>
  <c r="Q21" i="38"/>
  <c r="D21" i="38"/>
  <c r="D40" i="38"/>
  <c r="L22" i="38"/>
  <c r="AT22" i="38"/>
  <c r="S27" i="38"/>
  <c r="AI27" i="38"/>
  <c r="AP38" i="38"/>
  <c r="AM7" i="38"/>
  <c r="M22" i="38"/>
  <c r="V40" i="38"/>
  <c r="V42" i="38"/>
  <c r="AD40" i="38"/>
  <c r="AD42" i="38"/>
  <c r="I21" i="38"/>
  <c r="I40" i="38"/>
  <c r="U27" i="38"/>
  <c r="AT27" i="38"/>
  <c r="AK27" i="38"/>
  <c r="L28" i="38"/>
  <c r="AP29" i="38"/>
  <c r="BA30" i="38"/>
  <c r="BF30" i="38"/>
  <c r="M31" i="38"/>
  <c r="AN31" i="38"/>
  <c r="AS32" i="38"/>
  <c r="BA32" i="38"/>
  <c r="BF32" i="38"/>
  <c r="M33" i="38"/>
  <c r="AN33" i="38"/>
  <c r="AX35" i="38"/>
  <c r="AV36" i="38"/>
  <c r="M37" i="38"/>
  <c r="AV38" i="38"/>
  <c r="L5" i="38"/>
  <c r="Y4" i="38"/>
  <c r="AV4" i="38"/>
  <c r="E11" i="38"/>
  <c r="E18" i="38"/>
  <c r="O4" i="38"/>
  <c r="O11" i="38"/>
  <c r="O18" i="38"/>
  <c r="W4" i="38"/>
  <c r="AU4" i="38"/>
  <c r="AU11" i="38"/>
  <c r="AU18" i="38"/>
  <c r="AE4" i="38"/>
  <c r="AY4" i="38"/>
  <c r="AM5" i="38"/>
  <c r="L6" i="38"/>
  <c r="BB6" i="38"/>
  <c r="BC6" i="38"/>
  <c r="L8" i="38"/>
  <c r="M10" i="38"/>
  <c r="AM10" i="38"/>
  <c r="BA15" i="38"/>
  <c r="BD15" i="38"/>
  <c r="AR16" i="38"/>
  <c r="AV16" i="38"/>
  <c r="AZ16" i="38"/>
  <c r="S21" i="38"/>
  <c r="AG21" i="38"/>
  <c r="BF25" i="38"/>
  <c r="AL27" i="38"/>
  <c r="AN27" i="38"/>
  <c r="M28" i="38"/>
  <c r="AR31" i="38"/>
  <c r="Q4" i="38"/>
  <c r="AR4" i="38"/>
  <c r="D4" i="38"/>
  <c r="D11" i="38"/>
  <c r="D18" i="38"/>
  <c r="F4" i="38"/>
  <c r="F11" i="38"/>
  <c r="F18" i="38"/>
  <c r="M6" i="38"/>
  <c r="AM6" i="38"/>
  <c r="AR7" i="38"/>
  <c r="AZ7" i="38"/>
  <c r="BC7" i="38"/>
  <c r="M8" i="38"/>
  <c r="AM8" i="38"/>
  <c r="AR9" i="38"/>
  <c r="AZ9" i="38"/>
  <c r="BC9" i="38"/>
  <c r="AS13" i="38"/>
  <c r="BA13" i="38"/>
  <c r="AR14" i="38"/>
  <c r="AV14" i="38"/>
  <c r="AZ14" i="38"/>
  <c r="BC14" i="38"/>
  <c r="AW22" i="38"/>
  <c r="Y27" i="38"/>
  <c r="AV27" i="38"/>
  <c r="O27" i="38"/>
  <c r="AU28" i="38"/>
  <c r="AE27" i="38"/>
  <c r="AE40" i="38"/>
  <c r="L30" i="38"/>
  <c r="AT30" i="38"/>
  <c r="AX30" i="38"/>
  <c r="BB30" i="38"/>
  <c r="L32" i="38"/>
  <c r="AT32" i="38"/>
  <c r="AX32" i="38"/>
  <c r="BB32" i="38"/>
  <c r="Q35" i="38"/>
  <c r="AR35" i="38"/>
  <c r="AG35" i="38"/>
  <c r="AZ35" i="38"/>
  <c r="BC35" i="38"/>
  <c r="S35" i="38"/>
  <c r="AS35" i="38"/>
  <c r="X35" i="38"/>
  <c r="AF35" i="38"/>
  <c r="AW38" i="38"/>
  <c r="BF38" i="38"/>
  <c r="AP10" i="38"/>
  <c r="H40" i="38"/>
  <c r="BA29" i="38"/>
  <c r="BD29" i="38"/>
  <c r="AZ31" i="38"/>
  <c r="AV37" i="38"/>
  <c r="AQ6" i="38"/>
  <c r="AP6" i="38"/>
  <c r="AY6" i="38"/>
  <c r="AQ8" i="38"/>
  <c r="AP8" i="38"/>
  <c r="AY8" i="38"/>
  <c r="AR10" i="38"/>
  <c r="AV10" i="38"/>
  <c r="AZ10" i="38"/>
  <c r="BC10" i="38"/>
  <c r="AT13" i="38"/>
  <c r="AX13" i="38"/>
  <c r="H13" i="38"/>
  <c r="H18" i="38"/>
  <c r="H42" i="38"/>
  <c r="AW14" i="38"/>
  <c r="BF14" i="38"/>
  <c r="L16" i="38"/>
  <c r="AS16" i="38"/>
  <c r="BA16" i="38"/>
  <c r="Y21" i="38"/>
  <c r="AP23" i="38"/>
  <c r="M25" i="38"/>
  <c r="AC27" i="38"/>
  <c r="AX27" i="38"/>
  <c r="F27" i="38"/>
  <c r="F40" i="38"/>
  <c r="AR28" i="38"/>
  <c r="AZ28" i="38"/>
  <c r="BC28" i="38"/>
  <c r="AM30" i="38"/>
  <c r="AQ32" i="38"/>
  <c r="AU32" i="38"/>
  <c r="AY32" i="38"/>
  <c r="AT35" i="38"/>
  <c r="BB35" i="38"/>
  <c r="L35" i="38"/>
  <c r="AT36" i="38"/>
  <c r="AX36" i="38"/>
  <c r="BB36" i="38"/>
  <c r="BC36" i="38"/>
  <c r="G35" i="38"/>
  <c r="G40" i="38"/>
  <c r="G42" i="38"/>
  <c r="L38" i="38"/>
  <c r="AT38" i="38"/>
  <c r="AX38" i="38"/>
  <c r="BB38" i="38"/>
  <c r="AR27" i="38"/>
  <c r="AZ27" i="38"/>
  <c r="AM35" i="38"/>
  <c r="BF37" i="38"/>
  <c r="AS5" i="38"/>
  <c r="AW5" i="38"/>
  <c r="BA5" i="38"/>
  <c r="M7" i="38"/>
  <c r="M9" i="38"/>
  <c r="AW10" i="38"/>
  <c r="BF10" i="38"/>
  <c r="AY13" i="38"/>
  <c r="AT14" i="38"/>
  <c r="BB14" i="38"/>
  <c r="M16" i="38"/>
  <c r="AN16" i="38"/>
  <c r="O21" i="38"/>
  <c r="O40" i="38"/>
  <c r="AY21" i="38"/>
  <c r="AN25" i="38"/>
  <c r="AS28" i="38"/>
  <c r="BA28" i="38"/>
  <c r="BD28" i="38"/>
  <c r="BF28" i="38"/>
  <c r="M29" i="38"/>
  <c r="AN29" i="38"/>
  <c r="AR30" i="38"/>
  <c r="AZ30" i="38"/>
  <c r="BC30" i="38"/>
  <c r="T27" i="38"/>
  <c r="AS27" i="38"/>
  <c r="AB27" i="38"/>
  <c r="AW27" i="38"/>
  <c r="BA31" i="38"/>
  <c r="BD31" i="38"/>
  <c r="AR32" i="38"/>
  <c r="AZ32" i="38"/>
  <c r="AS33" i="38"/>
  <c r="BA33" i="38"/>
  <c r="BD33" i="38"/>
  <c r="AQ36" i="38"/>
  <c r="AP36" i="38"/>
  <c r="AY36" i="38"/>
  <c r="L38" i="46"/>
  <c r="L37" i="46"/>
  <c r="AN9" i="46"/>
  <c r="AN8" i="46"/>
  <c r="AN7" i="46"/>
  <c r="AN6" i="46"/>
  <c r="AN5" i="46"/>
  <c r="AN10" i="47"/>
  <c r="BG10" i="47"/>
  <c r="AH10" i="28"/>
  <c r="AO10" i="47"/>
  <c r="AJ10" i="46"/>
  <c r="AG10" i="28"/>
  <c r="K6" i="46"/>
  <c r="AN37" i="46"/>
  <c r="AN10" i="46"/>
  <c r="AI10" i="46"/>
  <c r="AF10" i="28"/>
  <c r="J5" i="28"/>
  <c r="K7" i="46"/>
  <c r="L15" i="46"/>
  <c r="K8" i="46"/>
  <c r="AN15" i="46"/>
  <c r="AH4" i="46"/>
  <c r="AH11" i="46"/>
  <c r="CT13" i="37"/>
  <c r="CQ38" i="37"/>
  <c r="CO38" i="37"/>
  <c r="CX51" i="37"/>
  <c r="BD14" i="39"/>
  <c r="BD37" i="39"/>
  <c r="BC37" i="39"/>
  <c r="BC38" i="39"/>
  <c r="BD28" i="39"/>
  <c r="BD30" i="39"/>
  <c r="BC32" i="39"/>
  <c r="BC8" i="39"/>
  <c r="K38" i="37"/>
  <c r="BJ38" i="37"/>
  <c r="BB59" i="37"/>
  <c r="BD59" i="37"/>
  <c r="L20" i="37"/>
  <c r="BK20" i="37"/>
  <c r="BD6" i="37"/>
  <c r="BD38" i="39"/>
  <c r="BC36" i="39"/>
  <c r="BC29" i="39"/>
  <c r="BC31" i="39"/>
  <c r="BD31" i="39"/>
  <c r="BC30" i="39"/>
  <c r="BD27" i="39"/>
  <c r="BD29" i="39"/>
  <c r="BC33" i="39"/>
  <c r="BC28" i="39"/>
  <c r="BD32" i="39"/>
  <c r="BD33" i="39"/>
  <c r="BD25" i="39"/>
  <c r="BD15" i="39"/>
  <c r="BF4" i="39"/>
  <c r="BD6" i="39"/>
  <c r="BD10" i="39"/>
  <c r="BD7" i="39"/>
  <c r="BD8" i="39"/>
  <c r="BD5" i="39"/>
  <c r="BD9" i="39"/>
  <c r="M27" i="39"/>
  <c r="L27" i="39"/>
  <c r="L40" i="39"/>
  <c r="N10" i="46"/>
  <c r="Q35" i="46"/>
  <c r="Z21" i="46"/>
  <c r="R21" i="46"/>
  <c r="CP13" i="37"/>
  <c r="CT38" i="37"/>
  <c r="CN32" i="37"/>
  <c r="CN26" i="37"/>
  <c r="CO13" i="37"/>
  <c r="CR13" i="37"/>
  <c r="CP32" i="37"/>
  <c r="CR6" i="37"/>
  <c r="CR38" i="37"/>
  <c r="CM6" i="37"/>
  <c r="CU20" i="37"/>
  <c r="CP20" i="37"/>
  <c r="CN20" i="37"/>
  <c r="CT20" i="37"/>
  <c r="CO20" i="37"/>
  <c r="CR20" i="37"/>
  <c r="CU26" i="37"/>
  <c r="CT26" i="37"/>
  <c r="CS32" i="37"/>
  <c r="Z27" i="46"/>
  <c r="Y27" i="46"/>
  <c r="AF35" i="46"/>
  <c r="X35" i="46"/>
  <c r="AF28" i="46"/>
  <c r="AF27" i="46"/>
  <c r="X28" i="46"/>
  <c r="X27" i="46"/>
  <c r="AF21" i="46"/>
  <c r="X21" i="46"/>
  <c r="AC4" i="46"/>
  <c r="AC11" i="46"/>
  <c r="AC18" i="46"/>
  <c r="U4" i="46"/>
  <c r="U11" i="46"/>
  <c r="U18" i="46"/>
  <c r="Z35" i="46"/>
  <c r="R27" i="46"/>
  <c r="Y35" i="46"/>
  <c r="Q27" i="46"/>
  <c r="AD4" i="46"/>
  <c r="AD11" i="46"/>
  <c r="AD18" i="46"/>
  <c r="AE35" i="46"/>
  <c r="W35" i="46"/>
  <c r="AE29" i="46"/>
  <c r="AE27" i="46"/>
  <c r="W29" i="46"/>
  <c r="W27" i="46"/>
  <c r="AE21" i="46"/>
  <c r="W21" i="46"/>
  <c r="AB4" i="46"/>
  <c r="AB11" i="46"/>
  <c r="AB18" i="46"/>
  <c r="T4" i="46"/>
  <c r="T11" i="46"/>
  <c r="T18" i="46"/>
  <c r="AE4" i="46"/>
  <c r="AE11" i="46"/>
  <c r="AE18" i="46"/>
  <c r="AD35" i="46"/>
  <c r="V35" i="46"/>
  <c r="AD29" i="46"/>
  <c r="AD27" i="46"/>
  <c r="V29" i="46"/>
  <c r="V27" i="46"/>
  <c r="AD21" i="46"/>
  <c r="V21" i="46"/>
  <c r="AA4" i="46"/>
  <c r="AA11" i="46"/>
  <c r="AA18" i="46"/>
  <c r="S4" i="46"/>
  <c r="S11" i="46"/>
  <c r="S18" i="46"/>
  <c r="P28" i="46"/>
  <c r="AG27" i="46"/>
  <c r="AC35" i="46"/>
  <c r="U35" i="46"/>
  <c r="AC27" i="46"/>
  <c r="U27" i="46"/>
  <c r="AC21" i="46"/>
  <c r="U21" i="46"/>
  <c r="Z4" i="46"/>
  <c r="Z11" i="46"/>
  <c r="Z18" i="46"/>
  <c r="R4" i="46"/>
  <c r="R11" i="46"/>
  <c r="R18" i="46"/>
  <c r="AB35" i="46"/>
  <c r="T35" i="46"/>
  <c r="AB27" i="46"/>
  <c r="T27" i="46"/>
  <c r="AB21" i="46"/>
  <c r="T21" i="46"/>
  <c r="AG4" i="46"/>
  <c r="AG11" i="46"/>
  <c r="AG18" i="46"/>
  <c r="Y4" i="46"/>
  <c r="Y11" i="46"/>
  <c r="Y18" i="46"/>
  <c r="Q4" i="46"/>
  <c r="Q11" i="46"/>
  <c r="Q18" i="46"/>
  <c r="R35" i="46"/>
  <c r="W4" i="46"/>
  <c r="W11" i="46"/>
  <c r="W18" i="46"/>
  <c r="AG35" i="46"/>
  <c r="V4" i="46"/>
  <c r="V11" i="46"/>
  <c r="V18" i="46"/>
  <c r="AA35" i="46"/>
  <c r="S35" i="46"/>
  <c r="AA27" i="46"/>
  <c r="S27" i="46"/>
  <c r="AA21" i="46"/>
  <c r="S21" i="46"/>
  <c r="X4" i="46"/>
  <c r="X11" i="46"/>
  <c r="X18" i="46"/>
  <c r="AF4" i="46"/>
  <c r="AF11" i="46"/>
  <c r="AF18" i="46"/>
  <c r="AM4" i="47"/>
  <c r="K6" i="37"/>
  <c r="BJ6" i="37"/>
  <c r="CL6" i="37"/>
  <c r="CS26" i="37"/>
  <c r="CU32" i="37"/>
  <c r="CU38" i="37"/>
  <c r="BC59" i="37"/>
  <c r="L6" i="37"/>
  <c r="BK6" i="37"/>
  <c r="BT59" i="37"/>
  <c r="CB59" i="37"/>
  <c r="CJ59" i="37"/>
  <c r="BU6" i="37"/>
  <c r="BH46" i="37"/>
  <c r="CE51" i="37"/>
  <c r="CN6" i="37"/>
  <c r="L13" i="37"/>
  <c r="BK13" i="37"/>
  <c r="CV20" i="37"/>
  <c r="L38" i="37"/>
  <c r="BK38" i="37"/>
  <c r="CN38" i="37"/>
  <c r="CG59" i="37"/>
  <c r="BE59" i="37"/>
  <c r="CC6" i="37"/>
  <c r="CU13" i="37"/>
  <c r="K32" i="37"/>
  <c r="BJ32" i="37"/>
  <c r="CE59" i="37"/>
  <c r="CE6" i="37"/>
  <c r="CR26" i="37"/>
  <c r="BP59" i="37"/>
  <c r="BX59" i="37"/>
  <c r="CS20" i="37"/>
  <c r="CP26" i="37"/>
  <c r="CR32" i="37"/>
  <c r="L46" i="37"/>
  <c r="BK46" i="37"/>
  <c r="BQ59" i="37"/>
  <c r="BY59" i="37"/>
  <c r="CQ6" i="37"/>
  <c r="CV13" i="37"/>
  <c r="K20" i="37"/>
  <c r="BJ20" i="37"/>
  <c r="CQ20" i="37"/>
  <c r="CV26" i="37"/>
  <c r="CO26" i="37"/>
  <c r="CQ26" i="37"/>
  <c r="CT32" i="37"/>
  <c r="CQ32" i="37"/>
  <c r="CJ46" i="37"/>
  <c r="AU6" i="42"/>
  <c r="AQ6" i="42"/>
  <c r="AM18" i="42"/>
  <c r="AT6" i="42"/>
  <c r="AI6" i="42"/>
  <c r="AR6" i="42"/>
  <c r="K18" i="42"/>
  <c r="AJ18" i="42"/>
  <c r="AM12" i="42"/>
  <c r="U18" i="42"/>
  <c r="AO18" i="42"/>
  <c r="K12" i="42"/>
  <c r="AJ12" i="42"/>
  <c r="AO12" i="42"/>
  <c r="AQ18" i="42"/>
  <c r="T6" i="42"/>
  <c r="CT6" i="37"/>
  <c r="CP6" i="37"/>
  <c r="BH59" i="37"/>
  <c r="CO6" i="37"/>
  <c r="CS6" i="37"/>
  <c r="BF59" i="37"/>
  <c r="BO59" i="37"/>
  <c r="BW59" i="37"/>
  <c r="BP6" i="37"/>
  <c r="BX6" i="37"/>
  <c r="BP13" i="37"/>
  <c r="CN13" i="37"/>
  <c r="CF13" i="37"/>
  <c r="CL20" i="37"/>
  <c r="CS38" i="37"/>
  <c r="CP38" i="37"/>
  <c r="CM46" i="37"/>
  <c r="CL46" i="37"/>
  <c r="CM58" i="37"/>
  <c r="CL58" i="37"/>
  <c r="CL32" i="37"/>
  <c r="CM32" i="37"/>
  <c r="BG59" i="37"/>
  <c r="BH6" i="37"/>
  <c r="BQ6" i="37"/>
  <c r="BY6" i="37"/>
  <c r="CL38" i="37"/>
  <c r="CM38" i="37"/>
  <c r="CN46" i="37"/>
  <c r="CV46" i="37"/>
  <c r="BR6" i="37"/>
  <c r="BZ6" i="37"/>
  <c r="CM20" i="37"/>
  <c r="BX46" i="37"/>
  <c r="CR46" i="37"/>
  <c r="CF46" i="37"/>
  <c r="CF59" i="37"/>
  <c r="BW58" i="37"/>
  <c r="CR58" i="37"/>
  <c r="CH59" i="37"/>
  <c r="BB6" i="37"/>
  <c r="BS6" i="37"/>
  <c r="CA6" i="37"/>
  <c r="CI6" i="37"/>
  <c r="CO32" i="37"/>
  <c r="CG58" i="37"/>
  <c r="CW58" i="37"/>
  <c r="CN58" i="37"/>
  <c r="BC6" i="37"/>
  <c r="BT6" i="37"/>
  <c r="CB6" i="37"/>
  <c r="CU6" i="37"/>
  <c r="CH26" i="37"/>
  <c r="CW26" i="37"/>
  <c r="CL26" i="37"/>
  <c r="CM26" i="37"/>
  <c r="BG46" i="37"/>
  <c r="K46" i="37"/>
  <c r="BJ46" i="37"/>
  <c r="CM13" i="37"/>
  <c r="CM45" i="37"/>
  <c r="CL45" i="37"/>
  <c r="K58" i="37"/>
  <c r="BJ58" i="37"/>
  <c r="BH58" i="37"/>
  <c r="CI58" i="37"/>
  <c r="CX58" i="37"/>
  <c r="BE6" i="37"/>
  <c r="BN6" i="37"/>
  <c r="BV6" i="37"/>
  <c r="CD6" i="37"/>
  <c r="CQ13" i="37"/>
  <c r="CS13" i="37"/>
  <c r="BI26" i="37"/>
  <c r="L26" i="37"/>
  <c r="BK26" i="37"/>
  <c r="CX13" i="37"/>
  <c r="K26" i="37"/>
  <c r="BJ26" i="37"/>
  <c r="CP46" i="37"/>
  <c r="CX46" i="37"/>
  <c r="CX56" i="37"/>
  <c r="CO58" i="37"/>
  <c r="CW20" i="37"/>
  <c r="BG38" i="37"/>
  <c r="CQ46" i="37"/>
  <c r="CA46" i="37"/>
  <c r="CI46" i="37"/>
  <c r="CP58" i="37"/>
  <c r="K13" i="37"/>
  <c r="BJ13" i="37"/>
  <c r="CX20" i="37"/>
  <c r="CQ58" i="37"/>
  <c r="CE26" i="37"/>
  <c r="CB58" i="37"/>
  <c r="BN46" i="37"/>
  <c r="CD46" i="37"/>
  <c r="BM58" i="37"/>
  <c r="CC58" i="37"/>
  <c r="CE13" i="37"/>
  <c r="AR11" i="38"/>
  <c r="AR18" i="38"/>
  <c r="AH18" i="38"/>
  <c r="BD7" i="38"/>
  <c r="BD9" i="38"/>
  <c r="M4" i="38"/>
  <c r="K11" i="38"/>
  <c r="U11" i="38"/>
  <c r="U18" i="38"/>
  <c r="AT4" i="38"/>
  <c r="AT11" i="38"/>
  <c r="AK11" i="38"/>
  <c r="BB4" i="38"/>
  <c r="AL11" i="38"/>
  <c r="AN4" i="38"/>
  <c r="AM4" i="38"/>
  <c r="BD6" i="38"/>
  <c r="BD8" i="38"/>
  <c r="BC8" i="38"/>
  <c r="AG11" i="38"/>
  <c r="BD14" i="38"/>
  <c r="BD16" i="38"/>
  <c r="BC16" i="38"/>
  <c r="M5" i="38"/>
  <c r="AU5" i="38"/>
  <c r="BA10" i="38"/>
  <c r="AQ25" i="38"/>
  <c r="AU25" i="38"/>
  <c r="AY25" i="38"/>
  <c r="BC31" i="38"/>
  <c r="AP32" i="38"/>
  <c r="AW33" i="38"/>
  <c r="BF33" i="38"/>
  <c r="AY35" i="38"/>
  <c r="K35" i="38"/>
  <c r="M35" i="38"/>
  <c r="M36" i="38"/>
  <c r="AT5" i="38"/>
  <c r="AI18" i="38"/>
  <c r="BD10" i="38"/>
  <c r="Q11" i="38"/>
  <c r="Q18" i="38"/>
  <c r="AP14" i="38"/>
  <c r="AQ13" i="38"/>
  <c r="BD22" i="38"/>
  <c r="AP25" i="38"/>
  <c r="K27" i="38"/>
  <c r="M27" i="38"/>
  <c r="BD38" i="38"/>
  <c r="BC38" i="38"/>
  <c r="AA18" i="38"/>
  <c r="T4" i="38"/>
  <c r="T11" i="38"/>
  <c r="T18" i="38"/>
  <c r="AB4" i="38"/>
  <c r="AJ4" i="38"/>
  <c r="BA4" i="38"/>
  <c r="AN5" i="38"/>
  <c r="BF5" i="38"/>
  <c r="AN7" i="38"/>
  <c r="BF7" i="38"/>
  <c r="AN9" i="38"/>
  <c r="BF9" i="38"/>
  <c r="R40" i="38"/>
  <c r="R42" i="38"/>
  <c r="E21" i="38"/>
  <c r="E40" i="38"/>
  <c r="E42" i="38"/>
  <c r="AP22" i="38"/>
  <c r="AL21" i="38"/>
  <c r="AN22" i="38"/>
  <c r="AM22" i="38"/>
  <c r="BC33" i="38"/>
  <c r="AS36" i="38"/>
  <c r="BB5" i="38"/>
  <c r="L4" i="38"/>
  <c r="AC4" i="38"/>
  <c r="BB13" i="38"/>
  <c r="BF13" i="38"/>
  <c r="BD30" i="38"/>
  <c r="AP31" i="38"/>
  <c r="AS31" i="38"/>
  <c r="AU35" i="38"/>
  <c r="AQ5" i="38"/>
  <c r="AQ4" i="38"/>
  <c r="AQ11" i="38"/>
  <c r="AQ18" i="38"/>
  <c r="AY5" i="38"/>
  <c r="AN13" i="38"/>
  <c r="AM13" i="38"/>
  <c r="AH40" i="38"/>
  <c r="P27" i="38"/>
  <c r="P40" i="38"/>
  <c r="P42" i="38"/>
  <c r="X27" i="38"/>
  <c r="X40" i="38"/>
  <c r="X42" i="38"/>
  <c r="AF27" i="38"/>
  <c r="BD37" i="38"/>
  <c r="BC37" i="38"/>
  <c r="J18" i="38"/>
  <c r="L11" i="38"/>
  <c r="AP15" i="38"/>
  <c r="AN15" i="38"/>
  <c r="AM15" i="38"/>
  <c r="BC22" i="38"/>
  <c r="AQ30" i="38"/>
  <c r="AP30" i="38"/>
  <c r="AU30" i="38"/>
  <c r="AY30" i="38"/>
  <c r="BD32" i="38"/>
  <c r="BC32" i="38"/>
  <c r="AP33" i="38"/>
  <c r="AN35" i="38"/>
  <c r="AW36" i="38"/>
  <c r="BF36" i="38"/>
  <c r="BA36" i="38"/>
  <c r="I13" i="38"/>
  <c r="L13" i="38"/>
  <c r="L14" i="38"/>
  <c r="J40" i="38"/>
  <c r="L40" i="38"/>
  <c r="AV21" i="38"/>
  <c r="AJ40" i="38"/>
  <c r="BD25" i="38"/>
  <c r="BC25" i="38"/>
  <c r="AJ27" i="38"/>
  <c r="BC29" i="38"/>
  <c r="AW31" i="38"/>
  <c r="BF31" i="38"/>
  <c r="AQ37" i="38"/>
  <c r="AQ35" i="38"/>
  <c r="AU37" i="38"/>
  <c r="AY37" i="38"/>
  <c r="AR21" i="38"/>
  <c r="AZ21" i="38"/>
  <c r="L36" i="38"/>
  <c r="Y40" i="38"/>
  <c r="AV40" i="38"/>
  <c r="BF15" i="38"/>
  <c r="AS21" i="38"/>
  <c r="BA21" i="38"/>
  <c r="BF22" i="38"/>
  <c r="AQ28" i="38"/>
  <c r="AQ27" i="38"/>
  <c r="AY28" i="38"/>
  <c r="L21" i="38"/>
  <c r="U21" i="38"/>
  <c r="AC21" i="38"/>
  <c r="AK21" i="38"/>
  <c r="W27" i="38"/>
  <c r="AM27" i="38"/>
  <c r="AM29" i="38"/>
  <c r="AM31" i="38"/>
  <c r="AM33" i="38"/>
  <c r="AA35" i="38"/>
  <c r="AW35" i="38"/>
  <c r="AI35" i="38"/>
  <c r="AI40" i="38"/>
  <c r="AM36" i="38"/>
  <c r="AM38" i="38"/>
  <c r="M21" i="38"/>
  <c r="AU21" i="38"/>
  <c r="AN36" i="38"/>
  <c r="AM14" i="38"/>
  <c r="AM16" i="38"/>
  <c r="BD13" i="39"/>
  <c r="BC13" i="39"/>
  <c r="L11" i="39"/>
  <c r="M11" i="39"/>
  <c r="M40" i="39"/>
  <c r="BC35" i="39"/>
  <c r="BD35" i="39"/>
  <c r="BC27" i="39"/>
  <c r="AM11" i="39"/>
  <c r="AN11" i="39"/>
  <c r="L4" i="39"/>
  <c r="AM35" i="39"/>
  <c r="BF35" i="39"/>
  <c r="AM4" i="39"/>
  <c r="BF11" i="39"/>
  <c r="AM13" i="39"/>
  <c r="M4" i="39"/>
  <c r="AN4" i="39"/>
  <c r="BC5" i="39"/>
  <c r="BC7" i="39"/>
  <c r="BC9" i="39"/>
  <c r="BC14" i="39"/>
  <c r="BC16" i="39"/>
  <c r="AK4" i="28"/>
  <c r="Y40" i="46"/>
  <c r="AK49" i="29"/>
  <c r="CN51" i="45"/>
  <c r="BH10" i="46"/>
  <c r="AP10" i="46"/>
  <c r="AO10" i="46"/>
  <c r="BF21" i="38"/>
  <c r="AG40" i="38"/>
  <c r="S40" i="38"/>
  <c r="S42" i="38"/>
  <c r="W11" i="38"/>
  <c r="W18" i="38"/>
  <c r="W42" i="38"/>
  <c r="AU42" i="38"/>
  <c r="AE11" i="38"/>
  <c r="O42" i="38"/>
  <c r="AF40" i="38"/>
  <c r="AY40" i="38"/>
  <c r="Y11" i="38"/>
  <c r="Y18" i="38"/>
  <c r="Y42" i="38"/>
  <c r="AV42" i="38"/>
  <c r="AT18" i="38"/>
  <c r="AH42" i="38"/>
  <c r="AV11" i="38"/>
  <c r="AV18" i="38"/>
  <c r="AP5" i="38"/>
  <c r="AP4" i="38"/>
  <c r="AP11" i="38"/>
  <c r="F42" i="38"/>
  <c r="BB27" i="38"/>
  <c r="BC27" i="38"/>
  <c r="Q40" i="38"/>
  <c r="AR40" i="38"/>
  <c r="AQ40" i="38"/>
  <c r="AQ42" i="38"/>
  <c r="BA27" i="38"/>
  <c r="AZ40" i="38"/>
  <c r="AP37" i="38"/>
  <c r="D42" i="38"/>
  <c r="AU27" i="38"/>
  <c r="BD36" i="38"/>
  <c r="T40" i="38"/>
  <c r="AS40" i="38"/>
  <c r="AP21" i="38"/>
  <c r="K40" i="38"/>
  <c r="AB40" i="38"/>
  <c r="AS4" i="38"/>
  <c r="AS11" i="38"/>
  <c r="AS18" i="38"/>
  <c r="AN4" i="46"/>
  <c r="S40" i="46"/>
  <c r="S42" i="46"/>
  <c r="Z40" i="46"/>
  <c r="Z42" i="46"/>
  <c r="X40" i="46"/>
  <c r="X42" i="46"/>
  <c r="AF40" i="46"/>
  <c r="AF42" i="46"/>
  <c r="R40" i="46"/>
  <c r="R42" i="46"/>
  <c r="AD40" i="46"/>
  <c r="AD42" i="46"/>
  <c r="AG40" i="46"/>
  <c r="AG42" i="46"/>
  <c r="BD40" i="39"/>
  <c r="BF40" i="39"/>
  <c r="AC40" i="46"/>
  <c r="AC42" i="46"/>
  <c r="Q40" i="46"/>
  <c r="Q42" i="46"/>
  <c r="Y42" i="46"/>
  <c r="W40" i="46"/>
  <c r="W42" i="46"/>
  <c r="AA40" i="46"/>
  <c r="AA42" i="46"/>
  <c r="T40" i="46"/>
  <c r="T42" i="46"/>
  <c r="U40" i="46"/>
  <c r="U42" i="46"/>
  <c r="V40" i="46"/>
  <c r="V42" i="46"/>
  <c r="AB40" i="46"/>
  <c r="AB42" i="46"/>
  <c r="CT59" i="37"/>
  <c r="AE40" i="46"/>
  <c r="AE42" i="46"/>
  <c r="AM11" i="47"/>
  <c r="CM59" i="37"/>
  <c r="CU59" i="37"/>
  <c r="CL13" i="37"/>
  <c r="CL59" i="37"/>
  <c r="CW59" i="37"/>
  <c r="CW6" i="37"/>
  <c r="L58" i="37"/>
  <c r="BI58" i="37"/>
  <c r="CX6" i="37"/>
  <c r="CX59" i="37"/>
  <c r="CS59" i="37"/>
  <c r="K59" i="37"/>
  <c r="BJ59" i="37"/>
  <c r="CV58" i="37"/>
  <c r="CF58" i="37"/>
  <c r="CR59" i="37"/>
  <c r="CV6" i="37"/>
  <c r="CP59" i="37"/>
  <c r="L59" i="37"/>
  <c r="BI59" i="37"/>
  <c r="CQ59" i="37"/>
  <c r="CN59" i="37"/>
  <c r="CO59" i="37"/>
  <c r="BA40" i="38"/>
  <c r="K18" i="38"/>
  <c r="M11" i="38"/>
  <c r="AP35" i="38"/>
  <c r="AX21" i="38"/>
  <c r="AC40" i="38"/>
  <c r="AX40" i="38"/>
  <c r="AK40" i="38"/>
  <c r="BB21" i="38"/>
  <c r="W40" i="38"/>
  <c r="AU40" i="38"/>
  <c r="BD13" i="38"/>
  <c r="BC13" i="38"/>
  <c r="M40" i="38"/>
  <c r="AI42" i="38"/>
  <c r="AG18" i="38"/>
  <c r="AZ11" i="38"/>
  <c r="U40" i="38"/>
  <c r="AT40" i="38"/>
  <c r="AT21" i="38"/>
  <c r="AC11" i="38"/>
  <c r="AX4" i="38"/>
  <c r="AB11" i="38"/>
  <c r="AW4" i="38"/>
  <c r="AJ11" i="38"/>
  <c r="BF4" i="38"/>
  <c r="AL40" i="38"/>
  <c r="AN21" i="38"/>
  <c r="AM21" i="38"/>
  <c r="T42" i="38"/>
  <c r="AS42" i="38"/>
  <c r="AY27" i="38"/>
  <c r="I18" i="38"/>
  <c r="I42" i="38"/>
  <c r="AP13" i="38"/>
  <c r="AN11" i="38"/>
  <c r="AM11" i="38"/>
  <c r="AL18" i="38"/>
  <c r="BF27" i="38"/>
  <c r="J42" i="38"/>
  <c r="L18" i="38"/>
  <c r="AP28" i="38"/>
  <c r="AP27" i="38"/>
  <c r="BD5" i="38"/>
  <c r="BC5" i="38"/>
  <c r="BD4" i="38"/>
  <c r="BC4" i="38"/>
  <c r="BA35" i="38"/>
  <c r="BD35" i="38"/>
  <c r="BF35" i="38"/>
  <c r="AA40" i="38"/>
  <c r="AE18" i="38"/>
  <c r="AY11" i="38"/>
  <c r="AK18" i="38"/>
  <c r="BB11" i="38"/>
  <c r="L42" i="39"/>
  <c r="L18" i="39"/>
  <c r="AN40" i="39"/>
  <c r="AM40" i="39"/>
  <c r="BC11" i="39"/>
  <c r="AN18" i="39"/>
  <c r="AM18" i="39"/>
  <c r="M18" i="39"/>
  <c r="BC40" i="39"/>
  <c r="BD21" i="39"/>
  <c r="BC21" i="39"/>
  <c r="L44" i="39"/>
  <c r="BD11" i="39"/>
  <c r="BD4" i="39"/>
  <c r="BC4" i="39"/>
  <c r="AK11" i="28"/>
  <c r="AP18" i="38"/>
  <c r="BF40" i="38"/>
  <c r="L42" i="38"/>
  <c r="AP40" i="38"/>
  <c r="AP42" i="38"/>
  <c r="AW40" i="38"/>
  <c r="AA42" i="38"/>
  <c r="AF42" i="38"/>
  <c r="BD27" i="38"/>
  <c r="Q42" i="38"/>
  <c r="AR42" i="38"/>
  <c r="AN11" i="46"/>
  <c r="CV59" i="37"/>
  <c r="BK58" i="37"/>
  <c r="BK59" i="37"/>
  <c r="U42" i="38"/>
  <c r="AT42" i="38"/>
  <c r="AJ18" i="38"/>
  <c r="BF11" i="38"/>
  <c r="BA11" i="38"/>
  <c r="BD11" i="38"/>
  <c r="BC11" i="38"/>
  <c r="BB18" i="38"/>
  <c r="AK42" i="38"/>
  <c r="AL42" i="38"/>
  <c r="AN18" i="38"/>
  <c r="AM18" i="38"/>
  <c r="M18" i="38"/>
  <c r="K42" i="38"/>
  <c r="M42" i="38"/>
  <c r="AB18" i="38"/>
  <c r="AW11" i="38"/>
  <c r="AG42" i="38"/>
  <c r="AZ18" i="38"/>
  <c r="AZ42" i="38"/>
  <c r="BD21" i="38"/>
  <c r="BC21" i="38"/>
  <c r="AY18" i="38"/>
  <c r="AE42" i="38"/>
  <c r="AY42" i="38"/>
  <c r="BB40" i="38"/>
  <c r="AC18" i="38"/>
  <c r="AX11" i="38"/>
  <c r="AM40" i="38"/>
  <c r="AN40" i="38"/>
  <c r="BF18" i="39"/>
  <c r="BF42" i="39"/>
  <c r="M44" i="39"/>
  <c r="M42" i="39"/>
  <c r="AN42" i="39"/>
  <c r="AM42" i="39"/>
  <c r="BB42" i="38"/>
  <c r="BC42" i="38"/>
  <c r="BD18" i="39"/>
  <c r="BC18" i="39"/>
  <c r="AX18" i="38"/>
  <c r="AC42" i="38"/>
  <c r="AX42" i="38"/>
  <c r="BD40" i="38"/>
  <c r="BC40" i="38"/>
  <c r="AB42" i="38"/>
  <c r="AW42" i="38"/>
  <c r="AW18" i="38"/>
  <c r="BC18" i="38"/>
  <c r="AJ42" i="38"/>
  <c r="BA18" i="38"/>
  <c r="BA42" i="38"/>
  <c r="BD42" i="38"/>
  <c r="BF18" i="38"/>
  <c r="BF42" i="38"/>
  <c r="AN42" i="38"/>
  <c r="AM42" i="38"/>
  <c r="BD42" i="39"/>
  <c r="BC42" i="39"/>
  <c r="BD18" i="38"/>
  <c r="AI18" i="44"/>
  <c r="AH18" i="44"/>
  <c r="AG18" i="44"/>
  <c r="AF18" i="44"/>
  <c r="AE18" i="44"/>
  <c r="AD18" i="44"/>
  <c r="AJ17" i="44"/>
  <c r="AJ15" i="44"/>
  <c r="AJ14" i="44"/>
  <c r="AJ13" i="44"/>
  <c r="AI12" i="44"/>
  <c r="AH12" i="44"/>
  <c r="AG12" i="44"/>
  <c r="AF12" i="44"/>
  <c r="AE12" i="44"/>
  <c r="AD12" i="44"/>
  <c r="AG6" i="44"/>
  <c r="AI6" i="44"/>
  <c r="AH6" i="44"/>
  <c r="AF6" i="44"/>
  <c r="AE6" i="44"/>
  <c r="AD6" i="44"/>
  <c r="AZ4" i="44"/>
  <c r="AU4" i="44"/>
  <c r="BY58" i="45"/>
  <c r="BH58" i="45"/>
  <c r="BG58" i="45"/>
  <c r="BF58" i="45"/>
  <c r="BE58" i="45"/>
  <c r="BD58" i="45"/>
  <c r="CG58" i="45"/>
  <c r="AX58" i="45"/>
  <c r="CY58" i="45"/>
  <c r="CD58" i="45"/>
  <c r="CC58" i="45"/>
  <c r="CB58" i="45"/>
  <c r="CA58" i="45"/>
  <c r="BX58" i="45"/>
  <c r="BW58" i="45"/>
  <c r="BV58" i="45"/>
  <c r="BU58" i="45"/>
  <c r="BT58" i="45"/>
  <c r="BS58" i="45"/>
  <c r="BR58" i="45"/>
  <c r="BQ58" i="45"/>
  <c r="AP58" i="45"/>
  <c r="BI58" i="45"/>
  <c r="CY56" i="45"/>
  <c r="CX56" i="45"/>
  <c r="CW56" i="45"/>
  <c r="CV56" i="45"/>
  <c r="CU56" i="45"/>
  <c r="CT56" i="45"/>
  <c r="CS56" i="45"/>
  <c r="CR56" i="45"/>
  <c r="CQ56" i="45"/>
  <c r="CP56" i="45"/>
  <c r="BN56" i="45"/>
  <c r="CG56" i="45"/>
  <c r="CF56" i="45"/>
  <c r="CE56" i="45"/>
  <c r="CD56" i="45"/>
  <c r="CC56" i="45"/>
  <c r="CB56" i="45"/>
  <c r="CA56" i="45"/>
  <c r="BZ56" i="45"/>
  <c r="BY56" i="45"/>
  <c r="BX56" i="45"/>
  <c r="BW56" i="45"/>
  <c r="BV56" i="45"/>
  <c r="BU56" i="45"/>
  <c r="BT56" i="45"/>
  <c r="BS56" i="45"/>
  <c r="BR56" i="45"/>
  <c r="BQ56" i="45"/>
  <c r="BP56" i="45"/>
  <c r="BI56" i="45"/>
  <c r="BH56" i="45"/>
  <c r="BG56" i="45"/>
  <c r="BF56" i="45"/>
  <c r="BE56" i="45"/>
  <c r="BD56" i="45"/>
  <c r="CY51" i="45"/>
  <c r="CX51" i="45"/>
  <c r="CW51" i="45"/>
  <c r="CV51" i="45"/>
  <c r="CU51" i="45"/>
  <c r="CT51" i="45"/>
  <c r="CS51" i="45"/>
  <c r="CR51" i="45"/>
  <c r="CQ51" i="45"/>
  <c r="CP51" i="45"/>
  <c r="CG51" i="45"/>
  <c r="CF51" i="45"/>
  <c r="CE51" i="45"/>
  <c r="CD51" i="45"/>
  <c r="CC51" i="45"/>
  <c r="CB51" i="45"/>
  <c r="CA51" i="45"/>
  <c r="BZ51" i="45"/>
  <c r="BY51" i="45"/>
  <c r="BX51" i="45"/>
  <c r="BW51" i="45"/>
  <c r="BV51" i="45"/>
  <c r="BU51" i="45"/>
  <c r="BT51" i="45"/>
  <c r="BS51" i="45"/>
  <c r="BR51" i="45"/>
  <c r="BQ51" i="45"/>
  <c r="BP51" i="45"/>
  <c r="BI51" i="45"/>
  <c r="BH51" i="45"/>
  <c r="BG51" i="45"/>
  <c r="BF51" i="45"/>
  <c r="BE51" i="45"/>
  <c r="BD51" i="45"/>
  <c r="CG46" i="45"/>
  <c r="CE46" i="45"/>
  <c r="CD46" i="45"/>
  <c r="CC46" i="45"/>
  <c r="BZ46" i="45"/>
  <c r="BY46" i="45"/>
  <c r="BW46" i="45"/>
  <c r="BV46" i="45"/>
  <c r="BU46" i="45"/>
  <c r="BT46" i="45"/>
  <c r="BS46" i="45"/>
  <c r="BR46" i="45"/>
  <c r="BQ46" i="45"/>
  <c r="BI46" i="45"/>
  <c r="BH46" i="45"/>
  <c r="BG46" i="45"/>
  <c r="BF46" i="45"/>
  <c r="BE46" i="45"/>
  <c r="BD46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Q45" i="45"/>
  <c r="BP45" i="45"/>
  <c r="BI45" i="45"/>
  <c r="BH45" i="45"/>
  <c r="BG45" i="45"/>
  <c r="BF45" i="45"/>
  <c r="BE45" i="45"/>
  <c r="BD45" i="45"/>
  <c r="AX45" i="45"/>
  <c r="CY45" i="45"/>
  <c r="AW45" i="45"/>
  <c r="CX45" i="45"/>
  <c r="AV45" i="45"/>
  <c r="CW45" i="45"/>
  <c r="AU45" i="45"/>
  <c r="CV45" i="45"/>
  <c r="AT45" i="45"/>
  <c r="CU45" i="45"/>
  <c r="AS45" i="45"/>
  <c r="CT45" i="45"/>
  <c r="AR45" i="45"/>
  <c r="CS45" i="45"/>
  <c r="AQ45" i="45"/>
  <c r="CR45" i="45"/>
  <c r="AP45" i="45"/>
  <c r="DA44" i="45"/>
  <c r="CZ44" i="45"/>
  <c r="CY44" i="45"/>
  <c r="CX44" i="45"/>
  <c r="CW44" i="45"/>
  <c r="CV44" i="45"/>
  <c r="CU44" i="45"/>
  <c r="CT44" i="45"/>
  <c r="CS44" i="45"/>
  <c r="CR44" i="45"/>
  <c r="CQ44" i="45"/>
  <c r="CP44" i="45"/>
  <c r="CG44" i="45"/>
  <c r="CF44" i="45"/>
  <c r="CE44" i="45"/>
  <c r="CD44" i="45"/>
  <c r="CC44" i="45"/>
  <c r="CB44" i="45"/>
  <c r="CA44" i="45"/>
  <c r="BZ44" i="45"/>
  <c r="BY44" i="45"/>
  <c r="BX44" i="45"/>
  <c r="BW44" i="45"/>
  <c r="BV44" i="45"/>
  <c r="BU44" i="45"/>
  <c r="BT44" i="45"/>
  <c r="BS44" i="45"/>
  <c r="BR44" i="45"/>
  <c r="BQ44" i="45"/>
  <c r="BP44" i="45"/>
  <c r="BI44" i="45"/>
  <c r="BH44" i="45"/>
  <c r="BG44" i="45"/>
  <c r="BF44" i="45"/>
  <c r="BE44" i="45"/>
  <c r="BD44" i="45"/>
  <c r="BI43" i="45"/>
  <c r="BH43" i="45"/>
  <c r="BG43" i="45"/>
  <c r="BF43" i="45"/>
  <c r="BE43" i="45"/>
  <c r="BD43" i="45"/>
  <c r="AX43" i="45"/>
  <c r="AW43" i="45"/>
  <c r="AV43" i="45"/>
  <c r="AU43" i="45"/>
  <c r="AT43" i="45"/>
  <c r="AS43" i="45"/>
  <c r="AR43" i="45"/>
  <c r="AQ43" i="45"/>
  <c r="AP43" i="45"/>
  <c r="AO43" i="45"/>
  <c r="BI42" i="45"/>
  <c r="BH42" i="45"/>
  <c r="BG42" i="45"/>
  <c r="BF42" i="45"/>
  <c r="BE42" i="45"/>
  <c r="BD42" i="45"/>
  <c r="AX42" i="45"/>
  <c r="AW42" i="45"/>
  <c r="AV42" i="45"/>
  <c r="AU42" i="45"/>
  <c r="AT42" i="45"/>
  <c r="AS42" i="45"/>
  <c r="AR42" i="45"/>
  <c r="AQ42" i="45"/>
  <c r="AP42" i="45"/>
  <c r="AO42" i="45"/>
  <c r="BI41" i="45"/>
  <c r="BH41" i="45"/>
  <c r="BG41" i="45"/>
  <c r="BF41" i="45"/>
  <c r="BE41" i="45"/>
  <c r="BD41" i="45"/>
  <c r="AX41" i="45"/>
  <c r="AW41" i="45"/>
  <c r="AV41" i="45"/>
  <c r="AU41" i="45"/>
  <c r="AT41" i="45"/>
  <c r="AS41" i="45"/>
  <c r="AR41" i="45"/>
  <c r="AQ41" i="45"/>
  <c r="AP41" i="45"/>
  <c r="AO41" i="45"/>
  <c r="BI40" i="45"/>
  <c r="BH40" i="45"/>
  <c r="BG40" i="45"/>
  <c r="BF40" i="45"/>
  <c r="BE40" i="45"/>
  <c r="BD40" i="45"/>
  <c r="AX40" i="45"/>
  <c r="AW40" i="45"/>
  <c r="AV40" i="45"/>
  <c r="AU40" i="45"/>
  <c r="AT40" i="45"/>
  <c r="AS40" i="45"/>
  <c r="AR40" i="45"/>
  <c r="AQ40" i="45"/>
  <c r="AP40" i="45"/>
  <c r="AO40" i="45"/>
  <c r="BI39" i="45"/>
  <c r="BH39" i="45"/>
  <c r="BG39" i="45"/>
  <c r="BF39" i="45"/>
  <c r="BE39" i="45"/>
  <c r="BD39" i="45"/>
  <c r="AX39" i="45"/>
  <c r="AW39" i="45"/>
  <c r="AV39" i="45"/>
  <c r="AU39" i="45"/>
  <c r="AT39" i="45"/>
  <c r="AS39" i="45"/>
  <c r="AR39" i="45"/>
  <c r="AQ39" i="45"/>
  <c r="AP39" i="45"/>
  <c r="AO39" i="45"/>
  <c r="BU38" i="45"/>
  <c r="CG38" i="45"/>
  <c r="CF38" i="45"/>
  <c r="CE38" i="45"/>
  <c r="CD38" i="45"/>
  <c r="CC38" i="45"/>
  <c r="CB38" i="45"/>
  <c r="CA38" i="45"/>
  <c r="BZ38" i="45"/>
  <c r="BY38" i="45"/>
  <c r="BX38" i="45"/>
  <c r="BW38" i="45"/>
  <c r="BV38" i="45"/>
  <c r="BT38" i="45"/>
  <c r="BS38" i="45"/>
  <c r="BR38" i="45"/>
  <c r="BQ38" i="45"/>
  <c r="BP38" i="45"/>
  <c r="BI38" i="45"/>
  <c r="BH38" i="45"/>
  <c r="BG38" i="45"/>
  <c r="BF38" i="45"/>
  <c r="BE38" i="45"/>
  <c r="BD38" i="45"/>
  <c r="BI37" i="45"/>
  <c r="BH37" i="45"/>
  <c r="BG37" i="45"/>
  <c r="BF37" i="45"/>
  <c r="BE37" i="45"/>
  <c r="BD37" i="45"/>
  <c r="AX37" i="45"/>
  <c r="AW37" i="45"/>
  <c r="AV37" i="45"/>
  <c r="AU37" i="45"/>
  <c r="AT37" i="45"/>
  <c r="AS37" i="45"/>
  <c r="AR37" i="45"/>
  <c r="AQ37" i="45"/>
  <c r="AP37" i="45"/>
  <c r="AO37" i="45"/>
  <c r="BI36" i="45"/>
  <c r="BH36" i="45"/>
  <c r="BG36" i="45"/>
  <c r="BF36" i="45"/>
  <c r="BE36" i="45"/>
  <c r="BD36" i="45"/>
  <c r="AX36" i="45"/>
  <c r="AW36" i="45"/>
  <c r="AV36" i="45"/>
  <c r="AU36" i="45"/>
  <c r="AT36" i="45"/>
  <c r="AS36" i="45"/>
  <c r="AR36" i="45"/>
  <c r="AQ36" i="45"/>
  <c r="AP36" i="45"/>
  <c r="AO36" i="45"/>
  <c r="BI35" i="45"/>
  <c r="BH35" i="45"/>
  <c r="BG35" i="45"/>
  <c r="BF35" i="45"/>
  <c r="BE35" i="45"/>
  <c r="BD35" i="45"/>
  <c r="AX35" i="45"/>
  <c r="AW35" i="45"/>
  <c r="AV35" i="45"/>
  <c r="AU35" i="45"/>
  <c r="AT35" i="45"/>
  <c r="AS35" i="45"/>
  <c r="AR35" i="45"/>
  <c r="AQ35" i="45"/>
  <c r="AP35" i="45"/>
  <c r="AO35" i="45"/>
  <c r="BI34" i="45"/>
  <c r="BH34" i="45"/>
  <c r="BG34" i="45"/>
  <c r="BF34" i="45"/>
  <c r="BE34" i="45"/>
  <c r="BD34" i="45"/>
  <c r="AX34" i="45"/>
  <c r="AW34" i="45"/>
  <c r="AV34" i="45"/>
  <c r="AU34" i="45"/>
  <c r="AT34" i="45"/>
  <c r="AS34" i="45"/>
  <c r="AR34" i="45"/>
  <c r="AQ34" i="45"/>
  <c r="AP34" i="45"/>
  <c r="AO34" i="45"/>
  <c r="BI33" i="45"/>
  <c r="BH33" i="45"/>
  <c r="BG33" i="45"/>
  <c r="BF33" i="45"/>
  <c r="BE33" i="45"/>
  <c r="BD33" i="45"/>
  <c r="AX33" i="45"/>
  <c r="AW33" i="45"/>
  <c r="AV33" i="45"/>
  <c r="AU33" i="45"/>
  <c r="AT33" i="45"/>
  <c r="AS33" i="45"/>
  <c r="AR33" i="45"/>
  <c r="AQ33" i="45"/>
  <c r="AP33" i="45"/>
  <c r="AO33" i="45"/>
  <c r="CE32" i="45"/>
  <c r="BZ32" i="45"/>
  <c r="BW32" i="45"/>
  <c r="BR32" i="45"/>
  <c r="CG32" i="45"/>
  <c r="CF32" i="45"/>
  <c r="CD32" i="45"/>
  <c r="CC32" i="45"/>
  <c r="CB32" i="45"/>
  <c r="CA32" i="45"/>
  <c r="BY32" i="45"/>
  <c r="BX32" i="45"/>
  <c r="BV32" i="45"/>
  <c r="BU32" i="45"/>
  <c r="BT32" i="45"/>
  <c r="BS32" i="45"/>
  <c r="BQ32" i="45"/>
  <c r="BP32" i="45"/>
  <c r="BI32" i="45"/>
  <c r="BH32" i="45"/>
  <c r="BG32" i="45"/>
  <c r="BF32" i="45"/>
  <c r="BE32" i="45"/>
  <c r="BD32" i="45"/>
  <c r="BI31" i="45"/>
  <c r="BH31" i="45"/>
  <c r="BG31" i="45"/>
  <c r="BF31" i="45"/>
  <c r="BE31" i="45"/>
  <c r="BD31" i="45"/>
  <c r="AX31" i="45"/>
  <c r="AW31" i="45"/>
  <c r="AV31" i="45"/>
  <c r="AU31" i="45"/>
  <c r="AT31" i="45"/>
  <c r="AS31" i="45"/>
  <c r="AR31" i="45"/>
  <c r="AQ31" i="45"/>
  <c r="AP31" i="45"/>
  <c r="AO31" i="45"/>
  <c r="BI30" i="45"/>
  <c r="BH30" i="45"/>
  <c r="BG30" i="45"/>
  <c r="BF30" i="45"/>
  <c r="BE30" i="45"/>
  <c r="BD30" i="45"/>
  <c r="AX30" i="45"/>
  <c r="AW30" i="45"/>
  <c r="AV30" i="45"/>
  <c r="AU30" i="45"/>
  <c r="AT30" i="45"/>
  <c r="AS30" i="45"/>
  <c r="AR30" i="45"/>
  <c r="AQ30" i="45"/>
  <c r="AP30" i="45"/>
  <c r="AO30" i="45"/>
  <c r="BI29" i="45"/>
  <c r="BH29" i="45"/>
  <c r="BG29" i="45"/>
  <c r="BF29" i="45"/>
  <c r="BE29" i="45"/>
  <c r="BD29" i="45"/>
  <c r="AX29" i="45"/>
  <c r="AW29" i="45"/>
  <c r="AV29" i="45"/>
  <c r="AU29" i="45"/>
  <c r="AT29" i="45"/>
  <c r="AS29" i="45"/>
  <c r="AR29" i="45"/>
  <c r="AQ29" i="45"/>
  <c r="AP29" i="45"/>
  <c r="BI28" i="45"/>
  <c r="BH28" i="45"/>
  <c r="BG28" i="45"/>
  <c r="BF28" i="45"/>
  <c r="BE28" i="45"/>
  <c r="BD28" i="45"/>
  <c r="AX28" i="45"/>
  <c r="AW28" i="45"/>
  <c r="AV28" i="45"/>
  <c r="AU28" i="45"/>
  <c r="AT28" i="45"/>
  <c r="AS28" i="45"/>
  <c r="AR28" i="45"/>
  <c r="AQ28" i="45"/>
  <c r="AP28" i="45"/>
  <c r="AO28" i="45"/>
  <c r="BI27" i="45"/>
  <c r="BH27" i="45"/>
  <c r="BG27" i="45"/>
  <c r="BF27" i="45"/>
  <c r="BE27" i="45"/>
  <c r="BD27" i="45"/>
  <c r="AX27" i="45"/>
  <c r="AW27" i="45"/>
  <c r="AV27" i="45"/>
  <c r="AU27" i="45"/>
  <c r="AT27" i="45"/>
  <c r="AS27" i="45"/>
  <c r="AR27" i="45"/>
  <c r="AQ27" i="45"/>
  <c r="AP27" i="45"/>
  <c r="AO27" i="45"/>
  <c r="CF26" i="45"/>
  <c r="CD26" i="45"/>
  <c r="CA26" i="45"/>
  <c r="BV26" i="45"/>
  <c r="BU26" i="45"/>
  <c r="BP26" i="45"/>
  <c r="BD26" i="45"/>
  <c r="CG26" i="45"/>
  <c r="CE26" i="45"/>
  <c r="CC26" i="45"/>
  <c r="CB26" i="45"/>
  <c r="BZ26" i="45"/>
  <c r="BY26" i="45"/>
  <c r="BX26" i="45"/>
  <c r="BW26" i="45"/>
  <c r="BT26" i="45"/>
  <c r="BS26" i="45"/>
  <c r="BR26" i="45"/>
  <c r="BQ26" i="45"/>
  <c r="BI26" i="45"/>
  <c r="BH26" i="45"/>
  <c r="BG26" i="45"/>
  <c r="BF26" i="45"/>
  <c r="BE26" i="45"/>
  <c r="BI25" i="45"/>
  <c r="BH25" i="45"/>
  <c r="BG25" i="45"/>
  <c r="BF25" i="45"/>
  <c r="BE25" i="45"/>
  <c r="BD25" i="45"/>
  <c r="AX25" i="45"/>
  <c r="AW25" i="45"/>
  <c r="AV25" i="45"/>
  <c r="AU25" i="45"/>
  <c r="AT25" i="45"/>
  <c r="AS25" i="45"/>
  <c r="AR25" i="45"/>
  <c r="AQ25" i="45"/>
  <c r="AP25" i="45"/>
  <c r="AO25" i="45"/>
  <c r="BI24" i="45"/>
  <c r="BH24" i="45"/>
  <c r="BG24" i="45"/>
  <c r="BF24" i="45"/>
  <c r="BE24" i="45"/>
  <c r="BD24" i="45"/>
  <c r="AX24" i="45"/>
  <c r="AW24" i="45"/>
  <c r="AV24" i="45"/>
  <c r="AU24" i="45"/>
  <c r="AT24" i="45"/>
  <c r="AS24" i="45"/>
  <c r="AR24" i="45"/>
  <c r="AQ24" i="45"/>
  <c r="AP24" i="45"/>
  <c r="AO24" i="45"/>
  <c r="BI23" i="45"/>
  <c r="BH23" i="45"/>
  <c r="BG23" i="45"/>
  <c r="BF23" i="45"/>
  <c r="BE23" i="45"/>
  <c r="BD23" i="45"/>
  <c r="AX23" i="45"/>
  <c r="AW23" i="45"/>
  <c r="AV23" i="45"/>
  <c r="AU23" i="45"/>
  <c r="AT23" i="45"/>
  <c r="AS23" i="45"/>
  <c r="AR23" i="45"/>
  <c r="AQ23" i="45"/>
  <c r="AP23" i="45"/>
  <c r="AO23" i="45"/>
  <c r="BI22" i="45"/>
  <c r="BH22" i="45"/>
  <c r="BG22" i="45"/>
  <c r="BF22" i="45"/>
  <c r="BE22" i="45"/>
  <c r="BD22" i="45"/>
  <c r="AX22" i="45"/>
  <c r="AW22" i="45"/>
  <c r="AV22" i="45"/>
  <c r="AU22" i="45"/>
  <c r="AT22" i="45"/>
  <c r="AS22" i="45"/>
  <c r="AR22" i="45"/>
  <c r="AQ22" i="45"/>
  <c r="AP22" i="45"/>
  <c r="AO22" i="45"/>
  <c r="BI21" i="45"/>
  <c r="BH21" i="45"/>
  <c r="BG21" i="45"/>
  <c r="BF21" i="45"/>
  <c r="BE21" i="45"/>
  <c r="BD21" i="45"/>
  <c r="AX21" i="45"/>
  <c r="AW21" i="45"/>
  <c r="AV21" i="45"/>
  <c r="AU21" i="45"/>
  <c r="AT21" i="45"/>
  <c r="AS21" i="45"/>
  <c r="AR21" i="45"/>
  <c r="AQ21" i="45"/>
  <c r="AP21" i="45"/>
  <c r="AO21" i="45"/>
  <c r="CC20" i="45"/>
  <c r="BU20" i="45"/>
  <c r="BE20" i="45"/>
  <c r="CG20" i="45"/>
  <c r="CF20" i="45"/>
  <c r="CE20" i="45"/>
  <c r="CD20" i="45"/>
  <c r="CB20" i="45"/>
  <c r="CA20" i="45"/>
  <c r="BZ20" i="45"/>
  <c r="BY20" i="45"/>
  <c r="BX20" i="45"/>
  <c r="BW20" i="45"/>
  <c r="BV20" i="45"/>
  <c r="BT20" i="45"/>
  <c r="BS20" i="45"/>
  <c r="BR20" i="45"/>
  <c r="BQ20" i="45"/>
  <c r="BP20" i="45"/>
  <c r="BI20" i="45"/>
  <c r="BH20" i="45"/>
  <c r="BG20" i="45"/>
  <c r="BF20" i="45"/>
  <c r="BD20" i="45"/>
  <c r="BI19" i="45"/>
  <c r="BH19" i="45"/>
  <c r="BG19" i="45"/>
  <c r="BF19" i="45"/>
  <c r="BE19" i="45"/>
  <c r="BD19" i="45"/>
  <c r="AX19" i="45"/>
  <c r="AW19" i="45"/>
  <c r="AV19" i="45"/>
  <c r="AU19" i="45"/>
  <c r="AT19" i="45"/>
  <c r="AS19" i="45"/>
  <c r="AR19" i="45"/>
  <c r="AQ19" i="45"/>
  <c r="AP19" i="45"/>
  <c r="AO19" i="45"/>
  <c r="BI18" i="45"/>
  <c r="BH18" i="45"/>
  <c r="BG18" i="45"/>
  <c r="BF18" i="45"/>
  <c r="BE18" i="45"/>
  <c r="BD18" i="45"/>
  <c r="AX18" i="45"/>
  <c r="AW18" i="45"/>
  <c r="AV18" i="45"/>
  <c r="AU18" i="45"/>
  <c r="AT18" i="45"/>
  <c r="AS18" i="45"/>
  <c r="AR18" i="45"/>
  <c r="AQ18" i="45"/>
  <c r="AP18" i="45"/>
  <c r="AO18" i="45"/>
  <c r="BI17" i="45"/>
  <c r="BH17" i="45"/>
  <c r="BG17" i="45"/>
  <c r="BF17" i="45"/>
  <c r="BE17" i="45"/>
  <c r="BD17" i="45"/>
  <c r="AX17" i="45"/>
  <c r="AW17" i="45"/>
  <c r="AV17" i="45"/>
  <c r="AU17" i="45"/>
  <c r="AT17" i="45"/>
  <c r="AS17" i="45"/>
  <c r="AR17" i="45"/>
  <c r="AQ17" i="45"/>
  <c r="AP17" i="45"/>
  <c r="AO17" i="45"/>
  <c r="BI16" i="45"/>
  <c r="BH16" i="45"/>
  <c r="BG16" i="45"/>
  <c r="BF16" i="45"/>
  <c r="BE16" i="45"/>
  <c r="BD16" i="45"/>
  <c r="AX16" i="45"/>
  <c r="AW16" i="45"/>
  <c r="AV16" i="45"/>
  <c r="AU16" i="45"/>
  <c r="AT16" i="45"/>
  <c r="AS16" i="45"/>
  <c r="AR16" i="45"/>
  <c r="AQ16" i="45"/>
  <c r="AO16" i="45"/>
  <c r="BI15" i="45"/>
  <c r="BH15" i="45"/>
  <c r="BG15" i="45"/>
  <c r="BF15" i="45"/>
  <c r="BE15" i="45"/>
  <c r="BD15" i="45"/>
  <c r="AX15" i="45"/>
  <c r="AW15" i="45"/>
  <c r="AV15" i="45"/>
  <c r="AU15" i="45"/>
  <c r="AT15" i="45"/>
  <c r="AS15" i="45"/>
  <c r="AR15" i="45"/>
  <c r="AQ15" i="45"/>
  <c r="AP15" i="45"/>
  <c r="AO15" i="45"/>
  <c r="BI14" i="45"/>
  <c r="BH14" i="45"/>
  <c r="BG14" i="45"/>
  <c r="BF14" i="45"/>
  <c r="BE14" i="45"/>
  <c r="BD14" i="45"/>
  <c r="AX14" i="45"/>
  <c r="AW14" i="45"/>
  <c r="AV14" i="45"/>
  <c r="AU14" i="45"/>
  <c r="AT14" i="45"/>
  <c r="AS14" i="45"/>
  <c r="AR14" i="45"/>
  <c r="AQ14" i="45"/>
  <c r="AP14" i="45"/>
  <c r="AO14" i="45"/>
  <c r="BY13" i="45"/>
  <c r="BQ13" i="45"/>
  <c r="BD13" i="45"/>
  <c r="CG13" i="45"/>
  <c r="CF13" i="45"/>
  <c r="CE13" i="45"/>
  <c r="CD13" i="45"/>
  <c r="CC13" i="45"/>
  <c r="CB13" i="45"/>
  <c r="CA13" i="45"/>
  <c r="BZ13" i="45"/>
  <c r="BX13" i="45"/>
  <c r="BW13" i="45"/>
  <c r="BV13" i="45"/>
  <c r="BU13" i="45"/>
  <c r="BT13" i="45"/>
  <c r="BS13" i="45"/>
  <c r="BP13" i="45"/>
  <c r="BI13" i="45"/>
  <c r="BH13" i="45"/>
  <c r="BG13" i="45"/>
  <c r="BF13" i="45"/>
  <c r="BE13" i="45"/>
  <c r="BI12" i="45"/>
  <c r="BH12" i="45"/>
  <c r="BG12" i="45"/>
  <c r="BF12" i="45"/>
  <c r="BE12" i="45"/>
  <c r="BD12" i="45"/>
  <c r="AX12" i="45"/>
  <c r="AW12" i="45"/>
  <c r="AV12" i="45"/>
  <c r="AU12" i="45"/>
  <c r="AT12" i="45"/>
  <c r="AS12" i="45"/>
  <c r="AR12" i="45"/>
  <c r="AQ12" i="45"/>
  <c r="AP12" i="45"/>
  <c r="AO12" i="45"/>
  <c r="BJ11" i="45"/>
  <c r="BI11" i="45"/>
  <c r="BH11" i="45"/>
  <c r="BG11" i="45"/>
  <c r="BF11" i="45"/>
  <c r="BE11" i="45"/>
  <c r="BD11" i="45"/>
  <c r="AX11" i="45"/>
  <c r="AW11" i="45"/>
  <c r="AV11" i="45"/>
  <c r="AU11" i="45"/>
  <c r="AT11" i="45"/>
  <c r="AS11" i="45"/>
  <c r="AR11" i="45"/>
  <c r="AQ11" i="45"/>
  <c r="AP11" i="45"/>
  <c r="AO11" i="45"/>
  <c r="BI10" i="45"/>
  <c r="BH10" i="45"/>
  <c r="BG10" i="45"/>
  <c r="BF10" i="45"/>
  <c r="BE10" i="45"/>
  <c r="BD10" i="45"/>
  <c r="AX10" i="45"/>
  <c r="AW10" i="45"/>
  <c r="AV10" i="45"/>
  <c r="AU10" i="45"/>
  <c r="AT10" i="45"/>
  <c r="AS10" i="45"/>
  <c r="AR10" i="45"/>
  <c r="AQ10" i="45"/>
  <c r="AP10" i="45"/>
  <c r="AO10" i="45"/>
  <c r="BI9" i="45"/>
  <c r="BH9" i="45"/>
  <c r="BG9" i="45"/>
  <c r="BF9" i="45"/>
  <c r="BE9" i="45"/>
  <c r="BD9" i="45"/>
  <c r="AX9" i="45"/>
  <c r="AW9" i="45"/>
  <c r="AV9" i="45"/>
  <c r="AU9" i="45"/>
  <c r="AT9" i="45"/>
  <c r="AS9" i="45"/>
  <c r="AR9" i="45"/>
  <c r="AQ9" i="45"/>
  <c r="AP9" i="45"/>
  <c r="AO9" i="45"/>
  <c r="BI8" i="45"/>
  <c r="BH8" i="45"/>
  <c r="BG8" i="45"/>
  <c r="BF8" i="45"/>
  <c r="BE8" i="45"/>
  <c r="BD8" i="45"/>
  <c r="AX8" i="45"/>
  <c r="AW8" i="45"/>
  <c r="AV8" i="45"/>
  <c r="AU8" i="45"/>
  <c r="AT8" i="45"/>
  <c r="AS8" i="45"/>
  <c r="AR8" i="45"/>
  <c r="AQ8" i="45"/>
  <c r="AP8" i="45"/>
  <c r="AO8" i="45"/>
  <c r="BI7" i="45"/>
  <c r="BH7" i="45"/>
  <c r="BG7" i="45"/>
  <c r="BF7" i="45"/>
  <c r="BE7" i="45"/>
  <c r="BD7" i="45"/>
  <c r="AX7" i="45"/>
  <c r="AW7" i="45"/>
  <c r="AV7" i="45"/>
  <c r="AU7" i="45"/>
  <c r="AT7" i="45"/>
  <c r="AS7" i="45"/>
  <c r="AR7" i="45"/>
  <c r="AQ7" i="45"/>
  <c r="AP7" i="45"/>
  <c r="AO7" i="45"/>
  <c r="BF6" i="45"/>
  <c r="CF6" i="45"/>
  <c r="CD6" i="45"/>
  <c r="BZ6" i="45"/>
  <c r="BX6" i="45"/>
  <c r="BV6" i="45"/>
  <c r="BR6" i="45"/>
  <c r="BP6" i="45"/>
  <c r="BH6" i="45"/>
  <c r="BD6" i="45"/>
  <c r="AY38" i="46"/>
  <c r="AX38" i="46"/>
  <c r="AT38" i="46"/>
  <c r="AU37" i="46"/>
  <c r="AT37" i="46"/>
  <c r="AT36" i="46"/>
  <c r="H35" i="46"/>
  <c r="G35" i="46"/>
  <c r="BA33" i="46"/>
  <c r="AV33" i="46"/>
  <c r="AU33" i="46"/>
  <c r="AX32" i="46"/>
  <c r="AW32" i="46"/>
  <c r="AT32" i="46"/>
  <c r="BA31" i="46"/>
  <c r="AZ31" i="46"/>
  <c r="AX31" i="46"/>
  <c r="AW31" i="46"/>
  <c r="AT31" i="46"/>
  <c r="AS31" i="46"/>
  <c r="BA30" i="46"/>
  <c r="AX30" i="46"/>
  <c r="AT30" i="46"/>
  <c r="AS30" i="46"/>
  <c r="BA29" i="46"/>
  <c r="AZ29" i="46"/>
  <c r="AV29" i="46"/>
  <c r="BA28" i="46"/>
  <c r="AX28" i="46"/>
  <c r="AW28" i="46"/>
  <c r="AS28" i="46"/>
  <c r="BA25" i="46"/>
  <c r="AY25" i="46"/>
  <c r="AW25" i="46"/>
  <c r="AU25" i="46"/>
  <c r="AS25" i="46"/>
  <c r="AW23" i="46"/>
  <c r="AU22" i="46"/>
  <c r="G21" i="46"/>
  <c r="D21" i="46"/>
  <c r="AZ16" i="46"/>
  <c r="AY16" i="46"/>
  <c r="AV16" i="46"/>
  <c r="AU16" i="46"/>
  <c r="BA15" i="46"/>
  <c r="AX15" i="46"/>
  <c r="AW15" i="46"/>
  <c r="AT15" i="46"/>
  <c r="AS15" i="46"/>
  <c r="BA14" i="46"/>
  <c r="AZ14" i="46"/>
  <c r="AX14" i="46"/>
  <c r="AW14" i="46"/>
  <c r="AV14" i="46"/>
  <c r="AT14" i="46"/>
  <c r="AS14" i="46"/>
  <c r="E13" i="46"/>
  <c r="D13" i="46"/>
  <c r="BD10" i="46"/>
  <c r="BB10" i="46"/>
  <c r="AZ10" i="46"/>
  <c r="AY10" i="46"/>
  <c r="AX10" i="46"/>
  <c r="AV10" i="46"/>
  <c r="AT10" i="46"/>
  <c r="AZ9" i="46"/>
  <c r="AY9" i="46"/>
  <c r="AV9" i="46"/>
  <c r="AU9" i="46"/>
  <c r="BA8" i="46"/>
  <c r="AW8" i="46"/>
  <c r="AU8" i="46"/>
  <c r="AS8" i="46"/>
  <c r="AR8" i="46"/>
  <c r="I4" i="46"/>
  <c r="I11" i="46"/>
  <c r="BA7" i="46"/>
  <c r="AX7" i="46"/>
  <c r="AW7" i="46"/>
  <c r="AS7" i="46"/>
  <c r="AR7" i="46"/>
  <c r="AY6" i="46"/>
  <c r="G4" i="46"/>
  <c r="G11" i="46"/>
  <c r="E4" i="46"/>
  <c r="E11" i="46"/>
  <c r="E18" i="46"/>
  <c r="AZ38" i="47"/>
  <c r="AY38" i="47"/>
  <c r="AX38" i="47"/>
  <c r="AW38" i="47"/>
  <c r="AV38" i="47"/>
  <c r="AU38" i="47"/>
  <c r="AT38" i="47"/>
  <c r="AS38" i="47"/>
  <c r="AR38" i="47"/>
  <c r="AQ38" i="47"/>
  <c r="AZ37" i="47"/>
  <c r="AY37" i="47"/>
  <c r="AX37" i="47"/>
  <c r="AW37" i="47"/>
  <c r="AV37" i="47"/>
  <c r="AU37" i="47"/>
  <c r="AT37" i="47"/>
  <c r="AS37" i="47"/>
  <c r="AR37" i="47"/>
  <c r="AQ37" i="47"/>
  <c r="AZ36" i="47"/>
  <c r="AY36" i="47"/>
  <c r="AX36" i="47"/>
  <c r="AW36" i="47"/>
  <c r="AV36" i="47"/>
  <c r="AU36" i="47"/>
  <c r="AT36" i="47"/>
  <c r="AS36" i="47"/>
  <c r="AR36" i="47"/>
  <c r="AY35" i="47"/>
  <c r="AU35" i="47"/>
  <c r="I33" i="46"/>
  <c r="H33" i="46"/>
  <c r="G33" i="46"/>
  <c r="F33" i="46"/>
  <c r="E33" i="46"/>
  <c r="D33" i="46"/>
  <c r="I32" i="46"/>
  <c r="H32" i="46"/>
  <c r="G32" i="46"/>
  <c r="F32" i="46"/>
  <c r="E32" i="46"/>
  <c r="D32" i="46"/>
  <c r="I31" i="46"/>
  <c r="H31" i="46"/>
  <c r="G31" i="46"/>
  <c r="F31" i="46"/>
  <c r="E31" i="46"/>
  <c r="D31" i="46"/>
  <c r="I30" i="46"/>
  <c r="H30" i="46"/>
  <c r="G30" i="46"/>
  <c r="F30" i="46"/>
  <c r="E30" i="46"/>
  <c r="D30" i="46"/>
  <c r="AX29" i="47"/>
  <c r="I29" i="46"/>
  <c r="H29" i="46"/>
  <c r="G29" i="46"/>
  <c r="F29" i="46"/>
  <c r="E29" i="46"/>
  <c r="D29" i="46"/>
  <c r="I28" i="46"/>
  <c r="H28" i="46"/>
  <c r="G28" i="46"/>
  <c r="F28" i="46"/>
  <c r="E28" i="46"/>
  <c r="D28" i="46"/>
  <c r="AS25" i="47"/>
  <c r="I25" i="46"/>
  <c r="H25" i="46"/>
  <c r="G25" i="46"/>
  <c r="F25" i="46"/>
  <c r="E25" i="46"/>
  <c r="D25" i="46"/>
  <c r="AZ23" i="47"/>
  <c r="AY23" i="47"/>
  <c r="AX23" i="47"/>
  <c r="AW23" i="47"/>
  <c r="AV23" i="47"/>
  <c r="AU23" i="47"/>
  <c r="AT23" i="47"/>
  <c r="AS23" i="47"/>
  <c r="AR23" i="47"/>
  <c r="AQ23" i="47"/>
  <c r="AZ22" i="47"/>
  <c r="AY22" i="47"/>
  <c r="AX22" i="47"/>
  <c r="AW22" i="47"/>
  <c r="AV22" i="47"/>
  <c r="AU22" i="47"/>
  <c r="AT22" i="47"/>
  <c r="AS22" i="47"/>
  <c r="AR22" i="47"/>
  <c r="AQ22" i="47"/>
  <c r="AZ16" i="47"/>
  <c r="AY16" i="47"/>
  <c r="AX16" i="47"/>
  <c r="AW16" i="47"/>
  <c r="AV16" i="47"/>
  <c r="AU16" i="47"/>
  <c r="AT16" i="47"/>
  <c r="AS16" i="47"/>
  <c r="AR16" i="47"/>
  <c r="AQ16" i="47"/>
  <c r="AZ15" i="47"/>
  <c r="AY15" i="47"/>
  <c r="AX15" i="47"/>
  <c r="AW15" i="47"/>
  <c r="AV15" i="47"/>
  <c r="AU15" i="47"/>
  <c r="AT15" i="47"/>
  <c r="AS15" i="47"/>
  <c r="AR15" i="47"/>
  <c r="AQ15" i="47"/>
  <c r="AZ14" i="47"/>
  <c r="AY14" i="47"/>
  <c r="AX14" i="47"/>
  <c r="AW14" i="47"/>
  <c r="AV14" i="47"/>
  <c r="AU14" i="47"/>
  <c r="AT14" i="47"/>
  <c r="AS14" i="47"/>
  <c r="AR14" i="47"/>
  <c r="AQ14" i="47"/>
  <c r="AX13" i="47"/>
  <c r="AT13" i="47"/>
  <c r="BC10" i="47"/>
  <c r="BB10" i="47"/>
  <c r="BA10" i="47"/>
  <c r="AZ10" i="47"/>
  <c r="AY10" i="47"/>
  <c r="AX10" i="47"/>
  <c r="AW10" i="47"/>
  <c r="AV10" i="47"/>
  <c r="AU10" i="47"/>
  <c r="AT10" i="47"/>
  <c r="AS10" i="47"/>
  <c r="AR10" i="47"/>
  <c r="AQ10" i="47"/>
  <c r="L10" i="47"/>
  <c r="AZ9" i="47"/>
  <c r="AY9" i="47"/>
  <c r="AX9" i="47"/>
  <c r="AW9" i="47"/>
  <c r="AV9" i="47"/>
  <c r="AU9" i="47"/>
  <c r="AT9" i="47"/>
  <c r="AS9" i="47"/>
  <c r="AR9" i="47"/>
  <c r="AQ9" i="47"/>
  <c r="AZ8" i="47"/>
  <c r="AY8" i="47"/>
  <c r="AX8" i="47"/>
  <c r="AW8" i="47"/>
  <c r="AV8" i="47"/>
  <c r="AU8" i="47"/>
  <c r="AT8" i="47"/>
  <c r="AS8" i="47"/>
  <c r="AR8" i="47"/>
  <c r="AQ8" i="47"/>
  <c r="AZ7" i="47"/>
  <c r="AY7" i="47"/>
  <c r="AX7" i="47"/>
  <c r="AW7" i="47"/>
  <c r="AV7" i="47"/>
  <c r="AU7" i="47"/>
  <c r="AT7" i="47"/>
  <c r="AS7" i="47"/>
  <c r="AR7" i="47"/>
  <c r="AQ7" i="47"/>
  <c r="AZ6" i="47"/>
  <c r="AY6" i="47"/>
  <c r="AX6" i="47"/>
  <c r="AW6" i="47"/>
  <c r="AV6" i="47"/>
  <c r="AU6" i="47"/>
  <c r="AT6" i="47"/>
  <c r="AS6" i="47"/>
  <c r="AR6" i="47"/>
  <c r="AQ6" i="47"/>
  <c r="AZ5" i="47"/>
  <c r="AY5" i="47"/>
  <c r="AX5" i="47"/>
  <c r="AW5" i="47"/>
  <c r="AV5" i="47"/>
  <c r="AU5" i="47"/>
  <c r="AT5" i="47"/>
  <c r="AS5" i="47"/>
  <c r="AQ5" i="47"/>
  <c r="AV4" i="47"/>
  <c r="R14" i="43"/>
  <c r="AI50" i="29"/>
  <c r="AJ51" i="29"/>
  <c r="N10" i="43"/>
  <c r="O11" i="43"/>
  <c r="P12" i="43"/>
  <c r="R13" i="43"/>
  <c r="O12" i="43"/>
  <c r="AJ50" i="29"/>
  <c r="AE53" i="29"/>
  <c r="O10" i="43"/>
  <c r="P11" i="43"/>
  <c r="Q12" i="43"/>
  <c r="AH50" i="29"/>
  <c r="Q13" i="43"/>
  <c r="I51" i="29"/>
  <c r="AE52" i="29"/>
  <c r="AF53" i="29"/>
  <c r="P10" i="43"/>
  <c r="Q11" i="43"/>
  <c r="R12" i="43"/>
  <c r="M14" i="43"/>
  <c r="N11" i="43"/>
  <c r="AE51" i="29"/>
  <c r="AF52" i="29"/>
  <c r="AG53" i="29"/>
  <c r="Q10" i="43"/>
  <c r="M13" i="43"/>
  <c r="N14" i="43"/>
  <c r="AJ52" i="29"/>
  <c r="AE50" i="29"/>
  <c r="AF51" i="29"/>
  <c r="AG52" i="29"/>
  <c r="AH53" i="29"/>
  <c r="N13" i="43"/>
  <c r="O14" i="43"/>
  <c r="AI51" i="29"/>
  <c r="AF50" i="29"/>
  <c r="AG51" i="29"/>
  <c r="AH52" i="29"/>
  <c r="AI53" i="29"/>
  <c r="M12" i="43"/>
  <c r="O13" i="43"/>
  <c r="P14" i="43"/>
  <c r="M10" i="43"/>
  <c r="AG50" i="29"/>
  <c r="AH51" i="29"/>
  <c r="AI52" i="29"/>
  <c r="AJ53" i="29"/>
  <c r="M11" i="43"/>
  <c r="N12" i="43"/>
  <c r="P13" i="43"/>
  <c r="Q14" i="43"/>
  <c r="AN5" i="47"/>
  <c r="BA37" i="47"/>
  <c r="L5" i="47"/>
  <c r="AQ20" i="45"/>
  <c r="CR20" i="45"/>
  <c r="W13" i="44"/>
  <c r="R10" i="43"/>
  <c r="W14" i="44"/>
  <c r="R11" i="43"/>
  <c r="W17" i="44"/>
  <c r="W16" i="44"/>
  <c r="W15" i="44"/>
  <c r="AN8" i="47"/>
  <c r="AG8" i="28"/>
  <c r="AJ8" i="46"/>
  <c r="AO8" i="46"/>
  <c r="I5" i="28"/>
  <c r="J5" i="46"/>
  <c r="M5" i="46"/>
  <c r="AF6" i="28"/>
  <c r="AI6" i="46"/>
  <c r="BB6" i="46"/>
  <c r="AN7" i="47"/>
  <c r="AG7" i="28"/>
  <c r="AJ7" i="46"/>
  <c r="AO7" i="46"/>
  <c r="AH8" i="28"/>
  <c r="AK8" i="46"/>
  <c r="BG8" i="47"/>
  <c r="AI9" i="28"/>
  <c r="AL9" i="46"/>
  <c r="AO15" i="47"/>
  <c r="AJ15" i="28"/>
  <c r="AM15" i="46"/>
  <c r="AP15" i="46"/>
  <c r="AF37" i="28"/>
  <c r="AI37" i="46"/>
  <c r="BB37" i="46"/>
  <c r="BJ52" i="45"/>
  <c r="I50" i="29"/>
  <c r="Z14" i="44"/>
  <c r="AF5" i="28"/>
  <c r="AI5" i="46"/>
  <c r="BB5" i="46"/>
  <c r="AN6" i="47"/>
  <c r="AG6" i="28"/>
  <c r="AJ6" i="46"/>
  <c r="AO6" i="46"/>
  <c r="AH7" i="28"/>
  <c r="AK7" i="46"/>
  <c r="BG7" i="47"/>
  <c r="AI8" i="28"/>
  <c r="AL8" i="46"/>
  <c r="AO9" i="47"/>
  <c r="AJ9" i="28"/>
  <c r="AM9" i="46"/>
  <c r="AP9" i="46"/>
  <c r="AN37" i="47"/>
  <c r="AG37" i="28"/>
  <c r="AJ37" i="46"/>
  <c r="AO37" i="46"/>
  <c r="AA14" i="44"/>
  <c r="AH6" i="28"/>
  <c r="AK6" i="46"/>
  <c r="BG6" i="47"/>
  <c r="AH37" i="28"/>
  <c r="BG37" i="47"/>
  <c r="AK37" i="46"/>
  <c r="AA13" i="44"/>
  <c r="L6" i="47"/>
  <c r="I6" i="28"/>
  <c r="J6" i="46"/>
  <c r="M6" i="46"/>
  <c r="J38" i="28"/>
  <c r="K38" i="46"/>
  <c r="AG5" i="28"/>
  <c r="AJ5" i="46"/>
  <c r="I15" i="28"/>
  <c r="J15" i="46"/>
  <c r="AH5" i="28"/>
  <c r="BG5" i="47"/>
  <c r="AK5" i="46"/>
  <c r="AI6" i="28"/>
  <c r="AL6" i="46"/>
  <c r="AO7" i="47"/>
  <c r="AJ7" i="28"/>
  <c r="AM7" i="46"/>
  <c r="AP7" i="46"/>
  <c r="I10" i="28"/>
  <c r="J10" i="46"/>
  <c r="M10" i="46"/>
  <c r="J15" i="28"/>
  <c r="K15" i="46"/>
  <c r="AI37" i="28"/>
  <c r="AL37" i="46"/>
  <c r="AF7" i="28"/>
  <c r="AI7" i="46"/>
  <c r="BB7" i="46"/>
  <c r="AI7" i="28"/>
  <c r="AL7" i="46"/>
  <c r="AI5" i="28"/>
  <c r="AL5" i="46"/>
  <c r="AO6" i="47"/>
  <c r="AJ6" i="28"/>
  <c r="AM6" i="46"/>
  <c r="AP6" i="46"/>
  <c r="L9" i="47"/>
  <c r="I9" i="28"/>
  <c r="J9" i="46"/>
  <c r="M9" i="46"/>
  <c r="AF15" i="28"/>
  <c r="AI15" i="46"/>
  <c r="BB15" i="46"/>
  <c r="AO37" i="47"/>
  <c r="AJ37" i="28"/>
  <c r="AM37" i="46"/>
  <c r="AP37" i="46"/>
  <c r="AO8" i="47"/>
  <c r="AJ8" i="28"/>
  <c r="AM8" i="46"/>
  <c r="AP8" i="46"/>
  <c r="AO5" i="47"/>
  <c r="AJ5" i="28"/>
  <c r="AM5" i="46"/>
  <c r="L8" i="47"/>
  <c r="I8" i="28"/>
  <c r="J8" i="46"/>
  <c r="M8" i="46"/>
  <c r="AF9" i="28"/>
  <c r="AI9" i="46"/>
  <c r="BB9" i="46"/>
  <c r="AN15" i="47"/>
  <c r="AG15" i="28"/>
  <c r="AJ15" i="46"/>
  <c r="AO15" i="46"/>
  <c r="I37" i="28"/>
  <c r="J37" i="46"/>
  <c r="BJ55" i="45"/>
  <c r="I53" i="29"/>
  <c r="Y16" i="44"/>
  <c r="AH9" i="28"/>
  <c r="AK9" i="46"/>
  <c r="BG9" i="47"/>
  <c r="AI15" i="28"/>
  <c r="AL15" i="46"/>
  <c r="L7" i="47"/>
  <c r="I7" i="28"/>
  <c r="J7" i="46"/>
  <c r="M7" i="46"/>
  <c r="AF8" i="28"/>
  <c r="AI8" i="46"/>
  <c r="BB8" i="46"/>
  <c r="AN9" i="47"/>
  <c r="AG9" i="28"/>
  <c r="AJ9" i="46"/>
  <c r="AO9" i="46"/>
  <c r="AH15" i="28"/>
  <c r="BG15" i="47"/>
  <c r="AK15" i="46"/>
  <c r="J37" i="28"/>
  <c r="K37" i="46"/>
  <c r="BJ54" i="45"/>
  <c r="I52" i="29"/>
  <c r="AR35" i="47"/>
  <c r="AR31" i="46"/>
  <c r="I27" i="46"/>
  <c r="AP32" i="45"/>
  <c r="CQ32" i="45"/>
  <c r="AQ26" i="45"/>
  <c r="CR26" i="45"/>
  <c r="AW20" i="45"/>
  <c r="CX20" i="45"/>
  <c r="AR4" i="47"/>
  <c r="AR11" i="47"/>
  <c r="AW26" i="45"/>
  <c r="CX26" i="45"/>
  <c r="AU32" i="45"/>
  <c r="CV32" i="45"/>
  <c r="AR32" i="45"/>
  <c r="CS32" i="45"/>
  <c r="AR20" i="45"/>
  <c r="CS20" i="45"/>
  <c r="AS13" i="45"/>
  <c r="CT13" i="45"/>
  <c r="AT20" i="45"/>
  <c r="CU20" i="45"/>
  <c r="AU20" i="45"/>
  <c r="CV20" i="45"/>
  <c r="AV38" i="45"/>
  <c r="CW38" i="45"/>
  <c r="AW32" i="45"/>
  <c r="CX32" i="45"/>
  <c r="AX6" i="45"/>
  <c r="CY6" i="45"/>
  <c r="AV26" i="45"/>
  <c r="CW26" i="45"/>
  <c r="AX32" i="45"/>
  <c r="CY32" i="45"/>
  <c r="AQ6" i="45"/>
  <c r="AV20" i="45"/>
  <c r="CW20" i="45"/>
  <c r="AR6" i="45"/>
  <c r="AS6" i="45"/>
  <c r="CT6" i="45"/>
  <c r="AU38" i="45"/>
  <c r="CV38" i="45"/>
  <c r="AT38" i="45"/>
  <c r="CU38" i="45"/>
  <c r="AO32" i="45"/>
  <c r="CP32" i="45"/>
  <c r="AS26" i="45"/>
  <c r="CT26" i="45"/>
  <c r="AQ32" i="45"/>
  <c r="CR32" i="45"/>
  <c r="AO38" i="45"/>
  <c r="CP38" i="45"/>
  <c r="AX38" i="45"/>
  <c r="CY38" i="45"/>
  <c r="AU6" i="45"/>
  <c r="CV6" i="45"/>
  <c r="AR13" i="45"/>
  <c r="CS13" i="45"/>
  <c r="AT26" i="45"/>
  <c r="CU26" i="45"/>
  <c r="AQ38" i="45"/>
  <c r="CR38" i="45"/>
  <c r="AT13" i="45"/>
  <c r="CU13" i="45"/>
  <c r="AU13" i="45"/>
  <c r="CV13" i="45"/>
  <c r="AP20" i="45"/>
  <c r="CQ20" i="45"/>
  <c r="AX20" i="45"/>
  <c r="CY20" i="45"/>
  <c r="AR38" i="45"/>
  <c r="CS38" i="45"/>
  <c r="AW38" i="45"/>
  <c r="CX38" i="45"/>
  <c r="AV13" i="45"/>
  <c r="CW13" i="45"/>
  <c r="AX13" i="45"/>
  <c r="CY13" i="45"/>
  <c r="AP26" i="45"/>
  <c r="CQ26" i="45"/>
  <c r="AX26" i="45"/>
  <c r="CY26" i="45"/>
  <c r="AW13" i="45"/>
  <c r="CX13" i="45"/>
  <c r="AS20" i="45"/>
  <c r="CT20" i="45"/>
  <c r="AV32" i="45"/>
  <c r="CW32" i="45"/>
  <c r="AT32" i="45"/>
  <c r="CU32" i="45"/>
  <c r="AP6" i="45"/>
  <c r="CQ6" i="45"/>
  <c r="AV6" i="45"/>
  <c r="CW6" i="45"/>
  <c r="AT6" i="45"/>
  <c r="CU6" i="45"/>
  <c r="AW6" i="45"/>
  <c r="CX6" i="45"/>
  <c r="BD10" i="47"/>
  <c r="BI59" i="45"/>
  <c r="BW59" i="45"/>
  <c r="CE59" i="45"/>
  <c r="M52" i="45"/>
  <c r="BN51" i="45"/>
  <c r="L52" i="45"/>
  <c r="M53" i="45"/>
  <c r="L53" i="45"/>
  <c r="M54" i="45"/>
  <c r="L54" i="45"/>
  <c r="M55" i="45"/>
  <c r="L55" i="45"/>
  <c r="CG59" i="45"/>
  <c r="AW58" i="45"/>
  <c r="CX58" i="45"/>
  <c r="M56" i="45"/>
  <c r="BQ59" i="45"/>
  <c r="BT59" i="45"/>
  <c r="CB59" i="45"/>
  <c r="AQ13" i="45"/>
  <c r="CR13" i="45"/>
  <c r="BY59" i="45"/>
  <c r="BG59" i="45"/>
  <c r="AV46" i="45"/>
  <c r="CW46" i="45"/>
  <c r="AV58" i="45"/>
  <c r="CW58" i="45"/>
  <c r="AQ36" i="47"/>
  <c r="AQ35" i="47"/>
  <c r="AZ4" i="47"/>
  <c r="AZ35" i="47"/>
  <c r="L37" i="47"/>
  <c r="M37" i="47"/>
  <c r="M10" i="47"/>
  <c r="L15" i="47"/>
  <c r="M15" i="47"/>
  <c r="M38" i="47"/>
  <c r="AW46" i="45"/>
  <c r="CX46" i="45"/>
  <c r="AS58" i="45"/>
  <c r="CT58" i="45"/>
  <c r="BE59" i="45"/>
  <c r="BS59" i="45"/>
  <c r="CA59" i="45"/>
  <c r="BU59" i="45"/>
  <c r="CC59" i="45"/>
  <c r="AQ58" i="45"/>
  <c r="CR58" i="45"/>
  <c r="AY14" i="46"/>
  <c r="AU28" i="46"/>
  <c r="AY28" i="46"/>
  <c r="AU29" i="46"/>
  <c r="AY29" i="46"/>
  <c r="AU32" i="46"/>
  <c r="AY32" i="46"/>
  <c r="AS36" i="46"/>
  <c r="AR36" i="46"/>
  <c r="AW36" i="46"/>
  <c r="AS38" i="46"/>
  <c r="AR38" i="46"/>
  <c r="AW38" i="46"/>
  <c r="BA38" i="46"/>
  <c r="AZ33" i="46"/>
  <c r="AU27" i="46"/>
  <c r="AS33" i="46"/>
  <c r="AR33" i="46"/>
  <c r="AT5" i="46"/>
  <c r="H13" i="46"/>
  <c r="AX36" i="46"/>
  <c r="BA36" i="46"/>
  <c r="AW37" i="46"/>
  <c r="AW13" i="46"/>
  <c r="H21" i="46"/>
  <c r="AT28" i="46"/>
  <c r="AS29" i="46"/>
  <c r="AR29" i="46"/>
  <c r="D35" i="46"/>
  <c r="F4" i="46"/>
  <c r="F11" i="46"/>
  <c r="AX21" i="46"/>
  <c r="I21" i="46"/>
  <c r="AT27" i="46"/>
  <c r="AU36" i="46"/>
  <c r="E35" i="46"/>
  <c r="AX37" i="46"/>
  <c r="F21" i="46"/>
  <c r="AZ5" i="46"/>
  <c r="P35" i="46"/>
  <c r="F35" i="46"/>
  <c r="AV6" i="46"/>
  <c r="AZ6" i="46"/>
  <c r="AW22" i="46"/>
  <c r="F27" i="46"/>
  <c r="AV36" i="46"/>
  <c r="AZ36" i="46"/>
  <c r="AS5" i="46"/>
  <c r="AR5" i="46"/>
  <c r="AW5" i="46"/>
  <c r="BA5" i="46"/>
  <c r="H4" i="46"/>
  <c r="H11" i="46"/>
  <c r="AV8" i="46"/>
  <c r="AZ8" i="46"/>
  <c r="AX22" i="46"/>
  <c r="AT23" i="46"/>
  <c r="AX23" i="46"/>
  <c r="AT25" i="46"/>
  <c r="AX25" i="46"/>
  <c r="H27" i="46"/>
  <c r="AY30" i="46"/>
  <c r="AY31" i="46"/>
  <c r="AW33" i="46"/>
  <c r="AZ35" i="46"/>
  <c r="I35" i="46"/>
  <c r="AV37" i="46"/>
  <c r="AV38" i="46"/>
  <c r="AZ38" i="46"/>
  <c r="AQ13" i="47"/>
  <c r="AR13" i="47"/>
  <c r="AV11" i="47"/>
  <c r="BB6" i="47"/>
  <c r="AY13" i="47"/>
  <c r="AR25" i="47"/>
  <c r="AQ25" i="47"/>
  <c r="AZ30" i="47"/>
  <c r="AR31" i="47"/>
  <c r="AQ31" i="47"/>
  <c r="AV31" i="47"/>
  <c r="AZ31" i="47"/>
  <c r="AR32" i="47"/>
  <c r="AQ32" i="47"/>
  <c r="AV32" i="47"/>
  <c r="AZ32" i="47"/>
  <c r="AR33" i="47"/>
  <c r="AQ33" i="47"/>
  <c r="AV33" i="47"/>
  <c r="AZ33" i="47"/>
  <c r="AS13" i="47"/>
  <c r="AS21" i="47"/>
  <c r="AW21" i="47"/>
  <c r="AT35" i="47"/>
  <c r="AS4" i="47"/>
  <c r="AS11" i="47"/>
  <c r="AS35" i="47"/>
  <c r="AY4" i="47"/>
  <c r="BB9" i="47"/>
  <c r="AV13" i="47"/>
  <c r="AZ13" i="47"/>
  <c r="AU4" i="47"/>
  <c r="AU11" i="47"/>
  <c r="AT32" i="47"/>
  <c r="AX33" i="47"/>
  <c r="AU30" i="47"/>
  <c r="AY30" i="47"/>
  <c r="AU31" i="47"/>
  <c r="AY31" i="47"/>
  <c r="AU32" i="47"/>
  <c r="AY32" i="47"/>
  <c r="AY33" i="47"/>
  <c r="AV35" i="47"/>
  <c r="AW35" i="47"/>
  <c r="AS30" i="47"/>
  <c r="AW30" i="47"/>
  <c r="AS32" i="47"/>
  <c r="AW32" i="47"/>
  <c r="AS33" i="47"/>
  <c r="AW33" i="47"/>
  <c r="AX35" i="47"/>
  <c r="BB5" i="47"/>
  <c r="AU13" i="47"/>
  <c r="AT29" i="47"/>
  <c r="AR28" i="47"/>
  <c r="AQ28" i="47"/>
  <c r="AR29" i="47"/>
  <c r="AQ29" i="47"/>
  <c r="AV29" i="47"/>
  <c r="AZ29" i="47"/>
  <c r="AS29" i="47"/>
  <c r="AW29" i="47"/>
  <c r="AT25" i="47"/>
  <c r="AZ25" i="47"/>
  <c r="AR30" i="47"/>
  <c r="AQ30" i="47"/>
  <c r="AU28" i="47"/>
  <c r="AZ28" i="47"/>
  <c r="AY29" i="47"/>
  <c r="AT31" i="47"/>
  <c r="AX31" i="47"/>
  <c r="AT33" i="47"/>
  <c r="AR46" i="45"/>
  <c r="CS46" i="45"/>
  <c r="AU5" i="46"/>
  <c r="AY5" i="46"/>
  <c r="AT6" i="46"/>
  <c r="AX6" i="46"/>
  <c r="AU10" i="46"/>
  <c r="BC10" i="46"/>
  <c r="BF10" i="46"/>
  <c r="AT13" i="46"/>
  <c r="AX13" i="46"/>
  <c r="AV15" i="46"/>
  <c r="AZ15" i="46"/>
  <c r="AS22" i="46"/>
  <c r="BA22" i="46"/>
  <c r="AU23" i="46"/>
  <c r="AT29" i="46"/>
  <c r="AX29" i="46"/>
  <c r="AV30" i="46"/>
  <c r="AZ30" i="46"/>
  <c r="AS32" i="46"/>
  <c r="BA32" i="46"/>
  <c r="CB46" i="45"/>
  <c r="AT7" i="46"/>
  <c r="AT22" i="46"/>
  <c r="AU31" i="46"/>
  <c r="AY37" i="46"/>
  <c r="P4" i="46"/>
  <c r="P11" i="46"/>
  <c r="P18" i="46"/>
  <c r="AU6" i="46"/>
  <c r="AU7" i="46"/>
  <c r="AY7" i="46"/>
  <c r="AT8" i="46"/>
  <c r="AX8" i="46"/>
  <c r="AS9" i="46"/>
  <c r="AR9" i="46"/>
  <c r="AW9" i="46"/>
  <c r="BA9" i="46"/>
  <c r="AS10" i="46"/>
  <c r="AR10" i="46"/>
  <c r="AW10" i="46"/>
  <c r="BA10" i="46"/>
  <c r="AU13" i="46"/>
  <c r="AU14" i="46"/>
  <c r="AS16" i="46"/>
  <c r="AR16" i="46"/>
  <c r="AW16" i="46"/>
  <c r="BA16" i="46"/>
  <c r="P21" i="46"/>
  <c r="AS23" i="46"/>
  <c r="AR23" i="46"/>
  <c r="BA23" i="46"/>
  <c r="AV25" i="46"/>
  <c r="AZ25" i="46"/>
  <c r="D27" i="46"/>
  <c r="AW30" i="46"/>
  <c r="AV31" i="46"/>
  <c r="G13" i="46"/>
  <c r="G18" i="46"/>
  <c r="AX27" i="46"/>
  <c r="AV28" i="46"/>
  <c r="AW35" i="46"/>
  <c r="AZ37" i="46"/>
  <c r="AV7" i="46"/>
  <c r="AZ7" i="46"/>
  <c r="AY8" i="46"/>
  <c r="AT9" i="46"/>
  <c r="AX9" i="46"/>
  <c r="AV13" i="46"/>
  <c r="AZ13" i="46"/>
  <c r="AR15" i="46"/>
  <c r="AT16" i="46"/>
  <c r="AX16" i="46"/>
  <c r="BA35" i="46"/>
  <c r="D4" i="46"/>
  <c r="D11" i="46"/>
  <c r="D18" i="46"/>
  <c r="AX5" i="46"/>
  <c r="AS6" i="46"/>
  <c r="AR6" i="46"/>
  <c r="AW6" i="46"/>
  <c r="BA6" i="46"/>
  <c r="BA13" i="46"/>
  <c r="I13" i="46"/>
  <c r="I18" i="46"/>
  <c r="AU15" i="46"/>
  <c r="AY15" i="46"/>
  <c r="AV22" i="46"/>
  <c r="AZ22" i="46"/>
  <c r="P27" i="46"/>
  <c r="AY27" i="46"/>
  <c r="G27" i="46"/>
  <c r="G40" i="46"/>
  <c r="AW29" i="46"/>
  <c r="AU30" i="46"/>
  <c r="AV32" i="46"/>
  <c r="AZ32" i="46"/>
  <c r="AT33" i="46"/>
  <c r="AX33" i="46"/>
  <c r="AY35" i="46"/>
  <c r="AS37" i="46"/>
  <c r="AR37" i="46"/>
  <c r="BA37" i="46"/>
  <c r="AU38" i="46"/>
  <c r="Q12" i="44"/>
  <c r="BA9" i="47"/>
  <c r="BE10" i="47"/>
  <c r="BA54" i="45"/>
  <c r="Z15" i="44"/>
  <c r="K4" i="46"/>
  <c r="BB8" i="47"/>
  <c r="BC5" i="47"/>
  <c r="AZ52" i="45"/>
  <c r="AZ53" i="45"/>
  <c r="Y17" i="44"/>
  <c r="AZ54" i="45"/>
  <c r="AA17" i="44"/>
  <c r="AY53" i="45"/>
  <c r="AY54" i="45"/>
  <c r="BK56" i="45"/>
  <c r="AH4" i="47"/>
  <c r="AY52" i="45"/>
  <c r="J51" i="45"/>
  <c r="AZ55" i="45"/>
  <c r="Y15" i="44"/>
  <c r="BC8" i="47"/>
  <c r="AJ51" i="45"/>
  <c r="AL51" i="45"/>
  <c r="AJ16" i="44"/>
  <c r="BA7" i="47"/>
  <c r="BC15" i="47"/>
  <c r="AA15" i="44"/>
  <c r="Z16" i="44"/>
  <c r="AH51" i="45"/>
  <c r="AK12" i="44"/>
  <c r="P12" i="44"/>
  <c r="T12" i="44"/>
  <c r="BB7" i="47"/>
  <c r="BA53" i="45"/>
  <c r="AY55" i="45"/>
  <c r="Z13" i="44"/>
  <c r="O12" i="44"/>
  <c r="AA16" i="44"/>
  <c r="Z17" i="44"/>
  <c r="AY21" i="47"/>
  <c r="AV25" i="47"/>
  <c r="AX28" i="47"/>
  <c r="AT30" i="47"/>
  <c r="BB37" i="47"/>
  <c r="AS27" i="47"/>
  <c r="BC6" i="47"/>
  <c r="BA6" i="47"/>
  <c r="AV27" i="47"/>
  <c r="AU29" i="47"/>
  <c r="AV30" i="47"/>
  <c r="AS31" i="47"/>
  <c r="AW31" i="47"/>
  <c r="AX32" i="47"/>
  <c r="AU33" i="47"/>
  <c r="AI4" i="47"/>
  <c r="AV28" i="47"/>
  <c r="AK4" i="47"/>
  <c r="AS28" i="47"/>
  <c r="AU25" i="47"/>
  <c r="AY25" i="47"/>
  <c r="AW28" i="47"/>
  <c r="AT28" i="47"/>
  <c r="R12" i="44"/>
  <c r="I12" i="44"/>
  <c r="S12" i="44"/>
  <c r="Y14" i="44"/>
  <c r="Y13" i="44"/>
  <c r="CR6" i="45"/>
  <c r="CS6" i="45"/>
  <c r="AO13" i="45"/>
  <c r="CP13" i="45"/>
  <c r="AO20" i="45"/>
  <c r="CP20" i="45"/>
  <c r="AO6" i="45"/>
  <c r="CQ45" i="45"/>
  <c r="AO45" i="45"/>
  <c r="CP45" i="45"/>
  <c r="BF59" i="45"/>
  <c r="BP59" i="45"/>
  <c r="BX59" i="45"/>
  <c r="CF59" i="45"/>
  <c r="BG6" i="45"/>
  <c r="BQ6" i="45"/>
  <c r="BY6" i="45"/>
  <c r="CG6" i="45"/>
  <c r="AP13" i="45"/>
  <c r="CQ13" i="45"/>
  <c r="BR13" i="45"/>
  <c r="AO29" i="45"/>
  <c r="AO26" i="45"/>
  <c r="CP26" i="45"/>
  <c r="AP46" i="45"/>
  <c r="BP46" i="45"/>
  <c r="BX46" i="45"/>
  <c r="AT46" i="45"/>
  <c r="CU46" i="45"/>
  <c r="AX46" i="45"/>
  <c r="CY46" i="45"/>
  <c r="CF46" i="45"/>
  <c r="AK51" i="45"/>
  <c r="BA52" i="45"/>
  <c r="BZ58" i="45"/>
  <c r="AU58" i="45"/>
  <c r="CV58" i="45"/>
  <c r="BH59" i="45"/>
  <c r="BR59" i="45"/>
  <c r="BZ59" i="45"/>
  <c r="BI6" i="45"/>
  <c r="BS6" i="45"/>
  <c r="CA6" i="45"/>
  <c r="AU26" i="45"/>
  <c r="CV26" i="45"/>
  <c r="AQ46" i="45"/>
  <c r="CR46" i="45"/>
  <c r="BT6" i="45"/>
  <c r="CB6" i="45"/>
  <c r="AR26" i="45"/>
  <c r="CS26" i="45"/>
  <c r="AS32" i="45"/>
  <c r="CT32" i="45"/>
  <c r="CA46" i="45"/>
  <c r="AU46" i="45"/>
  <c r="CV46" i="45"/>
  <c r="I51" i="45"/>
  <c r="BU6" i="45"/>
  <c r="CC6" i="45"/>
  <c r="AP38" i="45"/>
  <c r="CQ38" i="45"/>
  <c r="AS38" i="45"/>
  <c r="CT38" i="45"/>
  <c r="BD59" i="45"/>
  <c r="BV59" i="45"/>
  <c r="CD59" i="45"/>
  <c r="BE6" i="45"/>
  <c r="BW6" i="45"/>
  <c r="CE6" i="45"/>
  <c r="BA55" i="45"/>
  <c r="CQ58" i="45"/>
  <c r="AO58" i="45"/>
  <c r="CP58" i="45"/>
  <c r="AS46" i="45"/>
  <c r="CT46" i="45"/>
  <c r="AG51" i="45"/>
  <c r="AR58" i="45"/>
  <c r="CS58" i="45"/>
  <c r="BJ53" i="45"/>
  <c r="AI51" i="45"/>
  <c r="AT58" i="45"/>
  <c r="CU58" i="45"/>
  <c r="CE58" i="45"/>
  <c r="BP58" i="45"/>
  <c r="CF58" i="45"/>
  <c r="AV4" i="46"/>
  <c r="AV11" i="46"/>
  <c r="BE10" i="46"/>
  <c r="AR14" i="46"/>
  <c r="AW4" i="46"/>
  <c r="AV5" i="46"/>
  <c r="BA21" i="46"/>
  <c r="AY22" i="46"/>
  <c r="AW21" i="46"/>
  <c r="AY36" i="46"/>
  <c r="AZ28" i="46"/>
  <c r="AZ27" i="46"/>
  <c r="AY13" i="46"/>
  <c r="F13" i="46"/>
  <c r="E21" i="46"/>
  <c r="AY23" i="46"/>
  <c r="E27" i="46"/>
  <c r="AR28" i="46"/>
  <c r="AR30" i="46"/>
  <c r="AY33" i="46"/>
  <c r="AX4" i="46"/>
  <c r="AX11" i="46"/>
  <c r="AU35" i="46"/>
  <c r="AV23" i="46"/>
  <c r="AZ23" i="46"/>
  <c r="AR25" i="46"/>
  <c r="AT21" i="46"/>
  <c r="AT35" i="46"/>
  <c r="J4" i="47"/>
  <c r="AL4" i="47"/>
  <c r="BB15" i="47"/>
  <c r="AT4" i="47"/>
  <c r="AT11" i="47"/>
  <c r="AT18" i="47"/>
  <c r="BC9" i="47"/>
  <c r="AW13" i="47"/>
  <c r="BA5" i="47"/>
  <c r="AQ4" i="47"/>
  <c r="AQ11" i="47"/>
  <c r="AQ18" i="47"/>
  <c r="AU21" i="47"/>
  <c r="BC37" i="47"/>
  <c r="BC7" i="47"/>
  <c r="AZ21" i="47"/>
  <c r="AV21" i="47"/>
  <c r="AQ21" i="47"/>
  <c r="AX4" i="47"/>
  <c r="AJ4" i="47"/>
  <c r="AR21" i="47"/>
  <c r="AX30" i="47"/>
  <c r="I4" i="47"/>
  <c r="BA8" i="47"/>
  <c r="AX25" i="47"/>
  <c r="AZ27" i="47"/>
  <c r="AU27" i="47"/>
  <c r="AY28" i="47"/>
  <c r="AY27" i="47"/>
  <c r="BA15" i="47"/>
  <c r="AX21" i="47"/>
  <c r="AW4" i="47"/>
  <c r="AW11" i="47"/>
  <c r="AW25" i="47"/>
  <c r="AT21" i="47"/>
  <c r="BI56" i="34"/>
  <c r="BH56" i="34"/>
  <c r="CJ56" i="34"/>
  <c r="CK56" i="34"/>
  <c r="CL56" i="34"/>
  <c r="CM56" i="34"/>
  <c r="CN56" i="34"/>
  <c r="CO56" i="34"/>
  <c r="CP56" i="34"/>
  <c r="CQ56" i="34"/>
  <c r="CR56" i="34"/>
  <c r="CS56" i="34"/>
  <c r="CT56" i="34"/>
  <c r="CI56" i="34"/>
  <c r="BL56" i="34"/>
  <c r="BM56" i="34"/>
  <c r="BN56" i="34"/>
  <c r="BO56" i="34"/>
  <c r="BP56" i="34"/>
  <c r="BQ56" i="34"/>
  <c r="BR56" i="34"/>
  <c r="BS56" i="34"/>
  <c r="BT56" i="34"/>
  <c r="BU56" i="34"/>
  <c r="BV56" i="34"/>
  <c r="BW56" i="34"/>
  <c r="BX56" i="34"/>
  <c r="BY56" i="34"/>
  <c r="BZ56" i="34"/>
  <c r="CA56" i="34"/>
  <c r="CB56" i="34"/>
  <c r="CC56" i="34"/>
  <c r="CD56" i="34"/>
  <c r="CE56" i="34"/>
  <c r="CF56" i="34"/>
  <c r="CG56" i="34"/>
  <c r="BK56" i="34"/>
  <c r="BA56" i="34"/>
  <c r="BB56" i="34"/>
  <c r="BC56" i="34"/>
  <c r="BD56" i="34"/>
  <c r="BE56" i="34"/>
  <c r="BF56" i="34"/>
  <c r="BG56" i="34"/>
  <c r="AZ56" i="34"/>
  <c r="CJ58" i="34"/>
  <c r="CK58" i="34"/>
  <c r="CL58" i="34"/>
  <c r="CM58" i="34"/>
  <c r="CN58" i="34"/>
  <c r="CO58" i="34"/>
  <c r="CP58" i="34"/>
  <c r="CQ58" i="34"/>
  <c r="CR58" i="34"/>
  <c r="CS58" i="34"/>
  <c r="CT58" i="34"/>
  <c r="CI58" i="34"/>
  <c r="BL58" i="34"/>
  <c r="BM58" i="34"/>
  <c r="BN58" i="34"/>
  <c r="BO58" i="34"/>
  <c r="BP58" i="34"/>
  <c r="BQ58" i="34"/>
  <c r="BR58" i="34"/>
  <c r="BS58" i="34"/>
  <c r="BT58" i="34"/>
  <c r="BU58" i="34"/>
  <c r="BV58" i="34"/>
  <c r="BW58" i="34"/>
  <c r="BX58" i="34"/>
  <c r="BY58" i="34"/>
  <c r="BZ58" i="34"/>
  <c r="CA58" i="34"/>
  <c r="CB58" i="34"/>
  <c r="CC58" i="34"/>
  <c r="CD58" i="34"/>
  <c r="CE58" i="34"/>
  <c r="CF58" i="34"/>
  <c r="CG58" i="34"/>
  <c r="BK58" i="34"/>
  <c r="CT59" i="34"/>
  <c r="CS59" i="34"/>
  <c r="CR59" i="34"/>
  <c r="CQ59" i="34"/>
  <c r="CP59" i="34"/>
  <c r="CO59" i="34"/>
  <c r="CN59" i="34"/>
  <c r="CM59" i="34"/>
  <c r="CL59" i="34"/>
  <c r="CK59" i="34"/>
  <c r="CJ59" i="34"/>
  <c r="CI59" i="34"/>
  <c r="CG59" i="34"/>
  <c r="CF59" i="34"/>
  <c r="CE59" i="34"/>
  <c r="CD59" i="34"/>
  <c r="CC59" i="34"/>
  <c r="CB59" i="34"/>
  <c r="CA59" i="34"/>
  <c r="BZ59" i="34"/>
  <c r="BY59" i="34"/>
  <c r="BX59" i="34"/>
  <c r="BW59" i="34"/>
  <c r="BV59" i="34"/>
  <c r="BU59" i="34"/>
  <c r="BT59" i="34"/>
  <c r="BS59" i="34"/>
  <c r="BR59" i="34"/>
  <c r="BQ59" i="34"/>
  <c r="BP59" i="34"/>
  <c r="BO59" i="34"/>
  <c r="BN59" i="34"/>
  <c r="BM59" i="34"/>
  <c r="BL59" i="34"/>
  <c r="BK59" i="34"/>
  <c r="BE59" i="34"/>
  <c r="BD59" i="34"/>
  <c r="BC59" i="34"/>
  <c r="BB59" i="34"/>
  <c r="BA59" i="34"/>
  <c r="AZ59" i="34"/>
  <c r="BE58" i="34"/>
  <c r="BF55" i="34"/>
  <c r="BF54" i="34"/>
  <c r="BF53" i="34"/>
  <c r="BF52" i="34"/>
  <c r="CR51" i="34"/>
  <c r="CQ51" i="34"/>
  <c r="CP51" i="34"/>
  <c r="CO51" i="34"/>
  <c r="CN51" i="34"/>
  <c r="CM51" i="34"/>
  <c r="CL51" i="34"/>
  <c r="CK51" i="34"/>
  <c r="CJ51" i="34"/>
  <c r="CI51" i="34"/>
  <c r="CB51" i="34"/>
  <c r="CA51" i="34"/>
  <c r="BZ51" i="34"/>
  <c r="BY51" i="34"/>
  <c r="BX51" i="34"/>
  <c r="BW51" i="34"/>
  <c r="BV51" i="34"/>
  <c r="BU51" i="34"/>
  <c r="BT51" i="34"/>
  <c r="BS51" i="34"/>
  <c r="BR51" i="34"/>
  <c r="BQ51" i="34"/>
  <c r="BP51" i="34"/>
  <c r="BO51" i="34"/>
  <c r="BN51" i="34"/>
  <c r="BM51" i="34"/>
  <c r="BL51" i="34"/>
  <c r="BK51" i="34"/>
  <c r="BI51" i="34"/>
  <c r="BH51" i="34"/>
  <c r="BG51" i="34"/>
  <c r="BF51" i="34"/>
  <c r="CR46" i="34"/>
  <c r="CQ46" i="34"/>
  <c r="CP46" i="34"/>
  <c r="CO46" i="34"/>
  <c r="CN46" i="34"/>
  <c r="CM46" i="34"/>
  <c r="CL46" i="34"/>
  <c r="CK46" i="34"/>
  <c r="CJ46" i="34"/>
  <c r="CI46" i="34"/>
  <c r="CB46" i="34"/>
  <c r="CA46" i="34"/>
  <c r="BZ46" i="34"/>
  <c r="BY46" i="34"/>
  <c r="BX46" i="34"/>
  <c r="BW46" i="34"/>
  <c r="BV46" i="34"/>
  <c r="BU46" i="34"/>
  <c r="BT46" i="34"/>
  <c r="BS46" i="34"/>
  <c r="BR46" i="34"/>
  <c r="BQ46" i="34"/>
  <c r="BP46" i="34"/>
  <c r="BO46" i="34"/>
  <c r="BN46" i="34"/>
  <c r="BM46" i="34"/>
  <c r="BL46" i="34"/>
  <c r="BK46" i="34"/>
  <c r="BH46" i="34"/>
  <c r="CT45" i="34"/>
  <c r="CS45" i="34"/>
  <c r="CR45" i="34"/>
  <c r="CQ45" i="34"/>
  <c r="CP45" i="34"/>
  <c r="CO45" i="34"/>
  <c r="CN45" i="34"/>
  <c r="CM45" i="34"/>
  <c r="CL45" i="34"/>
  <c r="CK45" i="34"/>
  <c r="CJ45" i="34"/>
  <c r="CI45" i="34"/>
  <c r="CG45" i="34"/>
  <c r="CF45" i="34"/>
  <c r="CE45" i="34"/>
  <c r="CD45" i="34"/>
  <c r="CC45" i="34"/>
  <c r="CB45" i="34"/>
  <c r="CA45" i="34"/>
  <c r="BZ45" i="34"/>
  <c r="BY45" i="34"/>
  <c r="BX45" i="34"/>
  <c r="BW45" i="34"/>
  <c r="BV45" i="34"/>
  <c r="BU45" i="34"/>
  <c r="BT45" i="34"/>
  <c r="BS45" i="34"/>
  <c r="BR45" i="34"/>
  <c r="BQ45" i="34"/>
  <c r="BP45" i="34"/>
  <c r="BO45" i="34"/>
  <c r="BN45" i="34"/>
  <c r="BM45" i="34"/>
  <c r="BL45" i="34"/>
  <c r="BK45" i="34"/>
  <c r="BI45" i="34"/>
  <c r="BH45" i="34"/>
  <c r="BG45" i="34"/>
  <c r="BF45" i="34"/>
  <c r="BE45" i="34"/>
  <c r="BD45" i="34"/>
  <c r="BC45" i="34"/>
  <c r="BB45" i="34"/>
  <c r="BA45" i="34"/>
  <c r="AZ45" i="34"/>
  <c r="CT44" i="34"/>
  <c r="CS44" i="34"/>
  <c r="CR44" i="34"/>
  <c r="CQ44" i="34"/>
  <c r="CP44" i="34"/>
  <c r="CO44" i="34"/>
  <c r="CN44" i="34"/>
  <c r="CM44" i="34"/>
  <c r="CL44" i="34"/>
  <c r="CK44" i="34"/>
  <c r="CJ44" i="34"/>
  <c r="CI44" i="34"/>
  <c r="CG44" i="34"/>
  <c r="CF44" i="34"/>
  <c r="CE44" i="34"/>
  <c r="CD44" i="34"/>
  <c r="CC44" i="34"/>
  <c r="CB44" i="34"/>
  <c r="CA44" i="34"/>
  <c r="BZ44" i="34"/>
  <c r="BY44" i="34"/>
  <c r="BX44" i="34"/>
  <c r="BW44" i="34"/>
  <c r="BV44" i="34"/>
  <c r="BU44" i="34"/>
  <c r="BT44" i="34"/>
  <c r="BS44" i="34"/>
  <c r="BR44" i="34"/>
  <c r="BQ44" i="34"/>
  <c r="BP44" i="34"/>
  <c r="BO44" i="34"/>
  <c r="BN44" i="34"/>
  <c r="BM44" i="34"/>
  <c r="BL44" i="34"/>
  <c r="BK44" i="34"/>
  <c r="BI44" i="34"/>
  <c r="BH44" i="34"/>
  <c r="BG44" i="34"/>
  <c r="BF44" i="34"/>
  <c r="BE44" i="34"/>
  <c r="BD44" i="34"/>
  <c r="BC44" i="34"/>
  <c r="BB44" i="34"/>
  <c r="BA44" i="34"/>
  <c r="AZ44" i="34"/>
  <c r="BF43" i="34"/>
  <c r="BE43" i="34"/>
  <c r="BD43" i="34"/>
  <c r="BC43" i="34"/>
  <c r="BB43" i="34"/>
  <c r="BA43" i="34"/>
  <c r="AZ43" i="34"/>
  <c r="BF42" i="34"/>
  <c r="BE42" i="34"/>
  <c r="BD42" i="34"/>
  <c r="BC42" i="34"/>
  <c r="BB42" i="34"/>
  <c r="BA42" i="34"/>
  <c r="AZ42" i="34"/>
  <c r="BF41" i="34"/>
  <c r="BE41" i="34"/>
  <c r="BD41" i="34"/>
  <c r="BC41" i="34"/>
  <c r="BB41" i="34"/>
  <c r="BA41" i="34"/>
  <c r="AZ41" i="34"/>
  <c r="BF40" i="34"/>
  <c r="BE40" i="34"/>
  <c r="BD40" i="34"/>
  <c r="BC40" i="34"/>
  <c r="BB40" i="34"/>
  <c r="BA40" i="34"/>
  <c r="AZ40" i="34"/>
  <c r="BF39" i="34"/>
  <c r="BE39" i="34"/>
  <c r="BD39" i="34"/>
  <c r="BC39" i="34"/>
  <c r="BB39" i="34"/>
  <c r="BA39" i="34"/>
  <c r="AZ39" i="34"/>
  <c r="CT38" i="34"/>
  <c r="CS38" i="34"/>
  <c r="CR38" i="34"/>
  <c r="CQ38" i="34"/>
  <c r="CP38" i="34"/>
  <c r="CO38" i="34"/>
  <c r="CN38" i="34"/>
  <c r="CM38" i="34"/>
  <c r="CL38" i="34"/>
  <c r="CK38" i="34"/>
  <c r="CJ38" i="34"/>
  <c r="CI38" i="34"/>
  <c r="CG38" i="34"/>
  <c r="CF38" i="34"/>
  <c r="CE38" i="34"/>
  <c r="CD38" i="34"/>
  <c r="CC38" i="34"/>
  <c r="CB38" i="34"/>
  <c r="CA38" i="34"/>
  <c r="BZ38" i="34"/>
  <c r="BY38" i="34"/>
  <c r="BX38" i="34"/>
  <c r="BW38" i="34"/>
  <c r="BV38" i="34"/>
  <c r="BU38" i="34"/>
  <c r="BT38" i="34"/>
  <c r="BS38" i="34"/>
  <c r="BR38" i="34"/>
  <c r="BQ38" i="34"/>
  <c r="BP38" i="34"/>
  <c r="BO38" i="34"/>
  <c r="BN38" i="34"/>
  <c r="BM38" i="34"/>
  <c r="BL38" i="34"/>
  <c r="BK38" i="34"/>
  <c r="BI38" i="34"/>
  <c r="BH38" i="34"/>
  <c r="BG38" i="34"/>
  <c r="BF38" i="34"/>
  <c r="BE38" i="34"/>
  <c r="BD38" i="34"/>
  <c r="BC38" i="34"/>
  <c r="BB38" i="34"/>
  <c r="BA38" i="34"/>
  <c r="AZ38" i="34"/>
  <c r="BF37" i="34"/>
  <c r="BE37" i="34"/>
  <c r="BD37" i="34"/>
  <c r="BC37" i="34"/>
  <c r="BB37" i="34"/>
  <c r="BA37" i="34"/>
  <c r="AZ37" i="34"/>
  <c r="BF36" i="34"/>
  <c r="BE36" i="34"/>
  <c r="BD36" i="34"/>
  <c r="BC36" i="34"/>
  <c r="BB36" i="34"/>
  <c r="BA36" i="34"/>
  <c r="AZ36" i="34"/>
  <c r="BF35" i="34"/>
  <c r="BE35" i="34"/>
  <c r="BD35" i="34"/>
  <c r="BC35" i="34"/>
  <c r="BB35" i="34"/>
  <c r="BA35" i="34"/>
  <c r="AZ35" i="34"/>
  <c r="BF34" i="34"/>
  <c r="BE34" i="34"/>
  <c r="BD34" i="34"/>
  <c r="BC34" i="34"/>
  <c r="BB34" i="34"/>
  <c r="BA34" i="34"/>
  <c r="AZ34" i="34"/>
  <c r="BF33" i="34"/>
  <c r="BE33" i="34"/>
  <c r="BD33" i="34"/>
  <c r="BC33" i="34"/>
  <c r="BB33" i="34"/>
  <c r="BA33" i="34"/>
  <c r="AZ33" i="34"/>
  <c r="CT32" i="34"/>
  <c r="CS32" i="34"/>
  <c r="CR32" i="34"/>
  <c r="CQ32" i="34"/>
  <c r="CP32" i="34"/>
  <c r="CO32" i="34"/>
  <c r="CN32" i="34"/>
  <c r="CM32" i="34"/>
  <c r="CL32" i="34"/>
  <c r="CK32" i="34"/>
  <c r="CJ32" i="34"/>
  <c r="CI32" i="34"/>
  <c r="CG32" i="34"/>
  <c r="CF32" i="34"/>
  <c r="CE32" i="34"/>
  <c r="CD32" i="34"/>
  <c r="CC32" i="34"/>
  <c r="CB32" i="34"/>
  <c r="CA32" i="34"/>
  <c r="BZ32" i="34"/>
  <c r="BY32" i="34"/>
  <c r="BX32" i="34"/>
  <c r="BW32" i="34"/>
  <c r="BV32" i="34"/>
  <c r="BU32" i="34"/>
  <c r="BT32" i="34"/>
  <c r="BS32" i="34"/>
  <c r="BR32" i="34"/>
  <c r="BQ32" i="34"/>
  <c r="BP32" i="34"/>
  <c r="BO32" i="34"/>
  <c r="BN32" i="34"/>
  <c r="BM32" i="34"/>
  <c r="BL32" i="34"/>
  <c r="BK32" i="34"/>
  <c r="BI32" i="34"/>
  <c r="BH32" i="34"/>
  <c r="BG32" i="34"/>
  <c r="BF32" i="34"/>
  <c r="BE32" i="34"/>
  <c r="BD32" i="34"/>
  <c r="BC32" i="34"/>
  <c r="BB32" i="34"/>
  <c r="BA32" i="34"/>
  <c r="AZ32" i="34"/>
  <c r="BF31" i="34"/>
  <c r="BE31" i="34"/>
  <c r="BD31" i="34"/>
  <c r="BC31" i="34"/>
  <c r="BB31" i="34"/>
  <c r="BA31" i="34"/>
  <c r="AZ31" i="34"/>
  <c r="BF30" i="34"/>
  <c r="BE30" i="34"/>
  <c r="BD30" i="34"/>
  <c r="BC30" i="34"/>
  <c r="BB30" i="34"/>
  <c r="BA30" i="34"/>
  <c r="AZ30" i="34"/>
  <c r="BF29" i="34"/>
  <c r="BE29" i="34"/>
  <c r="BD29" i="34"/>
  <c r="BC29" i="34"/>
  <c r="BB29" i="34"/>
  <c r="BA29" i="34"/>
  <c r="AZ29" i="34"/>
  <c r="BF28" i="34"/>
  <c r="BE28" i="34"/>
  <c r="BD28" i="34"/>
  <c r="BC28" i="34"/>
  <c r="BB28" i="34"/>
  <c r="BA28" i="34"/>
  <c r="AZ28" i="34"/>
  <c r="BF27" i="34"/>
  <c r="BE27" i="34"/>
  <c r="BD27" i="34"/>
  <c r="BC27" i="34"/>
  <c r="BB27" i="34"/>
  <c r="BA27" i="34"/>
  <c r="AZ27" i="34"/>
  <c r="CT26" i="34"/>
  <c r="CS26" i="34"/>
  <c r="CR26" i="34"/>
  <c r="CQ26" i="34"/>
  <c r="CP26" i="34"/>
  <c r="CO26" i="34"/>
  <c r="CN26" i="34"/>
  <c r="CM26" i="34"/>
  <c r="CL26" i="34"/>
  <c r="CK26" i="34"/>
  <c r="CJ26" i="34"/>
  <c r="CI26" i="34"/>
  <c r="CG26" i="34"/>
  <c r="CF26" i="34"/>
  <c r="CE26" i="34"/>
  <c r="CD26" i="34"/>
  <c r="CC26" i="34"/>
  <c r="CB26" i="34"/>
  <c r="CA26" i="34"/>
  <c r="BZ26" i="34"/>
  <c r="BY26" i="34"/>
  <c r="BX26" i="34"/>
  <c r="BW26" i="34"/>
  <c r="BV26" i="34"/>
  <c r="BU26" i="34"/>
  <c r="BT26" i="34"/>
  <c r="BS26" i="34"/>
  <c r="BR26" i="34"/>
  <c r="BQ26" i="34"/>
  <c r="BP26" i="34"/>
  <c r="BO26" i="34"/>
  <c r="BN26" i="34"/>
  <c r="BM26" i="34"/>
  <c r="BL26" i="34"/>
  <c r="BK26" i="34"/>
  <c r="BI26" i="34"/>
  <c r="BH26" i="34"/>
  <c r="BG26" i="34"/>
  <c r="BF26" i="34"/>
  <c r="BE26" i="34"/>
  <c r="BD26" i="34"/>
  <c r="BC26" i="34"/>
  <c r="BB26" i="34"/>
  <c r="BA26" i="34"/>
  <c r="AZ26" i="34"/>
  <c r="BF25" i="34"/>
  <c r="BE25" i="34"/>
  <c r="BD25" i="34"/>
  <c r="BC25" i="34"/>
  <c r="BB25" i="34"/>
  <c r="BA25" i="34"/>
  <c r="AZ25" i="34"/>
  <c r="BF24" i="34"/>
  <c r="BE24" i="34"/>
  <c r="BD24" i="34"/>
  <c r="BC24" i="34"/>
  <c r="BB24" i="34"/>
  <c r="BA24" i="34"/>
  <c r="AZ24" i="34"/>
  <c r="BF23" i="34"/>
  <c r="BE23" i="34"/>
  <c r="BD23" i="34"/>
  <c r="BC23" i="34"/>
  <c r="BB23" i="34"/>
  <c r="BA23" i="34"/>
  <c r="AZ23" i="34"/>
  <c r="BF22" i="34"/>
  <c r="BE22" i="34"/>
  <c r="BD22" i="34"/>
  <c r="BC22" i="34"/>
  <c r="BB22" i="34"/>
  <c r="BA22" i="34"/>
  <c r="AZ22" i="34"/>
  <c r="BF21" i="34"/>
  <c r="BE21" i="34"/>
  <c r="BD21" i="34"/>
  <c r="BC21" i="34"/>
  <c r="BB21" i="34"/>
  <c r="BA21" i="34"/>
  <c r="AZ21" i="34"/>
  <c r="CT20" i="34"/>
  <c r="CS20" i="34"/>
  <c r="CR20" i="34"/>
  <c r="CQ20" i="34"/>
  <c r="CP20" i="34"/>
  <c r="CO20" i="34"/>
  <c r="CN20" i="34"/>
  <c r="CM20" i="34"/>
  <c r="CL20" i="34"/>
  <c r="CK20" i="34"/>
  <c r="CJ20" i="34"/>
  <c r="CI20" i="34"/>
  <c r="CG20" i="34"/>
  <c r="CF20" i="34"/>
  <c r="CE20" i="34"/>
  <c r="CD20" i="34"/>
  <c r="CC20" i="34"/>
  <c r="CB20" i="34"/>
  <c r="CA20" i="34"/>
  <c r="BZ20" i="34"/>
  <c r="BY20" i="34"/>
  <c r="BX20" i="34"/>
  <c r="BW20" i="34"/>
  <c r="BV20" i="34"/>
  <c r="BU20" i="34"/>
  <c r="BT20" i="34"/>
  <c r="BS20" i="34"/>
  <c r="BR20" i="34"/>
  <c r="BQ20" i="34"/>
  <c r="BP20" i="34"/>
  <c r="BO20" i="34"/>
  <c r="BN20" i="34"/>
  <c r="BM20" i="34"/>
  <c r="BL20" i="34"/>
  <c r="BK20" i="34"/>
  <c r="BI20" i="34"/>
  <c r="BH20" i="34"/>
  <c r="BG20" i="34"/>
  <c r="BF20" i="34"/>
  <c r="BE20" i="34"/>
  <c r="BD20" i="34"/>
  <c r="BC20" i="34"/>
  <c r="BB20" i="34"/>
  <c r="BA20" i="34"/>
  <c r="AZ20" i="34"/>
  <c r="BF19" i="34"/>
  <c r="BE19" i="34"/>
  <c r="BD19" i="34"/>
  <c r="BC19" i="34"/>
  <c r="BB19" i="34"/>
  <c r="BA19" i="34"/>
  <c r="AZ19" i="34"/>
  <c r="BF18" i="34"/>
  <c r="BE18" i="34"/>
  <c r="BD18" i="34"/>
  <c r="BC18" i="34"/>
  <c r="BB18" i="34"/>
  <c r="BA18" i="34"/>
  <c r="AZ18" i="34"/>
  <c r="BF17" i="34"/>
  <c r="BE17" i="34"/>
  <c r="BD17" i="34"/>
  <c r="BC17" i="34"/>
  <c r="BB17" i="34"/>
  <c r="BA17" i="34"/>
  <c r="AZ17" i="34"/>
  <c r="BF16" i="34"/>
  <c r="BE16" i="34"/>
  <c r="BD16" i="34"/>
  <c r="BC16" i="34"/>
  <c r="BB16" i="34"/>
  <c r="BA16" i="34"/>
  <c r="AZ16" i="34"/>
  <c r="BF15" i="34"/>
  <c r="BE15" i="34"/>
  <c r="BD15" i="34"/>
  <c r="BC15" i="34"/>
  <c r="BB15" i="34"/>
  <c r="BA15" i="34"/>
  <c r="AZ15" i="34"/>
  <c r="BF14" i="34"/>
  <c r="BE14" i="34"/>
  <c r="BD14" i="34"/>
  <c r="BC14" i="34"/>
  <c r="BB14" i="34"/>
  <c r="BA14" i="34"/>
  <c r="AZ14" i="34"/>
  <c r="CT13" i="34"/>
  <c r="CS13" i="34"/>
  <c r="CR13" i="34"/>
  <c r="CQ13" i="34"/>
  <c r="CP13" i="34"/>
  <c r="CO13" i="34"/>
  <c r="CN13" i="34"/>
  <c r="CM13" i="34"/>
  <c r="CL13" i="34"/>
  <c r="CK13" i="34"/>
  <c r="CJ13" i="34"/>
  <c r="CI13" i="34"/>
  <c r="CG13" i="34"/>
  <c r="CF13" i="34"/>
  <c r="CE13" i="34"/>
  <c r="CD13" i="34"/>
  <c r="CC13" i="34"/>
  <c r="CB13" i="34"/>
  <c r="CA13" i="34"/>
  <c r="BZ13" i="34"/>
  <c r="BY13" i="34"/>
  <c r="BX13" i="34"/>
  <c r="BW13" i="34"/>
  <c r="BV13" i="34"/>
  <c r="BU13" i="34"/>
  <c r="BT13" i="34"/>
  <c r="BS13" i="34"/>
  <c r="BR13" i="34"/>
  <c r="BQ13" i="34"/>
  <c r="BP13" i="34"/>
  <c r="BO13" i="34"/>
  <c r="BN13" i="34"/>
  <c r="BM13" i="34"/>
  <c r="BL13" i="34"/>
  <c r="BK13" i="34"/>
  <c r="BI13" i="34"/>
  <c r="BH13" i="34"/>
  <c r="BG13" i="34"/>
  <c r="BF13" i="34"/>
  <c r="BE13" i="34"/>
  <c r="BD13" i="34"/>
  <c r="BC13" i="34"/>
  <c r="BB13" i="34"/>
  <c r="BA13" i="34"/>
  <c r="AZ13" i="34"/>
  <c r="BF12" i="34"/>
  <c r="BE12" i="34"/>
  <c r="BD12" i="34"/>
  <c r="BC12" i="34"/>
  <c r="BB12" i="34"/>
  <c r="BA12" i="34"/>
  <c r="AZ12" i="34"/>
  <c r="BF11" i="34"/>
  <c r="BE11" i="34"/>
  <c r="BD11" i="34"/>
  <c r="BC11" i="34"/>
  <c r="BB11" i="34"/>
  <c r="BA11" i="34"/>
  <c r="AZ11" i="34"/>
  <c r="BF10" i="34"/>
  <c r="BE10" i="34"/>
  <c r="BD10" i="34"/>
  <c r="BC10" i="34"/>
  <c r="BB10" i="34"/>
  <c r="BA10" i="34"/>
  <c r="AZ10" i="34"/>
  <c r="BF9" i="34"/>
  <c r="BE9" i="34"/>
  <c r="BD9" i="34"/>
  <c r="BC9" i="34"/>
  <c r="BB9" i="34"/>
  <c r="BA9" i="34"/>
  <c r="AZ9" i="34"/>
  <c r="BF8" i="34"/>
  <c r="BE8" i="34"/>
  <c r="BD8" i="34"/>
  <c r="BC8" i="34"/>
  <c r="BB8" i="34"/>
  <c r="BA8" i="34"/>
  <c r="AZ8" i="34"/>
  <c r="BF7" i="34"/>
  <c r="BE7" i="34"/>
  <c r="BD7" i="34"/>
  <c r="BC7" i="34"/>
  <c r="BB7" i="34"/>
  <c r="BA7" i="34"/>
  <c r="AZ7" i="34"/>
  <c r="CT6" i="34"/>
  <c r="CS6" i="34"/>
  <c r="CR6" i="34"/>
  <c r="CQ6" i="34"/>
  <c r="CP6" i="34"/>
  <c r="CO6" i="34"/>
  <c r="CN6" i="34"/>
  <c r="CM6" i="34"/>
  <c r="CL6" i="34"/>
  <c r="CK6" i="34"/>
  <c r="CJ6" i="34"/>
  <c r="CI6" i="34"/>
  <c r="CG6" i="34"/>
  <c r="CF6" i="34"/>
  <c r="CE6" i="34"/>
  <c r="CD6" i="34"/>
  <c r="CC6" i="34"/>
  <c r="CB6" i="34"/>
  <c r="CA6" i="34"/>
  <c r="BZ6" i="34"/>
  <c r="BY6" i="34"/>
  <c r="BX6" i="34"/>
  <c r="BW6" i="34"/>
  <c r="BV6" i="34"/>
  <c r="BU6" i="34"/>
  <c r="BT6" i="34"/>
  <c r="BS6" i="34"/>
  <c r="BR6" i="34"/>
  <c r="BQ6" i="34"/>
  <c r="BP6" i="34"/>
  <c r="BO6" i="34"/>
  <c r="BN6" i="34"/>
  <c r="BM6" i="34"/>
  <c r="BL6" i="34"/>
  <c r="BK6" i="34"/>
  <c r="BI6" i="34"/>
  <c r="BH6" i="34"/>
  <c r="BG6" i="34"/>
  <c r="BF6" i="34"/>
  <c r="BE6" i="34"/>
  <c r="BD6" i="34"/>
  <c r="BC6" i="34"/>
  <c r="BB6" i="34"/>
  <c r="BA6" i="34"/>
  <c r="AZ6" i="34"/>
  <c r="AW58" i="34"/>
  <c r="AV58" i="34"/>
  <c r="AU58" i="34"/>
  <c r="AT58" i="34"/>
  <c r="AW56" i="34"/>
  <c r="AV56" i="34"/>
  <c r="AU56" i="34"/>
  <c r="AT56" i="34"/>
  <c r="AS56" i="34"/>
  <c r="AR56" i="34"/>
  <c r="AQ56" i="34"/>
  <c r="AP56" i="34"/>
  <c r="AO56" i="34"/>
  <c r="AN56" i="34"/>
  <c r="AM56" i="34"/>
  <c r="AL56" i="34"/>
  <c r="AU51" i="34"/>
  <c r="AT51" i="34"/>
  <c r="AS51" i="34"/>
  <c r="AR51" i="34"/>
  <c r="AQ51" i="34"/>
  <c r="AP51" i="34"/>
  <c r="AO51" i="34"/>
  <c r="AN51" i="34"/>
  <c r="AM51" i="34"/>
  <c r="AL51" i="34"/>
  <c r="AU46" i="34"/>
  <c r="AT46" i="34"/>
  <c r="AS46" i="34"/>
  <c r="AR46" i="34"/>
  <c r="AQ46" i="34"/>
  <c r="AP46" i="34"/>
  <c r="AO46" i="34"/>
  <c r="AN46" i="34"/>
  <c r="AM46" i="34"/>
  <c r="AL46" i="34"/>
  <c r="AW45" i="34"/>
  <c r="AV45" i="34"/>
  <c r="AU45" i="34"/>
  <c r="AT45" i="34"/>
  <c r="AS45" i="34"/>
  <c r="AR45" i="34"/>
  <c r="AQ45" i="34"/>
  <c r="AP45" i="34"/>
  <c r="AO45" i="34"/>
  <c r="AN45" i="34"/>
  <c r="AM45" i="34"/>
  <c r="AL45" i="34"/>
  <c r="AU43" i="34"/>
  <c r="AT43" i="34"/>
  <c r="AS43" i="34"/>
  <c r="AR43" i="34"/>
  <c r="AQ43" i="34"/>
  <c r="AP43" i="34"/>
  <c r="AO43" i="34"/>
  <c r="AN43" i="34"/>
  <c r="AM43" i="34"/>
  <c r="AL43" i="34"/>
  <c r="AU42" i="34"/>
  <c r="AT42" i="34"/>
  <c r="AS42" i="34"/>
  <c r="AR42" i="34"/>
  <c r="AQ42" i="34"/>
  <c r="AP42" i="34"/>
  <c r="AO42" i="34"/>
  <c r="AN42" i="34"/>
  <c r="AM42" i="34"/>
  <c r="AL42" i="34"/>
  <c r="AU41" i="34"/>
  <c r="AT41" i="34"/>
  <c r="AS41" i="34"/>
  <c r="AR41" i="34"/>
  <c r="AQ41" i="34"/>
  <c r="AP41" i="34"/>
  <c r="AO41" i="34"/>
  <c r="AN41" i="34"/>
  <c r="AM41" i="34"/>
  <c r="AL41" i="34"/>
  <c r="AU40" i="34"/>
  <c r="AT40" i="34"/>
  <c r="AT38" i="34"/>
  <c r="AS40" i="34"/>
  <c r="AS38" i="34"/>
  <c r="AR40" i="34"/>
  <c r="AQ40" i="34"/>
  <c r="AP40" i="34"/>
  <c r="AO40" i="34"/>
  <c r="AN40" i="34"/>
  <c r="AM40" i="34"/>
  <c r="AL40" i="34"/>
  <c r="AU39" i="34"/>
  <c r="AU38" i="34"/>
  <c r="AT39" i="34"/>
  <c r="AS39" i="34"/>
  <c r="AR39" i="34"/>
  <c r="AQ39" i="34"/>
  <c r="AP39" i="34"/>
  <c r="AP38" i="34"/>
  <c r="AO39" i="34"/>
  <c r="AO38" i="34"/>
  <c r="AN39" i="34"/>
  <c r="AN38" i="34"/>
  <c r="AM39" i="34"/>
  <c r="AL39" i="34"/>
  <c r="AL38" i="34"/>
  <c r="AW38" i="34"/>
  <c r="AV38" i="34"/>
  <c r="AR38" i="34"/>
  <c r="AQ38" i="34"/>
  <c r="AU37" i="34"/>
  <c r="AT37" i="34"/>
  <c r="AS37" i="34"/>
  <c r="AR37" i="34"/>
  <c r="AQ37" i="34"/>
  <c r="AP37" i="34"/>
  <c r="AO37" i="34"/>
  <c r="AN37" i="34"/>
  <c r="AM37" i="34"/>
  <c r="AL37" i="34"/>
  <c r="AU36" i="34"/>
  <c r="AT36" i="34"/>
  <c r="AS36" i="34"/>
  <c r="AR36" i="34"/>
  <c r="AQ36" i="34"/>
  <c r="AP36" i="34"/>
  <c r="AO36" i="34"/>
  <c r="AN36" i="34"/>
  <c r="AM36" i="34"/>
  <c r="AL36" i="34"/>
  <c r="AU35" i="34"/>
  <c r="AT35" i="34"/>
  <c r="AS35" i="34"/>
  <c r="AR35" i="34"/>
  <c r="AQ35" i="34"/>
  <c r="AP35" i="34"/>
  <c r="AO35" i="34"/>
  <c r="AN35" i="34"/>
  <c r="AM35" i="34"/>
  <c r="AL35" i="34"/>
  <c r="AU34" i="34"/>
  <c r="AT34" i="34"/>
  <c r="AS34" i="34"/>
  <c r="AR34" i="34"/>
  <c r="AR32" i="34"/>
  <c r="AQ34" i="34"/>
  <c r="AQ32" i="34"/>
  <c r="AP34" i="34"/>
  <c r="AO34" i="34"/>
  <c r="AN34" i="34"/>
  <c r="AM34" i="34"/>
  <c r="AL34" i="34"/>
  <c r="AU33" i="34"/>
  <c r="AU32" i="34"/>
  <c r="AT33" i="34"/>
  <c r="AT32" i="34"/>
  <c r="AS33" i="34"/>
  <c r="AS32" i="34"/>
  <c r="AR33" i="34"/>
  <c r="AQ33" i="34"/>
  <c r="AP33" i="34"/>
  <c r="AO33" i="34"/>
  <c r="AN33" i="34"/>
  <c r="AN32" i="34"/>
  <c r="AM33" i="34"/>
  <c r="AM32" i="34"/>
  <c r="AL33" i="34"/>
  <c r="AL32" i="34"/>
  <c r="AW32" i="34"/>
  <c r="AV32" i="34"/>
  <c r="AP32" i="34"/>
  <c r="AO32" i="34"/>
  <c r="AW31" i="34"/>
  <c r="AV31" i="34"/>
  <c r="AU31" i="34"/>
  <c r="AT31" i="34"/>
  <c r="AS31" i="34"/>
  <c r="AR31" i="34"/>
  <c r="AQ31" i="34"/>
  <c r="AP31" i="34"/>
  <c r="AO31" i="34"/>
  <c r="AN31" i="34"/>
  <c r="AM31" i="34"/>
  <c r="AL31" i="34"/>
  <c r="AW30" i="34"/>
  <c r="AV30" i="34"/>
  <c r="AU30" i="34"/>
  <c r="AT30" i="34"/>
  <c r="AS30" i="34"/>
  <c r="AR30" i="34"/>
  <c r="AQ30" i="34"/>
  <c r="AP30" i="34"/>
  <c r="AO30" i="34"/>
  <c r="AN30" i="34"/>
  <c r="AM30" i="34"/>
  <c r="AL30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W28" i="34"/>
  <c r="AV28" i="34"/>
  <c r="AU28" i="34"/>
  <c r="AT28" i="34"/>
  <c r="AS28" i="34"/>
  <c r="AR28" i="34"/>
  <c r="AQ28" i="34"/>
  <c r="AP28" i="34"/>
  <c r="AO28" i="34"/>
  <c r="AN28" i="34"/>
  <c r="AM28" i="34"/>
  <c r="AL28" i="34"/>
  <c r="AW27" i="34"/>
  <c r="AV27" i="34"/>
  <c r="AU27" i="34"/>
  <c r="AU26" i="34"/>
  <c r="AT27" i="34"/>
  <c r="AT26" i="34"/>
  <c r="AS27" i="34"/>
  <c r="AS26" i="34"/>
  <c r="AR27" i="34"/>
  <c r="AQ27" i="34"/>
  <c r="AP27" i="34"/>
  <c r="AO27" i="34"/>
  <c r="AN27" i="34"/>
  <c r="AN26" i="34"/>
  <c r="AM27" i="34"/>
  <c r="AM26" i="34"/>
  <c r="AL27" i="34"/>
  <c r="AL26" i="34"/>
  <c r="AW26" i="34"/>
  <c r="AV26" i="34"/>
  <c r="AR26" i="34"/>
  <c r="AQ26" i="34"/>
  <c r="AP26" i="34"/>
  <c r="AO26" i="34"/>
  <c r="AW25" i="34"/>
  <c r="AV25" i="34"/>
  <c r="AU25" i="34"/>
  <c r="AT25" i="34"/>
  <c r="AS25" i="34"/>
  <c r="AR25" i="34"/>
  <c r="AQ25" i="34"/>
  <c r="AP25" i="34"/>
  <c r="AO25" i="34"/>
  <c r="AN25" i="34"/>
  <c r="AM25" i="34"/>
  <c r="AL25" i="34"/>
  <c r="AW24" i="34"/>
  <c r="AV24" i="34"/>
  <c r="AU24" i="34"/>
  <c r="AT24" i="34"/>
  <c r="AS24" i="34"/>
  <c r="AR24" i="34"/>
  <c r="AQ24" i="34"/>
  <c r="AP24" i="34"/>
  <c r="AO24" i="34"/>
  <c r="AN24" i="34"/>
  <c r="AM24" i="34"/>
  <c r="AL24" i="34"/>
  <c r="AW23" i="34"/>
  <c r="AV23" i="34"/>
  <c r="AU23" i="34"/>
  <c r="AT23" i="34"/>
  <c r="AS23" i="34"/>
  <c r="AR23" i="34"/>
  <c r="AQ23" i="34"/>
  <c r="AP23" i="34"/>
  <c r="AO23" i="34"/>
  <c r="AN23" i="34"/>
  <c r="AM23" i="34"/>
  <c r="AL23" i="34"/>
  <c r="AW22" i="34"/>
  <c r="AV22" i="34"/>
  <c r="AU22" i="34"/>
  <c r="AT22" i="34"/>
  <c r="AS22" i="34"/>
  <c r="AR22" i="34"/>
  <c r="AQ22" i="34"/>
  <c r="AP22" i="34"/>
  <c r="AO22" i="34"/>
  <c r="AN22" i="34"/>
  <c r="AM22" i="34"/>
  <c r="AL22" i="34"/>
  <c r="AW21" i="34"/>
  <c r="AV21" i="34"/>
  <c r="AU21" i="34"/>
  <c r="AU20" i="34"/>
  <c r="AT21" i="34"/>
  <c r="AT20" i="34"/>
  <c r="AS21" i="34"/>
  <c r="AS20" i="34"/>
  <c r="AR21" i="34"/>
  <c r="AQ21" i="34"/>
  <c r="AP21" i="34"/>
  <c r="AO21" i="34"/>
  <c r="AN21" i="34"/>
  <c r="AN20" i="34"/>
  <c r="AM21" i="34"/>
  <c r="AM20" i="34"/>
  <c r="AL21" i="34"/>
  <c r="AL20" i="34"/>
  <c r="AW20" i="34"/>
  <c r="AV20" i="34"/>
  <c r="AR20" i="34"/>
  <c r="AQ20" i="34"/>
  <c r="AP20" i="34"/>
  <c r="AO20" i="34"/>
  <c r="AW19" i="34"/>
  <c r="AV19" i="34"/>
  <c r="AU19" i="34"/>
  <c r="AT19" i="34"/>
  <c r="AS19" i="34"/>
  <c r="AR19" i="34"/>
  <c r="AQ19" i="34"/>
  <c r="AP19" i="34"/>
  <c r="AO19" i="34"/>
  <c r="AN19" i="34"/>
  <c r="AM19" i="34"/>
  <c r="AL19" i="34"/>
  <c r="AW18" i="34"/>
  <c r="AV18" i="34"/>
  <c r="AU18" i="34"/>
  <c r="AT18" i="34"/>
  <c r="AS18" i="34"/>
  <c r="AR18" i="34"/>
  <c r="AQ18" i="34"/>
  <c r="AP18" i="34"/>
  <c r="AO18" i="34"/>
  <c r="AN18" i="34"/>
  <c r="AM18" i="34"/>
  <c r="AL18" i="34"/>
  <c r="AW17" i="34"/>
  <c r="AV17" i="34"/>
  <c r="AU17" i="34"/>
  <c r="AT17" i="34"/>
  <c r="AS17" i="34"/>
  <c r="AS13" i="34"/>
  <c r="AR17" i="34"/>
  <c r="AQ17" i="34"/>
  <c r="AP17" i="34"/>
  <c r="AO17" i="34"/>
  <c r="AN17" i="34"/>
  <c r="AM17" i="34"/>
  <c r="AL17" i="34"/>
  <c r="AW16" i="34"/>
  <c r="AV16" i="34"/>
  <c r="AU16" i="34"/>
  <c r="AT16" i="34"/>
  <c r="AS16" i="34"/>
  <c r="AR16" i="34"/>
  <c r="AQ16" i="34"/>
  <c r="AP16" i="34"/>
  <c r="AO16" i="34"/>
  <c r="AN16" i="34"/>
  <c r="AM16" i="34"/>
  <c r="AL16" i="34"/>
  <c r="AW15" i="34"/>
  <c r="AV15" i="34"/>
  <c r="AU15" i="34"/>
  <c r="AT15" i="34"/>
  <c r="AS15" i="34"/>
  <c r="AR15" i="34"/>
  <c r="AQ15" i="34"/>
  <c r="AP15" i="34"/>
  <c r="AO15" i="34"/>
  <c r="AN15" i="34"/>
  <c r="AM15" i="34"/>
  <c r="AL15" i="34"/>
  <c r="AW14" i="34"/>
  <c r="AV14" i="34"/>
  <c r="AU14" i="34"/>
  <c r="AT14" i="34"/>
  <c r="AS14" i="34"/>
  <c r="AR14" i="34"/>
  <c r="AR13" i="34"/>
  <c r="AQ14" i="34"/>
  <c r="AQ13" i="34"/>
  <c r="AP14" i="34"/>
  <c r="AP13" i="34"/>
  <c r="AO14" i="34"/>
  <c r="AO13" i="34"/>
  <c r="AN14" i="34"/>
  <c r="AM14" i="34"/>
  <c r="AL14" i="34"/>
  <c r="AW13" i="34"/>
  <c r="AV13" i="34"/>
  <c r="AU13" i="34"/>
  <c r="AT13" i="34"/>
  <c r="AN13" i="34"/>
  <c r="AM13" i="34"/>
  <c r="AL13" i="34"/>
  <c r="AW12" i="34"/>
  <c r="AV12" i="34"/>
  <c r="AU12" i="34"/>
  <c r="AT12" i="34"/>
  <c r="AS12" i="34"/>
  <c r="AR12" i="34"/>
  <c r="AQ12" i="34"/>
  <c r="AP12" i="34"/>
  <c r="AO12" i="34"/>
  <c r="AN12" i="34"/>
  <c r="AM12" i="34"/>
  <c r="AL12" i="34"/>
  <c r="AW11" i="34"/>
  <c r="AV11" i="34"/>
  <c r="AU11" i="34"/>
  <c r="AT11" i="34"/>
  <c r="AS11" i="34"/>
  <c r="AR11" i="34"/>
  <c r="AQ11" i="34"/>
  <c r="AP11" i="34"/>
  <c r="AO11" i="34"/>
  <c r="AN11" i="34"/>
  <c r="AM11" i="34"/>
  <c r="AL11" i="34"/>
  <c r="AW10" i="34"/>
  <c r="AV10" i="34"/>
  <c r="AU10" i="34"/>
  <c r="AT10" i="34"/>
  <c r="AS10" i="34"/>
  <c r="AR10" i="34"/>
  <c r="AQ10" i="34"/>
  <c r="AP10" i="34"/>
  <c r="AO10" i="34"/>
  <c r="AN10" i="34"/>
  <c r="AM10" i="34"/>
  <c r="AL10" i="34"/>
  <c r="AW9" i="34"/>
  <c r="AV9" i="34"/>
  <c r="AU9" i="34"/>
  <c r="AT9" i="34"/>
  <c r="AS9" i="34"/>
  <c r="AR9" i="34"/>
  <c r="AQ9" i="34"/>
  <c r="AP9" i="34"/>
  <c r="AO9" i="34"/>
  <c r="AN9" i="34"/>
  <c r="AM9" i="34"/>
  <c r="AL9" i="34"/>
  <c r="AW8" i="34"/>
  <c r="AV8" i="34"/>
  <c r="AU8" i="34"/>
  <c r="AT8" i="34"/>
  <c r="AS8" i="34"/>
  <c r="AR8" i="34"/>
  <c r="AQ8" i="34"/>
  <c r="AP8" i="34"/>
  <c r="AO8" i="34"/>
  <c r="AN8" i="34"/>
  <c r="AM8" i="34"/>
  <c r="AL8" i="34"/>
  <c r="AW7" i="34"/>
  <c r="AV7" i="34"/>
  <c r="AU7" i="34"/>
  <c r="AU6" i="34"/>
  <c r="AT7" i="34"/>
  <c r="AS7" i="34"/>
  <c r="AS6" i="34"/>
  <c r="AS59" i="34"/>
  <c r="AR7" i="34"/>
  <c r="AQ7" i="34"/>
  <c r="AP7" i="34"/>
  <c r="AP6" i="34"/>
  <c r="AO7" i="34"/>
  <c r="AN7" i="34"/>
  <c r="AN6" i="34"/>
  <c r="AM7" i="34"/>
  <c r="AM6" i="34"/>
  <c r="AL7" i="34"/>
  <c r="AW6" i="34"/>
  <c r="AW59" i="34"/>
  <c r="AV6" i="34"/>
  <c r="AV59" i="34"/>
  <c r="AT6" i="34"/>
  <c r="AR6" i="34"/>
  <c r="AQ6" i="34"/>
  <c r="AQ59" i="34"/>
  <c r="AO6" i="34"/>
  <c r="AO59" i="34"/>
  <c r="AL6" i="34"/>
  <c r="AJ59" i="34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AE32" i="34"/>
  <c r="AD32" i="34"/>
  <c r="AC32" i="34"/>
  <c r="AB32" i="34"/>
  <c r="AB59" i="34"/>
  <c r="AA32" i="34"/>
  <c r="Z32" i="34"/>
  <c r="Y32" i="34"/>
  <c r="X32" i="34"/>
  <c r="W32" i="34"/>
  <c r="V32" i="34"/>
  <c r="U32" i="34"/>
  <c r="T32" i="34"/>
  <c r="T59" i="34"/>
  <c r="S32" i="34"/>
  <c r="R32" i="34"/>
  <c r="Q32" i="34"/>
  <c r="P32" i="34"/>
  <c r="O32" i="34"/>
  <c r="N32" i="34"/>
  <c r="AJ26" i="34"/>
  <c r="AI26" i="34"/>
  <c r="AH26" i="34"/>
  <c r="AG26" i="34"/>
  <c r="AF26" i="34"/>
  <c r="AE26" i="34"/>
  <c r="AD26" i="34"/>
  <c r="AC26" i="34"/>
  <c r="AB26" i="34"/>
  <c r="AA26" i="34"/>
  <c r="Z26" i="34"/>
  <c r="Y26" i="34"/>
  <c r="X26" i="34"/>
  <c r="W26" i="34"/>
  <c r="V26" i="34"/>
  <c r="U26" i="34"/>
  <c r="T26" i="34"/>
  <c r="S26" i="34"/>
  <c r="R26" i="34"/>
  <c r="Q26" i="34"/>
  <c r="P26" i="34"/>
  <c r="O26" i="34"/>
  <c r="N26" i="34"/>
  <c r="AJ20" i="34"/>
  <c r="AI20" i="34"/>
  <c r="AH20" i="34"/>
  <c r="AG20" i="34"/>
  <c r="AF20" i="34"/>
  <c r="AE20" i="34"/>
  <c r="AD20" i="34"/>
  <c r="AC20" i="34"/>
  <c r="AB20" i="34"/>
  <c r="AA20" i="34"/>
  <c r="Z20" i="34"/>
  <c r="Y20" i="34"/>
  <c r="X20" i="34"/>
  <c r="W20" i="34"/>
  <c r="V20" i="34"/>
  <c r="U20" i="34"/>
  <c r="T20" i="34"/>
  <c r="S20" i="34"/>
  <c r="R20" i="34"/>
  <c r="Q20" i="34"/>
  <c r="P20" i="34"/>
  <c r="O20" i="34"/>
  <c r="N20" i="34"/>
  <c r="AJ13" i="34"/>
  <c r="AI13" i="34"/>
  <c r="AH13" i="34"/>
  <c r="AG13" i="34"/>
  <c r="AF13" i="34"/>
  <c r="AE13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AJ6" i="34"/>
  <c r="AI6" i="34"/>
  <c r="AI59" i="34"/>
  <c r="AH6" i="34"/>
  <c r="AH59" i="34"/>
  <c r="AG6" i="34"/>
  <c r="AG59" i="34"/>
  <c r="AF6" i="34"/>
  <c r="AF59" i="34"/>
  <c r="AE6" i="34"/>
  <c r="AE59" i="34"/>
  <c r="AD6" i="34"/>
  <c r="AD59" i="34"/>
  <c r="AC6" i="34"/>
  <c r="AC59" i="34"/>
  <c r="AB6" i="34"/>
  <c r="AA6" i="34"/>
  <c r="AA59" i="34"/>
  <c r="Z6" i="34"/>
  <c r="Z59" i="34"/>
  <c r="Y6" i="34"/>
  <c r="Y59" i="34"/>
  <c r="X6" i="34"/>
  <c r="X59" i="34"/>
  <c r="W6" i="34"/>
  <c r="W59" i="34"/>
  <c r="V6" i="34"/>
  <c r="V59" i="34"/>
  <c r="U6" i="34"/>
  <c r="U59" i="34"/>
  <c r="T6" i="34"/>
  <c r="S6" i="34"/>
  <c r="S59" i="34"/>
  <c r="R6" i="34"/>
  <c r="R59" i="34"/>
  <c r="Q6" i="34"/>
  <c r="Q59" i="34"/>
  <c r="P6" i="34"/>
  <c r="P59" i="34"/>
  <c r="O6" i="34"/>
  <c r="O59" i="34"/>
  <c r="N6" i="34"/>
  <c r="N59" i="34"/>
  <c r="J4" i="28"/>
  <c r="I49" i="29"/>
  <c r="I4" i="28"/>
  <c r="AI11" i="47"/>
  <c r="BC6" i="46"/>
  <c r="D40" i="46"/>
  <c r="P9" i="43"/>
  <c r="R9" i="43"/>
  <c r="Q9" i="43"/>
  <c r="M9" i="43"/>
  <c r="N9" i="43"/>
  <c r="O9" i="43"/>
  <c r="H18" i="46"/>
  <c r="BD7" i="46"/>
  <c r="BE7" i="46"/>
  <c r="BE8" i="47"/>
  <c r="BD15" i="46"/>
  <c r="BE15" i="46"/>
  <c r="BE5" i="47"/>
  <c r="L12" i="44"/>
  <c r="AM12" i="44"/>
  <c r="I9" i="43"/>
  <c r="BH15" i="46"/>
  <c r="BD5" i="46"/>
  <c r="BE5" i="46"/>
  <c r="BC37" i="46"/>
  <c r="V12" i="44"/>
  <c r="BC5" i="46"/>
  <c r="W12" i="44"/>
  <c r="BD8" i="46"/>
  <c r="BE8" i="46"/>
  <c r="BD9" i="46"/>
  <c r="BC8" i="46"/>
  <c r="BC15" i="46"/>
  <c r="BE6" i="47"/>
  <c r="AL4" i="46"/>
  <c r="AL11" i="46"/>
  <c r="BD8" i="47"/>
  <c r="AR12" i="44"/>
  <c r="BH9" i="46"/>
  <c r="BD37" i="46"/>
  <c r="BE37" i="46"/>
  <c r="BD6" i="46"/>
  <c r="BH7" i="46"/>
  <c r="AG11" i="28"/>
  <c r="AS12" i="44"/>
  <c r="AK11" i="47"/>
  <c r="AI4" i="28"/>
  <c r="AQ12" i="44"/>
  <c r="CK51" i="45"/>
  <c r="AH49" i="29"/>
  <c r="BC9" i="46"/>
  <c r="CH51" i="45"/>
  <c r="AE49" i="29"/>
  <c r="J4" i="46"/>
  <c r="J11" i="46"/>
  <c r="BK51" i="45"/>
  <c r="J49" i="29"/>
  <c r="BH37" i="46"/>
  <c r="CM51" i="45"/>
  <c r="AJ49" i="29"/>
  <c r="CL51" i="45"/>
  <c r="AI49" i="29"/>
  <c r="K11" i="46"/>
  <c r="M15" i="46"/>
  <c r="N15" i="46"/>
  <c r="N38" i="46"/>
  <c r="AH4" i="28"/>
  <c r="BG4" i="47"/>
  <c r="CJ51" i="45"/>
  <c r="AG49" i="29"/>
  <c r="AN12" i="44"/>
  <c r="AH11" i="47"/>
  <c r="AF4" i="28"/>
  <c r="AN4" i="47"/>
  <c r="AG4" i="28"/>
  <c r="AP12" i="44"/>
  <c r="CI51" i="45"/>
  <c r="AF49" i="29"/>
  <c r="M37" i="46"/>
  <c r="N37" i="46"/>
  <c r="AM4" i="46"/>
  <c r="AP5" i="46"/>
  <c r="BH6" i="46"/>
  <c r="AI4" i="46"/>
  <c r="AI11" i="46"/>
  <c r="AJ4" i="46"/>
  <c r="AO5" i="46"/>
  <c r="AO4" i="47"/>
  <c r="AJ4" i="28"/>
  <c r="BC7" i="46"/>
  <c r="AK4" i="46"/>
  <c r="AK11" i="46"/>
  <c r="BH5" i="46"/>
  <c r="BH8" i="46"/>
  <c r="AX18" i="46"/>
  <c r="AR18" i="47"/>
  <c r="AV18" i="46"/>
  <c r="AS18" i="47"/>
  <c r="F18" i="46"/>
  <c r="AS13" i="46"/>
  <c r="AR35" i="46"/>
  <c r="AV18" i="47"/>
  <c r="AX59" i="45"/>
  <c r="CY59" i="45"/>
  <c r="AW59" i="45"/>
  <c r="CX59" i="45"/>
  <c r="AP59" i="45"/>
  <c r="CQ59" i="45"/>
  <c r="L51" i="45"/>
  <c r="BM51" i="45"/>
  <c r="M51" i="45"/>
  <c r="AV59" i="45"/>
  <c r="CW59" i="45"/>
  <c r="AS35" i="46"/>
  <c r="BA11" i="46"/>
  <c r="AV27" i="46"/>
  <c r="AX27" i="47"/>
  <c r="L4" i="47"/>
  <c r="AQ59" i="45"/>
  <c r="CR59" i="45"/>
  <c r="BA40" i="46"/>
  <c r="AV35" i="46"/>
  <c r="I40" i="46"/>
  <c r="I42" i="46"/>
  <c r="H40" i="46"/>
  <c r="H42" i="46"/>
  <c r="P40" i="46"/>
  <c r="P42" i="46"/>
  <c r="F40" i="46"/>
  <c r="E40" i="46"/>
  <c r="E42" i="46"/>
  <c r="AS4" i="46"/>
  <c r="AS11" i="46"/>
  <c r="AS18" i="46"/>
  <c r="AU21" i="46"/>
  <c r="AR4" i="46"/>
  <c r="AR11" i="46"/>
  <c r="AS27" i="46"/>
  <c r="AV21" i="46"/>
  <c r="AW27" i="46"/>
  <c r="AZ11" i="47"/>
  <c r="BD6" i="47"/>
  <c r="AW27" i="47"/>
  <c r="AW18" i="47"/>
  <c r="AR27" i="47"/>
  <c r="AR40" i="47"/>
  <c r="AS42" i="47"/>
  <c r="AQ27" i="47"/>
  <c r="AQ40" i="47"/>
  <c r="AQ42" i="47"/>
  <c r="AU18" i="47"/>
  <c r="AT27" i="47"/>
  <c r="AY40" i="47"/>
  <c r="AV40" i="47"/>
  <c r="G42" i="46"/>
  <c r="AX35" i="46"/>
  <c r="AW40" i="46"/>
  <c r="D42" i="46"/>
  <c r="AV40" i="46"/>
  <c r="AR32" i="46"/>
  <c r="AR27" i="46"/>
  <c r="AW11" i="46"/>
  <c r="AW18" i="46"/>
  <c r="AT4" i="46"/>
  <c r="AT11" i="46"/>
  <c r="AT18" i="46"/>
  <c r="AU40" i="46"/>
  <c r="BA4" i="46"/>
  <c r="AR13" i="46"/>
  <c r="AS21" i="46"/>
  <c r="AR22" i="46"/>
  <c r="AR21" i="46"/>
  <c r="BA27" i="46"/>
  <c r="BD5" i="47"/>
  <c r="AY51" i="45"/>
  <c r="CZ51" i="45"/>
  <c r="AZ51" i="45"/>
  <c r="DA51" i="45"/>
  <c r="Y11" i="44"/>
  <c r="Y12" i="44"/>
  <c r="AX12" i="44"/>
  <c r="BD15" i="47"/>
  <c r="BE15" i="47"/>
  <c r="Z12" i="44"/>
  <c r="AY12" i="44"/>
  <c r="AU12" i="44"/>
  <c r="AT40" i="47"/>
  <c r="AT12" i="44"/>
  <c r="AA12" i="44"/>
  <c r="AZ12" i="44"/>
  <c r="AJ12" i="44"/>
  <c r="AT59" i="45"/>
  <c r="CU59" i="45"/>
  <c r="AR59" i="45"/>
  <c r="CS59" i="45"/>
  <c r="AS59" i="45"/>
  <c r="CT59" i="45"/>
  <c r="AU59" i="45"/>
  <c r="CV59" i="45"/>
  <c r="CQ46" i="45"/>
  <c r="AO46" i="45"/>
  <c r="CP46" i="45"/>
  <c r="BA51" i="45"/>
  <c r="DB51" i="45"/>
  <c r="AO59" i="45"/>
  <c r="CP59" i="45"/>
  <c r="CP6" i="45"/>
  <c r="BJ51" i="45"/>
  <c r="AZ4" i="46"/>
  <c r="AU42" i="46"/>
  <c r="AU4" i="46"/>
  <c r="AU11" i="46"/>
  <c r="AU18" i="46"/>
  <c r="AY4" i="46"/>
  <c r="BA18" i="46"/>
  <c r="AZ40" i="46"/>
  <c r="AZ21" i="46"/>
  <c r="AY40" i="46"/>
  <c r="AY21" i="46"/>
  <c r="AT40" i="46"/>
  <c r="BD7" i="47"/>
  <c r="BE7" i="47"/>
  <c r="AZ42" i="47"/>
  <c r="AZ18" i="47"/>
  <c r="BE37" i="47"/>
  <c r="BD37" i="47"/>
  <c r="AZ40" i="47"/>
  <c r="AT42" i="47"/>
  <c r="BB4" i="47"/>
  <c r="AJ11" i="47"/>
  <c r="I11" i="47"/>
  <c r="AY11" i="47"/>
  <c r="AX40" i="47"/>
  <c r="AL11" i="47"/>
  <c r="AX11" i="47"/>
  <c r="J11" i="47"/>
  <c r="BC4" i="47"/>
  <c r="BA4" i="47"/>
  <c r="BD9" i="47"/>
  <c r="BE9" i="47"/>
  <c r="AJ51" i="34"/>
  <c r="CG51" i="34"/>
  <c r="AG51" i="34"/>
  <c r="CD51" i="34"/>
  <c r="AH51" i="34"/>
  <c r="AF51" i="34"/>
  <c r="AI51" i="34"/>
  <c r="CF51" i="34"/>
  <c r="AM59" i="34"/>
  <c r="AU59" i="34"/>
  <c r="AL59" i="34"/>
  <c r="AN59" i="34"/>
  <c r="AR59" i="34"/>
  <c r="AP59" i="34"/>
  <c r="AT59" i="34"/>
  <c r="AM38" i="34"/>
  <c r="BF6" i="46"/>
  <c r="AN11" i="47"/>
  <c r="AF11" i="28"/>
  <c r="I11" i="28"/>
  <c r="AI11" i="28"/>
  <c r="BF7" i="46"/>
  <c r="J11" i="28"/>
  <c r="L11" i="47"/>
  <c r="BF15" i="46"/>
  <c r="F42" i="46"/>
  <c r="BF8" i="46"/>
  <c r="BE6" i="46"/>
  <c r="BF5" i="46"/>
  <c r="BF9" i="46"/>
  <c r="BE9" i="46"/>
  <c r="BE4" i="47"/>
  <c r="BD4" i="46"/>
  <c r="BF37" i="46"/>
  <c r="BD4" i="47"/>
  <c r="BB4" i="46"/>
  <c r="M11" i="46"/>
  <c r="M4" i="46"/>
  <c r="AO11" i="47"/>
  <c r="AJ11" i="28"/>
  <c r="BG11" i="47"/>
  <c r="AH11" i="28"/>
  <c r="BC4" i="46"/>
  <c r="BH4" i="46"/>
  <c r="AJ11" i="46"/>
  <c r="BC11" i="46"/>
  <c r="AO4" i="46"/>
  <c r="BB11" i="46"/>
  <c r="AM11" i="46"/>
  <c r="BD11" i="46"/>
  <c r="AP4" i="46"/>
  <c r="AR42" i="47"/>
  <c r="D44" i="46"/>
  <c r="AS40" i="46"/>
  <c r="AS42" i="46"/>
  <c r="BA42" i="46"/>
  <c r="AR40" i="46"/>
  <c r="AR18" i="46"/>
  <c r="AS40" i="47"/>
  <c r="AV42" i="47"/>
  <c r="AW42" i="46"/>
  <c r="AV42" i="46"/>
  <c r="AW40" i="47"/>
  <c r="AW42" i="47"/>
  <c r="AT42" i="46"/>
  <c r="AX40" i="46"/>
  <c r="AX42" i="46"/>
  <c r="AZ11" i="46"/>
  <c r="AY11" i="46"/>
  <c r="AX18" i="47"/>
  <c r="AX42" i="47"/>
  <c r="BA11" i="47"/>
  <c r="BC11" i="47"/>
  <c r="AY42" i="47"/>
  <c r="AY18" i="47"/>
  <c r="AU40" i="47"/>
  <c r="AU42" i="47"/>
  <c r="BB11" i="47"/>
  <c r="AV51" i="34"/>
  <c r="CS51" i="34"/>
  <c r="CC51" i="34"/>
  <c r="CE51" i="34"/>
  <c r="AW51" i="34"/>
  <c r="CT51" i="34"/>
  <c r="I25" i="32"/>
  <c r="H25" i="32"/>
  <c r="G25" i="32"/>
  <c r="F25" i="32"/>
  <c r="E25" i="32"/>
  <c r="D25" i="32"/>
  <c r="BE4" i="46"/>
  <c r="BF4" i="46"/>
  <c r="BH11" i="46"/>
  <c r="AP11" i="46"/>
  <c r="AO11" i="46"/>
  <c r="E44" i="46"/>
  <c r="AR42" i="46"/>
  <c r="BF11" i="46"/>
  <c r="BE11" i="46"/>
  <c r="AY42" i="46"/>
  <c r="AY18" i="46"/>
  <c r="AZ18" i="46"/>
  <c r="AZ42" i="46"/>
  <c r="BE11" i="47"/>
  <c r="BD11" i="47"/>
  <c r="I18" i="41"/>
  <c r="F44" i="46"/>
  <c r="G44" i="46"/>
  <c r="H44" i="46"/>
  <c r="I44" i="46"/>
  <c r="I56" i="34"/>
  <c r="T17" i="41"/>
  <c r="U15" i="41"/>
  <c r="J18" i="41"/>
  <c r="AF18" i="41"/>
  <c r="AE18" i="41"/>
  <c r="AE17" i="41"/>
  <c r="AE15" i="41"/>
  <c r="L45" i="34"/>
  <c r="K45" i="34"/>
  <c r="L44" i="34"/>
  <c r="K44" i="34"/>
  <c r="L43" i="34"/>
  <c r="K43" i="34"/>
  <c r="L42" i="34"/>
  <c r="K42" i="34"/>
  <c r="L41" i="34"/>
  <c r="K41" i="34"/>
  <c r="L40" i="34"/>
  <c r="K40" i="34"/>
  <c r="L39" i="34"/>
  <c r="K39" i="34"/>
  <c r="L38" i="34"/>
  <c r="K38" i="34"/>
  <c r="L37" i="34"/>
  <c r="K37" i="34"/>
  <c r="L36" i="34"/>
  <c r="K36" i="34"/>
  <c r="L35" i="34"/>
  <c r="K35" i="34"/>
  <c r="L34" i="34"/>
  <c r="K34" i="34"/>
  <c r="L33" i="34"/>
  <c r="K33" i="34"/>
  <c r="L32" i="34"/>
  <c r="K32" i="34"/>
  <c r="L31" i="34"/>
  <c r="K31" i="34"/>
  <c r="L30" i="34"/>
  <c r="K30" i="34"/>
  <c r="L29" i="34"/>
  <c r="K29" i="34"/>
  <c r="L28" i="34"/>
  <c r="K28" i="34"/>
  <c r="L27" i="34"/>
  <c r="K27" i="34"/>
  <c r="L26" i="34"/>
  <c r="K26" i="34"/>
  <c r="L25" i="34"/>
  <c r="K25" i="34"/>
  <c r="L24" i="34"/>
  <c r="K24" i="34"/>
  <c r="L23" i="34"/>
  <c r="K23" i="34"/>
  <c r="L22" i="34"/>
  <c r="K22" i="34"/>
  <c r="L21" i="34"/>
  <c r="K21" i="34"/>
  <c r="L20" i="34"/>
  <c r="K20" i="34"/>
  <c r="L19" i="34"/>
  <c r="K19" i="34"/>
  <c r="L18" i="34"/>
  <c r="K18" i="34"/>
  <c r="L17" i="34"/>
  <c r="K17" i="34"/>
  <c r="L16" i="34"/>
  <c r="K16" i="34"/>
  <c r="L15" i="34"/>
  <c r="K15" i="34"/>
  <c r="L14" i="34"/>
  <c r="K14" i="34"/>
  <c r="L13" i="34"/>
  <c r="K13" i="34"/>
  <c r="L12" i="34"/>
  <c r="K12" i="34"/>
  <c r="L11" i="34"/>
  <c r="K11" i="34"/>
  <c r="L10" i="34"/>
  <c r="K10" i="34"/>
  <c r="L9" i="34"/>
  <c r="K9" i="34"/>
  <c r="L8" i="34"/>
  <c r="K8" i="34"/>
  <c r="L7" i="34"/>
  <c r="K7" i="34"/>
  <c r="L6" i="34"/>
  <c r="K6" i="34"/>
  <c r="M44" i="33"/>
  <c r="M33" i="33"/>
  <c r="AM31" i="33"/>
  <c r="M30" i="33"/>
  <c r="AL25" i="33"/>
  <c r="M25" i="33"/>
  <c r="BB16" i="33"/>
  <c r="BA16" i="33"/>
  <c r="AM14" i="33"/>
  <c r="AM9" i="33"/>
  <c r="AM7" i="33"/>
  <c r="M6" i="33"/>
  <c r="M44" i="32"/>
  <c r="AM38" i="32"/>
  <c r="AL38" i="32"/>
  <c r="M38" i="32"/>
  <c r="L38" i="32"/>
  <c r="AM37" i="32"/>
  <c r="AL37" i="32"/>
  <c r="M37" i="32"/>
  <c r="L37" i="32"/>
  <c r="BA36" i="32"/>
  <c r="AM36" i="32"/>
  <c r="AL36" i="32"/>
  <c r="M36" i="32"/>
  <c r="L36" i="32"/>
  <c r="AL35" i="32"/>
  <c r="AM33" i="32"/>
  <c r="AL33" i="32"/>
  <c r="M33" i="32"/>
  <c r="L33" i="32"/>
  <c r="BB32" i="32"/>
  <c r="AM32" i="32"/>
  <c r="AL32" i="32"/>
  <c r="M32" i="32"/>
  <c r="L32" i="32"/>
  <c r="AM31" i="32"/>
  <c r="AL31" i="32"/>
  <c r="M31" i="32"/>
  <c r="L31" i="32"/>
  <c r="AM30" i="32"/>
  <c r="AL30" i="32"/>
  <c r="M30" i="32"/>
  <c r="L30" i="32"/>
  <c r="AM29" i="32"/>
  <c r="AL29" i="32"/>
  <c r="M29" i="32"/>
  <c r="L29" i="32"/>
  <c r="BB28" i="32"/>
  <c r="AM28" i="32"/>
  <c r="AL28" i="32"/>
  <c r="M28" i="32"/>
  <c r="L28" i="32"/>
  <c r="AM27" i="32"/>
  <c r="AM25" i="32"/>
  <c r="AL25" i="32"/>
  <c r="M25" i="32"/>
  <c r="L25" i="32"/>
  <c r="AM22" i="32"/>
  <c r="AL22" i="32"/>
  <c r="M22" i="32"/>
  <c r="L22" i="32"/>
  <c r="AM16" i="32"/>
  <c r="AL16" i="32"/>
  <c r="M16" i="32"/>
  <c r="L16" i="32"/>
  <c r="AM15" i="32"/>
  <c r="AL15" i="32"/>
  <c r="M15" i="32"/>
  <c r="L15" i="32"/>
  <c r="AM14" i="32"/>
  <c r="AL14" i="32"/>
  <c r="M14" i="32"/>
  <c r="L14" i="32"/>
  <c r="AM13" i="32"/>
  <c r="M13" i="32"/>
  <c r="AM10" i="32"/>
  <c r="AL10" i="32"/>
  <c r="M10" i="32"/>
  <c r="L10" i="32"/>
  <c r="AM9" i="32"/>
  <c r="AL9" i="32"/>
  <c r="M9" i="32"/>
  <c r="L9" i="32"/>
  <c r="BA8" i="32"/>
  <c r="AM8" i="32"/>
  <c r="AL8" i="32"/>
  <c r="M8" i="32"/>
  <c r="L8" i="32"/>
  <c r="BA7" i="32"/>
  <c r="AM7" i="32"/>
  <c r="AL7" i="32"/>
  <c r="M7" i="32"/>
  <c r="L7" i="32"/>
  <c r="AM6" i="32"/>
  <c r="AL6" i="32"/>
  <c r="M6" i="32"/>
  <c r="L6" i="32"/>
  <c r="AM5" i="32"/>
  <c r="AL5" i="32"/>
  <c r="M5" i="32"/>
  <c r="L5" i="32"/>
  <c r="BD23" i="33"/>
  <c r="AZ23" i="33"/>
  <c r="AY23" i="33"/>
  <c r="AK23" i="33"/>
  <c r="AJ23" i="33"/>
  <c r="AI23" i="33"/>
  <c r="AH23" i="33"/>
  <c r="AG23" i="33"/>
  <c r="C46" i="34"/>
  <c r="D46" i="34"/>
  <c r="E46" i="34"/>
  <c r="F46" i="34"/>
  <c r="G46" i="34"/>
  <c r="H46" i="34"/>
  <c r="C51" i="34"/>
  <c r="D51" i="34"/>
  <c r="E51" i="34"/>
  <c r="F51" i="34"/>
  <c r="G51" i="34"/>
  <c r="H51" i="34"/>
  <c r="D56" i="34"/>
  <c r="E56" i="34"/>
  <c r="F56" i="34"/>
  <c r="G56" i="34"/>
  <c r="J32" i="34"/>
  <c r="L55" i="34"/>
  <c r="L52" i="34"/>
  <c r="L53" i="34"/>
  <c r="L54" i="34"/>
  <c r="H18" i="41"/>
  <c r="H6" i="41"/>
  <c r="J56" i="34"/>
  <c r="L56" i="34"/>
  <c r="H56" i="34"/>
  <c r="K56" i="34"/>
  <c r="C56" i="34"/>
  <c r="D18" i="41"/>
  <c r="Z18" i="41"/>
  <c r="E18" i="41"/>
  <c r="AA18" i="41"/>
  <c r="F18" i="41"/>
  <c r="AB18" i="41"/>
  <c r="G18" i="41"/>
  <c r="AC18" i="41"/>
  <c r="C18" i="41"/>
  <c r="D12" i="41"/>
  <c r="Z12" i="41"/>
  <c r="E12" i="41"/>
  <c r="F12" i="41"/>
  <c r="G12" i="41"/>
  <c r="H12" i="41"/>
  <c r="AD12" i="41"/>
  <c r="C12" i="41"/>
  <c r="D6" i="41"/>
  <c r="Z6" i="41"/>
  <c r="E6" i="41"/>
  <c r="AA6" i="41"/>
  <c r="F6" i="41"/>
  <c r="G6" i="41"/>
  <c r="C6" i="41"/>
  <c r="I51" i="34"/>
  <c r="K23" i="33"/>
  <c r="J23" i="33"/>
  <c r="Y18" i="41"/>
  <c r="AC12" i="41"/>
  <c r="Y12" i="41"/>
  <c r="AB12" i="41"/>
  <c r="AA12" i="41"/>
  <c r="AC6" i="41"/>
  <c r="Y6" i="41"/>
  <c r="AB6" i="41"/>
  <c r="L53" i="22"/>
  <c r="K53" i="22"/>
  <c r="L51" i="22"/>
  <c r="K51" i="22"/>
  <c r="L50" i="22"/>
  <c r="K50" i="22"/>
  <c r="L44" i="22"/>
  <c r="K44" i="22"/>
  <c r="L43" i="22"/>
  <c r="K43" i="22"/>
  <c r="L42" i="22"/>
  <c r="K42" i="22"/>
  <c r="L41" i="22"/>
  <c r="K41" i="22"/>
  <c r="L40" i="22"/>
  <c r="K40" i="22"/>
  <c r="L39" i="22"/>
  <c r="K39" i="22"/>
  <c r="L38" i="22"/>
  <c r="K38" i="22"/>
  <c r="L37" i="22"/>
  <c r="K37" i="22"/>
  <c r="L36" i="22"/>
  <c r="K36" i="22"/>
  <c r="L35" i="22"/>
  <c r="K35" i="22"/>
  <c r="L34" i="22"/>
  <c r="K34" i="22"/>
  <c r="L33" i="22"/>
  <c r="K33" i="22"/>
  <c r="L32" i="22"/>
  <c r="K32" i="22"/>
  <c r="L31" i="22"/>
  <c r="K31" i="22"/>
  <c r="L30" i="22"/>
  <c r="K30" i="22"/>
  <c r="L29" i="22"/>
  <c r="K29" i="22"/>
  <c r="L28" i="22"/>
  <c r="K28" i="22"/>
  <c r="L27" i="22"/>
  <c r="K27" i="22"/>
  <c r="L26" i="22"/>
  <c r="K26" i="22"/>
  <c r="L25" i="22"/>
  <c r="K25" i="22"/>
  <c r="L24" i="22"/>
  <c r="K24" i="22"/>
  <c r="L23" i="22"/>
  <c r="K23" i="22"/>
  <c r="L22" i="22"/>
  <c r="K22" i="22"/>
  <c r="L21" i="22"/>
  <c r="K21" i="22"/>
  <c r="L20" i="22"/>
  <c r="K20" i="22"/>
  <c r="L19" i="22"/>
  <c r="K19" i="22"/>
  <c r="L18" i="22"/>
  <c r="K18" i="22"/>
  <c r="L17" i="22"/>
  <c r="K17" i="22"/>
  <c r="L16" i="22"/>
  <c r="K16" i="22"/>
  <c r="L15" i="22"/>
  <c r="K15" i="22"/>
  <c r="L14" i="22"/>
  <c r="K14" i="22"/>
  <c r="L13" i="22"/>
  <c r="K13" i="22"/>
  <c r="L12" i="22"/>
  <c r="K12" i="22"/>
  <c r="L10" i="22"/>
  <c r="K10" i="22"/>
  <c r="L9" i="22"/>
  <c r="K9" i="22"/>
  <c r="L8" i="22"/>
  <c r="K8" i="22"/>
  <c r="L7" i="22"/>
  <c r="K7" i="22"/>
  <c r="L6" i="22"/>
  <c r="BA42" i="30"/>
  <c r="AZ42" i="30"/>
  <c r="BA40" i="30"/>
  <c r="AZ40" i="30"/>
  <c r="BA38" i="30"/>
  <c r="AZ38" i="30"/>
  <c r="BA37" i="30"/>
  <c r="AZ37" i="30"/>
  <c r="BA36" i="30"/>
  <c r="AZ36" i="30"/>
  <c r="BA35" i="30"/>
  <c r="AZ35" i="30"/>
  <c r="BA33" i="30"/>
  <c r="AZ33" i="30"/>
  <c r="BA32" i="30"/>
  <c r="AZ32" i="30"/>
  <c r="BA31" i="30"/>
  <c r="AZ31" i="30"/>
  <c r="BA30" i="30"/>
  <c r="AZ30" i="30"/>
  <c r="BA29" i="30"/>
  <c r="AZ29" i="30"/>
  <c r="BA28" i="30"/>
  <c r="AZ28" i="30"/>
  <c r="BA27" i="30"/>
  <c r="AZ27" i="30"/>
  <c r="BA25" i="30"/>
  <c r="AZ25" i="30"/>
  <c r="BA23" i="30"/>
  <c r="AZ23" i="30"/>
  <c r="BA22" i="30"/>
  <c r="AZ22" i="30"/>
  <c r="BA21" i="30"/>
  <c r="AZ21" i="30"/>
  <c r="BA18" i="30"/>
  <c r="AZ18" i="30"/>
  <c r="BA16" i="30"/>
  <c r="AZ16" i="30"/>
  <c r="BA15" i="30"/>
  <c r="AZ15" i="30"/>
  <c r="BA14" i="30"/>
  <c r="AZ14" i="30"/>
  <c r="BA13" i="30"/>
  <c r="AZ13" i="30"/>
  <c r="BA11" i="30"/>
  <c r="AZ11" i="30"/>
  <c r="BA10" i="30"/>
  <c r="AZ10" i="30"/>
  <c r="BA9" i="30"/>
  <c r="AZ9" i="30"/>
  <c r="BA8" i="30"/>
  <c r="AZ8" i="30"/>
  <c r="BA7" i="30"/>
  <c r="AZ7" i="30"/>
  <c r="BA6" i="30"/>
  <c r="AZ6" i="30"/>
  <c r="BA5" i="30"/>
  <c r="AZ5" i="30"/>
  <c r="BA4" i="30"/>
  <c r="AZ4" i="30"/>
  <c r="AL42" i="30"/>
  <c r="AK42" i="30"/>
  <c r="AL40" i="30"/>
  <c r="AK40" i="30"/>
  <c r="AL38" i="30"/>
  <c r="AK38" i="30"/>
  <c r="AL37" i="30"/>
  <c r="AK37" i="30"/>
  <c r="AL36" i="30"/>
  <c r="AK36" i="30"/>
  <c r="AL35" i="30"/>
  <c r="AK35" i="30"/>
  <c r="AL33" i="30"/>
  <c r="AK33" i="30"/>
  <c r="AL32" i="30"/>
  <c r="AK32" i="30"/>
  <c r="AL31" i="30"/>
  <c r="AK31" i="30"/>
  <c r="AL30" i="30"/>
  <c r="AK30" i="30"/>
  <c r="AL29" i="30"/>
  <c r="AK29" i="30"/>
  <c r="AL28" i="30"/>
  <c r="AK28" i="30"/>
  <c r="AL27" i="30"/>
  <c r="AK27" i="30"/>
  <c r="AL25" i="30"/>
  <c r="AK25" i="30"/>
  <c r="AL23" i="30"/>
  <c r="AK23" i="30"/>
  <c r="AL22" i="30"/>
  <c r="AK22" i="30"/>
  <c r="AL21" i="30"/>
  <c r="AK21" i="30"/>
  <c r="AL18" i="30"/>
  <c r="AK18" i="30"/>
  <c r="AL16" i="30"/>
  <c r="AK16" i="30"/>
  <c r="AL15" i="30"/>
  <c r="AK15" i="30"/>
  <c r="AL14" i="30"/>
  <c r="AK14" i="30"/>
  <c r="AL13" i="30"/>
  <c r="AK13" i="30"/>
  <c r="AL11" i="30"/>
  <c r="AK11" i="30"/>
  <c r="AL10" i="30"/>
  <c r="AK10" i="30"/>
  <c r="AL9" i="30"/>
  <c r="AK9" i="30"/>
  <c r="AL8" i="30"/>
  <c r="AK8" i="30"/>
  <c r="AL7" i="30"/>
  <c r="AK7" i="30"/>
  <c r="AL6" i="30"/>
  <c r="AK6" i="30"/>
  <c r="AL5" i="30"/>
  <c r="AK5" i="30"/>
  <c r="AL4" i="30"/>
  <c r="AK4" i="30"/>
  <c r="M44" i="30"/>
  <c r="L44" i="30"/>
  <c r="M42" i="30"/>
  <c r="L42" i="30"/>
  <c r="M40" i="30"/>
  <c r="L40" i="30"/>
  <c r="M38" i="30"/>
  <c r="L38" i="30"/>
  <c r="M37" i="30"/>
  <c r="L37" i="30"/>
  <c r="M36" i="30"/>
  <c r="L36" i="30"/>
  <c r="M35" i="30"/>
  <c r="L35" i="30"/>
  <c r="M33" i="30"/>
  <c r="L33" i="30"/>
  <c r="M32" i="30"/>
  <c r="L32" i="30"/>
  <c r="M31" i="30"/>
  <c r="L31" i="30"/>
  <c r="M30" i="30"/>
  <c r="L30" i="30"/>
  <c r="M29" i="30"/>
  <c r="L29" i="30"/>
  <c r="M28" i="30"/>
  <c r="L28" i="30"/>
  <c r="M27" i="30"/>
  <c r="L27" i="30"/>
  <c r="M25" i="30"/>
  <c r="L25" i="30"/>
  <c r="M23" i="30"/>
  <c r="L23" i="30"/>
  <c r="M22" i="30"/>
  <c r="L22" i="30"/>
  <c r="M21" i="30"/>
  <c r="L21" i="30"/>
  <c r="M18" i="30"/>
  <c r="L18" i="30"/>
  <c r="M16" i="30"/>
  <c r="L16" i="30"/>
  <c r="M15" i="30"/>
  <c r="L15" i="30"/>
  <c r="M14" i="30"/>
  <c r="L14" i="30"/>
  <c r="M13" i="30"/>
  <c r="L13" i="30"/>
  <c r="M11" i="30"/>
  <c r="L11" i="30"/>
  <c r="M10" i="30"/>
  <c r="L10" i="30"/>
  <c r="M9" i="30"/>
  <c r="L9" i="30"/>
  <c r="M8" i="30"/>
  <c r="L8" i="30"/>
  <c r="M7" i="30"/>
  <c r="L7" i="30"/>
  <c r="M6" i="30"/>
  <c r="L6" i="30"/>
  <c r="M5" i="30"/>
  <c r="L5" i="30"/>
  <c r="M4" i="30"/>
  <c r="L4" i="30"/>
  <c r="BA42" i="19"/>
  <c r="AZ42" i="19"/>
  <c r="BA40" i="19"/>
  <c r="AZ40" i="19"/>
  <c r="BA38" i="19"/>
  <c r="AZ38" i="19"/>
  <c r="BA37" i="19"/>
  <c r="AZ37" i="19"/>
  <c r="BA36" i="19"/>
  <c r="AZ36" i="19"/>
  <c r="BA35" i="19"/>
  <c r="AZ35" i="19"/>
  <c r="BA33" i="19"/>
  <c r="AZ33" i="19"/>
  <c r="BA32" i="19"/>
  <c r="AZ32" i="19"/>
  <c r="BA31" i="19"/>
  <c r="AZ31" i="19"/>
  <c r="BA30" i="19"/>
  <c r="AZ30" i="19"/>
  <c r="BA29" i="19"/>
  <c r="AZ29" i="19"/>
  <c r="BA28" i="19"/>
  <c r="AZ28" i="19"/>
  <c r="BA27" i="19"/>
  <c r="AZ27" i="19"/>
  <c r="BA25" i="19"/>
  <c r="AZ25" i="19"/>
  <c r="BA22" i="19"/>
  <c r="AZ22" i="19"/>
  <c r="BA21" i="19"/>
  <c r="AZ21" i="19"/>
  <c r="BA18" i="19"/>
  <c r="AZ18" i="19"/>
  <c r="BA16" i="19"/>
  <c r="AZ16" i="19"/>
  <c r="BA15" i="19"/>
  <c r="AZ15" i="19"/>
  <c r="BA14" i="19"/>
  <c r="AZ14" i="19"/>
  <c r="BA13" i="19"/>
  <c r="AZ13" i="19"/>
  <c r="BA11" i="19"/>
  <c r="AZ11" i="19"/>
  <c r="BA10" i="19"/>
  <c r="AZ10" i="19"/>
  <c r="BA9" i="19"/>
  <c r="AZ9" i="19"/>
  <c r="BA8" i="19"/>
  <c r="AZ8" i="19"/>
  <c r="BA7" i="19"/>
  <c r="AZ7" i="19"/>
  <c r="BA6" i="19"/>
  <c r="AZ6" i="19"/>
  <c r="BA5" i="19"/>
  <c r="AZ5" i="19"/>
  <c r="BA4" i="19"/>
  <c r="AZ4" i="19"/>
  <c r="AL42" i="19"/>
  <c r="AK42" i="19"/>
  <c r="AL40" i="19"/>
  <c r="AK40" i="19"/>
  <c r="AL38" i="19"/>
  <c r="AK38" i="19"/>
  <c r="AL37" i="19"/>
  <c r="AK37" i="19"/>
  <c r="AL36" i="19"/>
  <c r="AK36" i="19"/>
  <c r="AL35" i="19"/>
  <c r="AK35" i="19"/>
  <c r="AL33" i="19"/>
  <c r="AK33" i="19"/>
  <c r="AL32" i="19"/>
  <c r="AK32" i="19"/>
  <c r="AL31" i="19"/>
  <c r="AK31" i="19"/>
  <c r="AL30" i="19"/>
  <c r="AK30" i="19"/>
  <c r="AL29" i="19"/>
  <c r="AK29" i="19"/>
  <c r="AL28" i="19"/>
  <c r="AK28" i="19"/>
  <c r="AL27" i="19"/>
  <c r="AK27" i="19"/>
  <c r="AL25" i="19"/>
  <c r="AK25" i="19"/>
  <c r="AL22" i="19"/>
  <c r="AK22" i="19"/>
  <c r="AL21" i="19"/>
  <c r="AK21" i="19"/>
  <c r="AL18" i="19"/>
  <c r="AK18" i="19"/>
  <c r="AL16" i="19"/>
  <c r="AK16" i="19"/>
  <c r="AL15" i="19"/>
  <c r="AK15" i="19"/>
  <c r="AL14" i="19"/>
  <c r="AK14" i="19"/>
  <c r="AL13" i="19"/>
  <c r="AK13" i="19"/>
  <c r="AL11" i="19"/>
  <c r="AK11" i="19"/>
  <c r="AL10" i="19"/>
  <c r="AK10" i="19"/>
  <c r="AL9" i="19"/>
  <c r="AK9" i="19"/>
  <c r="AL8" i="19"/>
  <c r="AK8" i="19"/>
  <c r="AL7" i="19"/>
  <c r="AK7" i="19"/>
  <c r="AL6" i="19"/>
  <c r="AK6" i="19"/>
  <c r="AL5" i="19"/>
  <c r="AK5" i="19"/>
  <c r="AL4" i="19"/>
  <c r="AK4" i="19"/>
  <c r="M44" i="19"/>
  <c r="L44" i="19"/>
  <c r="M42" i="19"/>
  <c r="L42" i="19"/>
  <c r="M40" i="19"/>
  <c r="L40" i="19"/>
  <c r="M38" i="19"/>
  <c r="L38" i="19"/>
  <c r="M37" i="19"/>
  <c r="L37" i="19"/>
  <c r="M36" i="19"/>
  <c r="L36" i="19"/>
  <c r="M35" i="19"/>
  <c r="L35" i="19"/>
  <c r="M33" i="19"/>
  <c r="L33" i="19"/>
  <c r="M32" i="19"/>
  <c r="L32" i="19"/>
  <c r="M31" i="19"/>
  <c r="L31" i="19"/>
  <c r="M30" i="19"/>
  <c r="L30" i="19"/>
  <c r="M29" i="19"/>
  <c r="L29" i="19"/>
  <c r="M28" i="19"/>
  <c r="L28" i="19"/>
  <c r="M27" i="19"/>
  <c r="L27" i="19"/>
  <c r="M25" i="19"/>
  <c r="L25" i="19"/>
  <c r="M22" i="19"/>
  <c r="L22" i="19"/>
  <c r="M21" i="19"/>
  <c r="L21" i="19"/>
  <c r="M18" i="19"/>
  <c r="L18" i="19"/>
  <c r="M16" i="19"/>
  <c r="L16" i="19"/>
  <c r="M15" i="19"/>
  <c r="L15" i="19"/>
  <c r="M14" i="19"/>
  <c r="L14" i="19"/>
  <c r="M13" i="19"/>
  <c r="L13" i="19"/>
  <c r="M11" i="19"/>
  <c r="L11" i="19"/>
  <c r="M10" i="19"/>
  <c r="L10" i="19"/>
  <c r="M9" i="19"/>
  <c r="L9" i="19"/>
  <c r="M8" i="19"/>
  <c r="L8" i="19"/>
  <c r="M7" i="19"/>
  <c r="L7" i="19"/>
  <c r="M6" i="19"/>
  <c r="L6" i="19"/>
  <c r="M5" i="19"/>
  <c r="L5" i="19"/>
  <c r="M4" i="19"/>
  <c r="L4" i="19"/>
  <c r="K6" i="22"/>
  <c r="BA23" i="19"/>
  <c r="AZ23" i="19"/>
  <c r="AI26" i="22"/>
  <c r="AI20" i="22"/>
  <c r="AI13" i="22"/>
  <c r="AI6" i="22"/>
  <c r="AI53" i="22"/>
  <c r="AH26" i="22"/>
  <c r="AH20" i="22"/>
  <c r="AH13" i="22"/>
  <c r="AH6" i="22"/>
  <c r="AH53" i="22"/>
  <c r="AG26" i="22"/>
  <c r="AG20" i="22"/>
  <c r="AG13" i="22"/>
  <c r="AG6" i="22"/>
  <c r="AG53" i="22"/>
  <c r="AF26" i="22"/>
  <c r="AF20" i="22"/>
  <c r="AF13" i="22"/>
  <c r="AF6" i="22"/>
  <c r="AF53" i="22"/>
  <c r="I6" i="22"/>
  <c r="I13" i="22"/>
  <c r="I20" i="22"/>
  <c r="I26" i="22"/>
  <c r="I32" i="22"/>
  <c r="I38" i="22"/>
  <c r="I53" i="22"/>
  <c r="AJ4" i="19"/>
  <c r="AJ11" i="19"/>
  <c r="AJ13" i="19"/>
  <c r="AJ18" i="19"/>
  <c r="AJ21" i="19"/>
  <c r="AJ27" i="19"/>
  <c r="AJ35" i="19"/>
  <c r="AJ40" i="19"/>
  <c r="AJ42" i="19"/>
  <c r="AI4" i="19"/>
  <c r="AI11" i="19"/>
  <c r="AI13" i="19"/>
  <c r="AI18" i="19"/>
  <c r="AI21" i="19"/>
  <c r="AI27" i="19"/>
  <c r="AI35" i="19"/>
  <c r="AI40" i="19"/>
  <c r="AI42" i="19"/>
  <c r="AH4" i="19"/>
  <c r="AH11" i="19"/>
  <c r="AH13" i="19"/>
  <c r="AH18" i="19"/>
  <c r="AH21" i="19"/>
  <c r="AH27" i="19"/>
  <c r="AH35" i="19"/>
  <c r="AH40" i="19"/>
  <c r="AH42" i="19"/>
  <c r="AG4" i="19"/>
  <c r="AG11" i="19"/>
  <c r="AG13" i="19"/>
  <c r="AG18" i="19"/>
  <c r="AG21" i="19"/>
  <c r="AG27" i="19"/>
  <c r="AG35" i="19"/>
  <c r="AG40" i="19"/>
  <c r="AG42" i="19"/>
  <c r="J4" i="19"/>
  <c r="J11" i="19"/>
  <c r="J13" i="19"/>
  <c r="J18" i="19"/>
  <c r="J21" i="19"/>
  <c r="J27" i="19"/>
  <c r="J35" i="19"/>
  <c r="J40" i="19"/>
  <c r="J42" i="19"/>
  <c r="J44" i="19"/>
  <c r="I6" i="34"/>
  <c r="I13" i="34"/>
  <c r="I20" i="34"/>
  <c r="I26" i="34"/>
  <c r="I32" i="34"/>
  <c r="I38" i="34"/>
  <c r="J6" i="34"/>
  <c r="J13" i="34"/>
  <c r="J20" i="34"/>
  <c r="J26" i="34"/>
  <c r="J38" i="34"/>
  <c r="H6" i="34"/>
  <c r="H13" i="34"/>
  <c r="H20" i="34"/>
  <c r="H26" i="34"/>
  <c r="H32" i="34"/>
  <c r="H38" i="34"/>
  <c r="G6" i="34"/>
  <c r="G13" i="34"/>
  <c r="G20" i="34"/>
  <c r="G26" i="34"/>
  <c r="G32" i="34"/>
  <c r="G38" i="34"/>
  <c r="F6" i="34"/>
  <c r="F13" i="34"/>
  <c r="F20" i="34"/>
  <c r="F26" i="34"/>
  <c r="F32" i="34"/>
  <c r="F38" i="34"/>
  <c r="E6" i="34"/>
  <c r="E13" i="34"/>
  <c r="E20" i="34"/>
  <c r="E26" i="34"/>
  <c r="E32" i="34"/>
  <c r="E38" i="34"/>
  <c r="D6" i="34"/>
  <c r="D13" i="34"/>
  <c r="D20" i="34"/>
  <c r="D26" i="34"/>
  <c r="D32" i="34"/>
  <c r="D38" i="34"/>
  <c r="C6" i="34"/>
  <c r="C13" i="34"/>
  <c r="C20" i="34"/>
  <c r="C26" i="34"/>
  <c r="C32" i="34"/>
  <c r="C38" i="34"/>
  <c r="J44" i="33"/>
  <c r="C44" i="33"/>
  <c r="AZ38" i="33"/>
  <c r="BB38" i="33"/>
  <c r="AY38" i="33"/>
  <c r="AV38" i="33"/>
  <c r="AR38" i="33"/>
  <c r="AQ38" i="33"/>
  <c r="AK38" i="33"/>
  <c r="AM38" i="33"/>
  <c r="AJ38" i="33"/>
  <c r="AI38" i="33"/>
  <c r="AH38" i="33"/>
  <c r="AG38" i="33"/>
  <c r="AF38" i="33"/>
  <c r="AE38" i="33"/>
  <c r="AD38" i="33"/>
  <c r="AC38" i="33"/>
  <c r="AB38" i="33"/>
  <c r="AA38" i="33"/>
  <c r="Z38" i="33"/>
  <c r="Y38" i="33"/>
  <c r="X38" i="33"/>
  <c r="W38" i="33"/>
  <c r="V38" i="33"/>
  <c r="U38" i="33"/>
  <c r="T38" i="33"/>
  <c r="S38" i="33"/>
  <c r="R38" i="33"/>
  <c r="Q38" i="33"/>
  <c r="P38" i="33"/>
  <c r="O38" i="33"/>
  <c r="K38" i="33"/>
  <c r="M38" i="33"/>
  <c r="J38" i="33"/>
  <c r="I38" i="33"/>
  <c r="H38" i="33"/>
  <c r="G38" i="33"/>
  <c r="F38" i="33"/>
  <c r="E38" i="33"/>
  <c r="D38" i="33"/>
  <c r="AV37" i="33"/>
  <c r="AS37" i="33"/>
  <c r="AP37" i="33"/>
  <c r="AK37" i="33"/>
  <c r="AM37" i="33"/>
  <c r="AJ37" i="33"/>
  <c r="AI37" i="33"/>
  <c r="AH37" i="33"/>
  <c r="AG37" i="33"/>
  <c r="AF37" i="33"/>
  <c r="AE37" i="33"/>
  <c r="AD37" i="33"/>
  <c r="AC37" i="33"/>
  <c r="AB37" i="33"/>
  <c r="AA37" i="33"/>
  <c r="Z37" i="33"/>
  <c r="Y37" i="33"/>
  <c r="X37" i="33"/>
  <c r="W37" i="33"/>
  <c r="V37" i="33"/>
  <c r="U37" i="33"/>
  <c r="T37" i="33"/>
  <c r="S37" i="33"/>
  <c r="R37" i="33"/>
  <c r="Q37" i="33"/>
  <c r="P37" i="33"/>
  <c r="O37" i="33"/>
  <c r="K37" i="33"/>
  <c r="M37" i="33"/>
  <c r="J37" i="33"/>
  <c r="I37" i="33"/>
  <c r="L37" i="33"/>
  <c r="H37" i="33"/>
  <c r="G37" i="33"/>
  <c r="F37" i="33"/>
  <c r="E37" i="33"/>
  <c r="D37" i="33"/>
  <c r="AZ36" i="33"/>
  <c r="AV36" i="33"/>
  <c r="AU36" i="33"/>
  <c r="AR36" i="33"/>
  <c r="AK36" i="33"/>
  <c r="AM36" i="33"/>
  <c r="AJ36" i="33"/>
  <c r="AI36" i="33"/>
  <c r="BD36" i="33"/>
  <c r="AH36" i="33"/>
  <c r="AG36" i="33"/>
  <c r="AF36" i="33"/>
  <c r="AE36" i="33"/>
  <c r="AD36" i="33"/>
  <c r="AC36" i="33"/>
  <c r="AB36" i="33"/>
  <c r="AA36" i="33"/>
  <c r="Z36" i="33"/>
  <c r="Y36" i="33"/>
  <c r="X36" i="33"/>
  <c r="W36" i="33"/>
  <c r="V36" i="33"/>
  <c r="U36" i="33"/>
  <c r="T36" i="33"/>
  <c r="S36" i="33"/>
  <c r="R36" i="33"/>
  <c r="Q36" i="33"/>
  <c r="P36" i="33"/>
  <c r="O36" i="33"/>
  <c r="K36" i="33"/>
  <c r="M36" i="33"/>
  <c r="J36" i="33"/>
  <c r="I36" i="33"/>
  <c r="L36" i="33"/>
  <c r="H36" i="33"/>
  <c r="G36" i="33"/>
  <c r="F36" i="33"/>
  <c r="E36" i="33"/>
  <c r="D36" i="33"/>
  <c r="AK35" i="33"/>
  <c r="AH35" i="33"/>
  <c r="AD35" i="33"/>
  <c r="AC35" i="33"/>
  <c r="Z35" i="33"/>
  <c r="U35" i="33"/>
  <c r="R35" i="33"/>
  <c r="P35" i="33"/>
  <c r="AW33" i="33"/>
  <c r="AK33" i="33"/>
  <c r="BD33" i="33"/>
  <c r="AJ33" i="33"/>
  <c r="AI33" i="33"/>
  <c r="AH33" i="33"/>
  <c r="AG33" i="33"/>
  <c r="AF33" i="33"/>
  <c r="AE33" i="33"/>
  <c r="AD33" i="33"/>
  <c r="AC33" i="33"/>
  <c r="AB33" i="33"/>
  <c r="AA33" i="33"/>
  <c r="Z33" i="33"/>
  <c r="Y33" i="33"/>
  <c r="X33" i="33"/>
  <c r="W33" i="33"/>
  <c r="V33" i="33"/>
  <c r="U33" i="33"/>
  <c r="T33" i="33"/>
  <c r="S33" i="33"/>
  <c r="R33" i="33"/>
  <c r="Q33" i="33"/>
  <c r="P33" i="33"/>
  <c r="O33" i="33"/>
  <c r="K33" i="33"/>
  <c r="J33" i="33"/>
  <c r="I33" i="33"/>
  <c r="L33" i="33"/>
  <c r="H33" i="33"/>
  <c r="G33" i="33"/>
  <c r="F33" i="33"/>
  <c r="E33" i="33"/>
  <c r="D33" i="33"/>
  <c r="AY32" i="33"/>
  <c r="AQ32" i="33"/>
  <c r="AK32" i="33"/>
  <c r="AM32" i="33"/>
  <c r="AJ32" i="33"/>
  <c r="AI32" i="33"/>
  <c r="AH32" i="33"/>
  <c r="AG32" i="33"/>
  <c r="AF32" i="33"/>
  <c r="AE32" i="33"/>
  <c r="AD32" i="33"/>
  <c r="AC32" i="33"/>
  <c r="AB32" i="33"/>
  <c r="AA32" i="33"/>
  <c r="Z32" i="33"/>
  <c r="Y32" i="33"/>
  <c r="X32" i="33"/>
  <c r="W32" i="33"/>
  <c r="V32" i="33"/>
  <c r="U32" i="33"/>
  <c r="T32" i="33"/>
  <c r="S32" i="33"/>
  <c r="R32" i="33"/>
  <c r="Q32" i="33"/>
  <c r="P32" i="33"/>
  <c r="O32" i="33"/>
  <c r="K32" i="33"/>
  <c r="M32" i="33"/>
  <c r="J32" i="33"/>
  <c r="L32" i="33"/>
  <c r="I32" i="33"/>
  <c r="H32" i="33"/>
  <c r="G32" i="33"/>
  <c r="F32" i="33"/>
  <c r="E32" i="33"/>
  <c r="D32" i="33"/>
  <c r="AS31" i="33"/>
  <c r="AK31" i="33"/>
  <c r="AL31" i="33"/>
  <c r="AJ31" i="33"/>
  <c r="AI31" i="33"/>
  <c r="AH31" i="33"/>
  <c r="AG31" i="33"/>
  <c r="AF31" i="33"/>
  <c r="AE31" i="33"/>
  <c r="AD31" i="33"/>
  <c r="AC31" i="33"/>
  <c r="AB31" i="33"/>
  <c r="AA31" i="33"/>
  <c r="Z31" i="33"/>
  <c r="Y31" i="33"/>
  <c r="X31" i="33"/>
  <c r="W31" i="33"/>
  <c r="V31" i="33"/>
  <c r="U31" i="33"/>
  <c r="T31" i="33"/>
  <c r="S31" i="33"/>
  <c r="R31" i="33"/>
  <c r="Q31" i="33"/>
  <c r="P31" i="33"/>
  <c r="O31" i="33"/>
  <c r="K31" i="33"/>
  <c r="M31" i="33"/>
  <c r="J31" i="33"/>
  <c r="I31" i="33"/>
  <c r="L31" i="33"/>
  <c r="H31" i="33"/>
  <c r="G31" i="33"/>
  <c r="F31" i="33"/>
  <c r="E31" i="33"/>
  <c r="D31" i="33"/>
  <c r="AU30" i="33"/>
  <c r="AK30" i="33"/>
  <c r="AM30" i="33"/>
  <c r="AJ30" i="33"/>
  <c r="AI30" i="33"/>
  <c r="BD30" i="33"/>
  <c r="AH30" i="33"/>
  <c r="AG30" i="33"/>
  <c r="AF30" i="33"/>
  <c r="AE30" i="33"/>
  <c r="AD30" i="33"/>
  <c r="AC30" i="33"/>
  <c r="AB30" i="33"/>
  <c r="AA30" i="33"/>
  <c r="Z30" i="33"/>
  <c r="Y30" i="33"/>
  <c r="X30" i="33"/>
  <c r="W30" i="33"/>
  <c r="V30" i="33"/>
  <c r="U30" i="33"/>
  <c r="T30" i="33"/>
  <c r="S30" i="33"/>
  <c r="R30" i="33"/>
  <c r="Q30" i="33"/>
  <c r="P30" i="33"/>
  <c r="O30" i="33"/>
  <c r="K30" i="33"/>
  <c r="J30" i="33"/>
  <c r="I30" i="33"/>
  <c r="L30" i="33"/>
  <c r="H30" i="33"/>
  <c r="G30" i="33"/>
  <c r="F30" i="33"/>
  <c r="E30" i="33"/>
  <c r="D30" i="33"/>
  <c r="AW29" i="33"/>
  <c r="AK29" i="33"/>
  <c r="AM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K29" i="33"/>
  <c r="M29" i="33"/>
  <c r="J29" i="33"/>
  <c r="I29" i="33"/>
  <c r="L29" i="33"/>
  <c r="H29" i="33"/>
  <c r="G29" i="33"/>
  <c r="F29" i="33"/>
  <c r="E29" i="33"/>
  <c r="D29" i="33"/>
  <c r="AY28" i="33"/>
  <c r="AQ28" i="33"/>
  <c r="AK28" i="33"/>
  <c r="AM28" i="33"/>
  <c r="AJ28" i="33"/>
  <c r="AI28" i="33"/>
  <c r="AH28" i="33"/>
  <c r="AG28" i="33"/>
  <c r="AF28" i="33"/>
  <c r="AE28" i="33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K28" i="33"/>
  <c r="M28" i="33"/>
  <c r="J28" i="33"/>
  <c r="L28" i="33"/>
  <c r="I28" i="33"/>
  <c r="H28" i="33"/>
  <c r="G28" i="33"/>
  <c r="F28" i="33"/>
  <c r="E28" i="33"/>
  <c r="D28" i="33"/>
  <c r="AS27" i="33"/>
  <c r="AG27" i="33"/>
  <c r="Y27" i="33"/>
  <c r="Q27" i="33"/>
  <c r="AV25" i="33"/>
  <c r="AT25" i="33"/>
  <c r="AK25" i="33"/>
  <c r="AM25" i="33"/>
  <c r="AJ25" i="33"/>
  <c r="BD25" i="33"/>
  <c r="AI25" i="33"/>
  <c r="AH25" i="33"/>
  <c r="AG25" i="33"/>
  <c r="AF25" i="33"/>
  <c r="AE25" i="33"/>
  <c r="AD25" i="33"/>
  <c r="AC25" i="33"/>
  <c r="AB25" i="33"/>
  <c r="AA25" i="33"/>
  <c r="Z25" i="33"/>
  <c r="Y25" i="33"/>
  <c r="X25" i="33"/>
  <c r="W25" i="33"/>
  <c r="V25" i="33"/>
  <c r="U25" i="33"/>
  <c r="T25" i="33"/>
  <c r="S25" i="33"/>
  <c r="R25" i="33"/>
  <c r="Q25" i="33"/>
  <c r="P25" i="33"/>
  <c r="O25" i="33"/>
  <c r="K25" i="33"/>
  <c r="J25" i="33"/>
  <c r="I25" i="33"/>
  <c r="L25" i="33"/>
  <c r="H25" i="33"/>
  <c r="G25" i="33"/>
  <c r="F25" i="33"/>
  <c r="E25" i="33"/>
  <c r="D25" i="33"/>
  <c r="AW23" i="33"/>
  <c r="AF23" i="33"/>
  <c r="AE23" i="33"/>
  <c r="AD23" i="33"/>
  <c r="AC23" i="33"/>
  <c r="AB23" i="33"/>
  <c r="AA23" i="33"/>
  <c r="Z23" i="33"/>
  <c r="Y23" i="33"/>
  <c r="X23" i="33"/>
  <c r="W23" i="33"/>
  <c r="V23" i="33"/>
  <c r="U23" i="33"/>
  <c r="T23" i="33"/>
  <c r="S23" i="33"/>
  <c r="R23" i="33"/>
  <c r="Q23" i="33"/>
  <c r="P23" i="33"/>
  <c r="O23" i="33"/>
  <c r="I23" i="33"/>
  <c r="H23" i="33"/>
  <c r="G23" i="33"/>
  <c r="F23" i="33"/>
  <c r="E23" i="33"/>
  <c r="D23" i="33"/>
  <c r="AZ22" i="33"/>
  <c r="AR22" i="33"/>
  <c r="AK22" i="33"/>
  <c r="AM22" i="33"/>
  <c r="AJ22" i="33"/>
  <c r="AI22" i="33"/>
  <c r="AH22" i="33"/>
  <c r="AG22" i="33"/>
  <c r="AF22" i="33"/>
  <c r="AE22" i="33"/>
  <c r="AD22" i="33"/>
  <c r="AC22" i="33"/>
  <c r="AB22" i="33"/>
  <c r="AA22" i="33"/>
  <c r="Z22" i="33"/>
  <c r="Y22" i="33"/>
  <c r="X22" i="33"/>
  <c r="W22" i="33"/>
  <c r="V22" i="33"/>
  <c r="U22" i="33"/>
  <c r="T22" i="33"/>
  <c r="S22" i="33"/>
  <c r="R22" i="33"/>
  <c r="Q22" i="33"/>
  <c r="P22" i="33"/>
  <c r="O22" i="33"/>
  <c r="K22" i="33"/>
  <c r="M22" i="33"/>
  <c r="J22" i="33"/>
  <c r="I22" i="33"/>
  <c r="H22" i="33"/>
  <c r="G22" i="33"/>
  <c r="F22" i="33"/>
  <c r="E22" i="33"/>
  <c r="D22" i="33"/>
  <c r="AF21" i="33"/>
  <c r="AA21" i="33"/>
  <c r="S21" i="33"/>
  <c r="G21" i="33"/>
  <c r="F21" i="33"/>
  <c r="AK16" i="33"/>
  <c r="AL16" i="33"/>
  <c r="AJ16" i="33"/>
  <c r="AM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K16" i="33"/>
  <c r="M16" i="33"/>
  <c r="J16" i="33"/>
  <c r="I16" i="33"/>
  <c r="H16" i="33"/>
  <c r="G16" i="33"/>
  <c r="F16" i="33"/>
  <c r="E16" i="33"/>
  <c r="D16" i="33"/>
  <c r="AV15" i="33"/>
  <c r="AP15" i="33"/>
  <c r="AK15" i="33"/>
  <c r="AM15" i="33"/>
  <c r="AJ15" i="33"/>
  <c r="BD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K15" i="33"/>
  <c r="M15" i="33"/>
  <c r="J15" i="33"/>
  <c r="I15" i="33"/>
  <c r="L15" i="33"/>
  <c r="H15" i="33"/>
  <c r="G15" i="33"/>
  <c r="F15" i="33"/>
  <c r="E15" i="33"/>
  <c r="D15" i="33"/>
  <c r="AX14" i="33"/>
  <c r="AP14" i="33"/>
  <c r="AK14" i="33"/>
  <c r="AL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K14" i="33"/>
  <c r="M14" i="33"/>
  <c r="J14" i="33"/>
  <c r="L14" i="33"/>
  <c r="I14" i="33"/>
  <c r="H14" i="33"/>
  <c r="G14" i="33"/>
  <c r="F14" i="33"/>
  <c r="E14" i="33"/>
  <c r="D14" i="33"/>
  <c r="AZ13" i="33"/>
  <c r="AT13" i="33"/>
  <c r="Z13" i="33"/>
  <c r="X13" i="33"/>
  <c r="P13" i="33"/>
  <c r="AH11" i="33"/>
  <c r="P11" i="33"/>
  <c r="K11" i="33"/>
  <c r="AW10" i="33"/>
  <c r="AK10" i="33"/>
  <c r="AM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K10" i="33"/>
  <c r="M10" i="33"/>
  <c r="J10" i="33"/>
  <c r="I10" i="33"/>
  <c r="L10" i="33"/>
  <c r="H10" i="33"/>
  <c r="G10" i="33"/>
  <c r="F10" i="33"/>
  <c r="E10" i="33"/>
  <c r="D10" i="33"/>
  <c r="AY9" i="33"/>
  <c r="AQ9" i="33"/>
  <c r="AK9" i="33"/>
  <c r="AL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K9" i="33"/>
  <c r="J9" i="33"/>
  <c r="M9" i="33"/>
  <c r="I9" i="33"/>
  <c r="H9" i="33"/>
  <c r="G9" i="33"/>
  <c r="F9" i="33"/>
  <c r="E9" i="33"/>
  <c r="D9" i="33"/>
  <c r="AS8" i="33"/>
  <c r="AK8" i="33"/>
  <c r="AM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K8" i="33"/>
  <c r="M8" i="33"/>
  <c r="J8" i="33"/>
  <c r="I8" i="33"/>
  <c r="H8" i="33"/>
  <c r="G8" i="33"/>
  <c r="F8" i="33"/>
  <c r="E8" i="33"/>
  <c r="D8" i="33"/>
  <c r="AU7" i="33"/>
  <c r="AK7" i="33"/>
  <c r="AL7" i="33"/>
  <c r="AJ7" i="33"/>
  <c r="AI7" i="33"/>
  <c r="BD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K7" i="33"/>
  <c r="M7" i="33"/>
  <c r="J7" i="33"/>
  <c r="L7" i="33"/>
  <c r="I7" i="33"/>
  <c r="H7" i="33"/>
  <c r="G7" i="33"/>
  <c r="F7" i="33"/>
  <c r="E7" i="33"/>
  <c r="D7" i="33"/>
  <c r="AW6" i="33"/>
  <c r="AK6" i="33"/>
  <c r="AM6" i="33"/>
  <c r="AJ6" i="33"/>
  <c r="AI6" i="33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K6" i="33"/>
  <c r="J6" i="33"/>
  <c r="I6" i="33"/>
  <c r="L6" i="33"/>
  <c r="H6" i="33"/>
  <c r="G6" i="33"/>
  <c r="F6" i="33"/>
  <c r="E6" i="33"/>
  <c r="D6" i="33"/>
  <c r="AY5" i="33"/>
  <c r="AQ5" i="33"/>
  <c r="AK5" i="33"/>
  <c r="BD5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K5" i="33"/>
  <c r="M5" i="33"/>
  <c r="J5" i="33"/>
  <c r="I5" i="33"/>
  <c r="H5" i="33"/>
  <c r="G5" i="33"/>
  <c r="F5" i="33"/>
  <c r="E5" i="33"/>
  <c r="D5" i="33"/>
  <c r="AS4" i="33"/>
  <c r="AG4" i="33"/>
  <c r="AE4" i="33"/>
  <c r="Y4" i="33"/>
  <c r="W4" i="33"/>
  <c r="Q4" i="33"/>
  <c r="O4" i="33"/>
  <c r="K44" i="19"/>
  <c r="K44" i="30"/>
  <c r="J44" i="30"/>
  <c r="I44" i="30"/>
  <c r="H44" i="30"/>
  <c r="G44" i="30"/>
  <c r="F44" i="30"/>
  <c r="E44" i="30"/>
  <c r="D44" i="30"/>
  <c r="C44" i="30"/>
  <c r="AY18" i="19"/>
  <c r="AY40" i="19"/>
  <c r="AY42" i="19"/>
  <c r="AY42" i="30"/>
  <c r="AX18" i="19"/>
  <c r="AX40" i="19"/>
  <c r="AX42" i="19"/>
  <c r="AX42" i="30"/>
  <c r="AW42" i="30"/>
  <c r="AV42" i="30"/>
  <c r="AU42" i="30"/>
  <c r="AT42" i="30"/>
  <c r="AS42" i="30"/>
  <c r="AR42" i="30"/>
  <c r="AQ42" i="30"/>
  <c r="AP42" i="30"/>
  <c r="AO42" i="30"/>
  <c r="AN42" i="30"/>
  <c r="AJ42" i="30"/>
  <c r="AI42" i="30"/>
  <c r="AH42" i="30"/>
  <c r="AG42" i="30"/>
  <c r="AF42" i="30"/>
  <c r="AE42" i="30"/>
  <c r="AD42" i="30"/>
  <c r="AC42" i="30"/>
  <c r="K42" i="30"/>
  <c r="J42" i="30"/>
  <c r="I42" i="30"/>
  <c r="H42" i="30"/>
  <c r="G42" i="30"/>
  <c r="F42" i="30"/>
  <c r="E42" i="30"/>
  <c r="D42" i="30"/>
  <c r="AY40" i="30"/>
  <c r="AX40" i="30"/>
  <c r="AW40" i="30"/>
  <c r="AV40" i="30"/>
  <c r="AU40" i="30"/>
  <c r="AT40" i="30"/>
  <c r="AS40" i="30"/>
  <c r="AR40" i="30"/>
  <c r="AQ40" i="30"/>
  <c r="AP40" i="30"/>
  <c r="AO40" i="30"/>
  <c r="AN40" i="30"/>
  <c r="AJ40" i="30"/>
  <c r="AI40" i="30"/>
  <c r="AH40" i="30"/>
  <c r="AG40" i="30"/>
  <c r="AF40" i="30"/>
  <c r="AE40" i="30"/>
  <c r="AD40" i="30"/>
  <c r="AC40" i="30"/>
  <c r="K40" i="30"/>
  <c r="J40" i="30"/>
  <c r="I40" i="30"/>
  <c r="H40" i="30"/>
  <c r="G40" i="30"/>
  <c r="F40" i="30"/>
  <c r="E40" i="30"/>
  <c r="D40" i="30"/>
  <c r="AY38" i="19"/>
  <c r="AY38" i="30"/>
  <c r="AX38" i="19"/>
  <c r="AX38" i="30"/>
  <c r="AW38" i="30"/>
  <c r="AV38" i="30"/>
  <c r="AU38" i="30"/>
  <c r="AT38" i="30"/>
  <c r="AS38" i="30"/>
  <c r="AR38" i="30"/>
  <c r="AQ38" i="30"/>
  <c r="AP38" i="30"/>
  <c r="AO38" i="30"/>
  <c r="AN38" i="30"/>
  <c r="AJ38" i="30"/>
  <c r="AI38" i="30"/>
  <c r="AH38" i="30"/>
  <c r="AG38" i="30"/>
  <c r="AF38" i="30"/>
  <c r="AE38" i="30"/>
  <c r="AD38" i="30"/>
  <c r="AC38" i="30"/>
  <c r="AB38" i="30"/>
  <c r="AA38" i="30"/>
  <c r="Z38" i="30"/>
  <c r="Y38" i="30"/>
  <c r="X38" i="30"/>
  <c r="W38" i="30"/>
  <c r="V38" i="30"/>
  <c r="U38" i="30"/>
  <c r="T38" i="30"/>
  <c r="S38" i="30"/>
  <c r="R38" i="30"/>
  <c r="Q38" i="30"/>
  <c r="P38" i="30"/>
  <c r="O38" i="30"/>
  <c r="K38" i="30"/>
  <c r="J38" i="30"/>
  <c r="I38" i="30"/>
  <c r="H38" i="30"/>
  <c r="G38" i="30"/>
  <c r="F38" i="30"/>
  <c r="E38" i="30"/>
  <c r="D38" i="30"/>
  <c r="AY37" i="19"/>
  <c r="AY37" i="30"/>
  <c r="AX37" i="19"/>
  <c r="AX37" i="30"/>
  <c r="AW37" i="30"/>
  <c r="AV37" i="30"/>
  <c r="AU37" i="30"/>
  <c r="AT37" i="30"/>
  <c r="AS37" i="30"/>
  <c r="AR37" i="30"/>
  <c r="AQ37" i="30"/>
  <c r="AP37" i="30"/>
  <c r="AO37" i="30"/>
  <c r="AN37" i="30"/>
  <c r="AJ37" i="30"/>
  <c r="AI37" i="30"/>
  <c r="AH37" i="30"/>
  <c r="AG37" i="30"/>
  <c r="AF37" i="30"/>
  <c r="AE37" i="30"/>
  <c r="AD37" i="30"/>
  <c r="AC37" i="30"/>
  <c r="AB37" i="30"/>
  <c r="AA37" i="30"/>
  <c r="Z37" i="30"/>
  <c r="Y37" i="30"/>
  <c r="X37" i="30"/>
  <c r="W37" i="30"/>
  <c r="V37" i="30"/>
  <c r="U37" i="30"/>
  <c r="T37" i="30"/>
  <c r="S37" i="30"/>
  <c r="R37" i="30"/>
  <c r="Q37" i="30"/>
  <c r="P37" i="30"/>
  <c r="O37" i="30"/>
  <c r="K37" i="30"/>
  <c r="J37" i="30"/>
  <c r="I37" i="30"/>
  <c r="H37" i="30"/>
  <c r="G37" i="30"/>
  <c r="F37" i="30"/>
  <c r="E37" i="30"/>
  <c r="D37" i="30"/>
  <c r="AY36" i="19"/>
  <c r="AY36" i="30"/>
  <c r="AX36" i="19"/>
  <c r="AX36" i="30"/>
  <c r="AW36" i="30"/>
  <c r="AV36" i="30"/>
  <c r="AU36" i="30"/>
  <c r="AT36" i="30"/>
  <c r="AS36" i="30"/>
  <c r="AR36" i="30"/>
  <c r="AQ36" i="30"/>
  <c r="AP36" i="30"/>
  <c r="AO36" i="30"/>
  <c r="AN36" i="30"/>
  <c r="AJ36" i="30"/>
  <c r="AI36" i="30"/>
  <c r="AH36" i="30"/>
  <c r="AG36" i="30"/>
  <c r="AF36" i="30"/>
  <c r="AE36" i="30"/>
  <c r="AD36" i="30"/>
  <c r="AC36" i="30"/>
  <c r="AB36" i="30"/>
  <c r="AA36" i="30"/>
  <c r="Z36" i="30"/>
  <c r="Y36" i="30"/>
  <c r="X36" i="30"/>
  <c r="W36" i="30"/>
  <c r="V36" i="30"/>
  <c r="U36" i="30"/>
  <c r="T36" i="30"/>
  <c r="S36" i="30"/>
  <c r="R36" i="30"/>
  <c r="Q36" i="30"/>
  <c r="P36" i="30"/>
  <c r="O36" i="30"/>
  <c r="K36" i="30"/>
  <c r="J36" i="30"/>
  <c r="I36" i="30"/>
  <c r="H36" i="30"/>
  <c r="G36" i="30"/>
  <c r="F36" i="30"/>
  <c r="E36" i="30"/>
  <c r="D36" i="30"/>
  <c r="AY35" i="19"/>
  <c r="AY35" i="30"/>
  <c r="AX35" i="19"/>
  <c r="AX35" i="30"/>
  <c r="AW35" i="30"/>
  <c r="AV35" i="30"/>
  <c r="AU35" i="30"/>
  <c r="AT35" i="30"/>
  <c r="AS35" i="30"/>
  <c r="AR35" i="30"/>
  <c r="AQ35" i="30"/>
  <c r="AP35" i="30"/>
  <c r="AO35" i="30"/>
  <c r="AN35" i="30"/>
  <c r="AJ35" i="30"/>
  <c r="AI35" i="30"/>
  <c r="AH35" i="30"/>
  <c r="AG35" i="30"/>
  <c r="AF35" i="30"/>
  <c r="AE35" i="30"/>
  <c r="AD35" i="30"/>
  <c r="AC35" i="30"/>
  <c r="K35" i="30"/>
  <c r="J35" i="30"/>
  <c r="I35" i="30"/>
  <c r="H35" i="30"/>
  <c r="G35" i="30"/>
  <c r="F35" i="30"/>
  <c r="E35" i="30"/>
  <c r="D35" i="30"/>
  <c r="AY33" i="19"/>
  <c r="AY33" i="30"/>
  <c r="AX33" i="19"/>
  <c r="AX33" i="30"/>
  <c r="AW33" i="30"/>
  <c r="AV33" i="30"/>
  <c r="AU33" i="30"/>
  <c r="AT33" i="30"/>
  <c r="AS33" i="30"/>
  <c r="AR33" i="30"/>
  <c r="AQ33" i="30"/>
  <c r="AP33" i="30"/>
  <c r="AO33" i="30"/>
  <c r="AN33" i="30"/>
  <c r="AJ33" i="30"/>
  <c r="AI33" i="30"/>
  <c r="AH33" i="30"/>
  <c r="AG33" i="30"/>
  <c r="AF33" i="30"/>
  <c r="AE33" i="30"/>
  <c r="AD33" i="30"/>
  <c r="AC33" i="30"/>
  <c r="AB33" i="30"/>
  <c r="AA33" i="30"/>
  <c r="Z33" i="30"/>
  <c r="Y33" i="30"/>
  <c r="X33" i="30"/>
  <c r="W33" i="30"/>
  <c r="V33" i="30"/>
  <c r="U33" i="30"/>
  <c r="T33" i="30"/>
  <c r="S33" i="30"/>
  <c r="R33" i="30"/>
  <c r="Q33" i="30"/>
  <c r="P33" i="30"/>
  <c r="O33" i="30"/>
  <c r="K33" i="30"/>
  <c r="J33" i="30"/>
  <c r="I33" i="30"/>
  <c r="H33" i="30"/>
  <c r="G33" i="30"/>
  <c r="F33" i="30"/>
  <c r="E33" i="30"/>
  <c r="D33" i="30"/>
  <c r="AY32" i="19"/>
  <c r="AY32" i="30"/>
  <c r="AX32" i="19"/>
  <c r="AX32" i="30"/>
  <c r="AW32" i="30"/>
  <c r="AV32" i="30"/>
  <c r="AU32" i="30"/>
  <c r="AT32" i="30"/>
  <c r="AS32" i="30"/>
  <c r="AR32" i="30"/>
  <c r="AQ32" i="30"/>
  <c r="AP32" i="30"/>
  <c r="AO32" i="30"/>
  <c r="AN32" i="30"/>
  <c r="AJ32" i="30"/>
  <c r="AI32" i="30"/>
  <c r="AH32" i="30"/>
  <c r="AG32" i="30"/>
  <c r="AF32" i="30"/>
  <c r="AE32" i="30"/>
  <c r="AD32" i="30"/>
  <c r="AC32" i="30"/>
  <c r="AB32" i="30"/>
  <c r="AA32" i="30"/>
  <c r="Z32" i="30"/>
  <c r="Y32" i="30"/>
  <c r="X32" i="30"/>
  <c r="W32" i="30"/>
  <c r="V32" i="30"/>
  <c r="U32" i="30"/>
  <c r="T32" i="30"/>
  <c r="S32" i="30"/>
  <c r="R32" i="30"/>
  <c r="Q32" i="30"/>
  <c r="P32" i="30"/>
  <c r="O32" i="30"/>
  <c r="K32" i="30"/>
  <c r="J32" i="30"/>
  <c r="I32" i="30"/>
  <c r="H32" i="30"/>
  <c r="G32" i="30"/>
  <c r="F32" i="30"/>
  <c r="E32" i="30"/>
  <c r="D32" i="30"/>
  <c r="AY31" i="19"/>
  <c r="AY31" i="30"/>
  <c r="AX31" i="19"/>
  <c r="AX31" i="30"/>
  <c r="AW31" i="30"/>
  <c r="AV31" i="30"/>
  <c r="AU31" i="30"/>
  <c r="AT31" i="30"/>
  <c r="AS31" i="30"/>
  <c r="AR31" i="30"/>
  <c r="AQ31" i="30"/>
  <c r="AP31" i="30"/>
  <c r="AO31" i="30"/>
  <c r="AN31" i="30"/>
  <c r="AJ31" i="30"/>
  <c r="AI31" i="30"/>
  <c r="AH31" i="30"/>
  <c r="AG31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K31" i="30"/>
  <c r="J31" i="30"/>
  <c r="I31" i="30"/>
  <c r="H31" i="30"/>
  <c r="G31" i="30"/>
  <c r="F31" i="30"/>
  <c r="E31" i="30"/>
  <c r="D31" i="30"/>
  <c r="AY30" i="19"/>
  <c r="AY30" i="30"/>
  <c r="AX30" i="19"/>
  <c r="AX30" i="30"/>
  <c r="AW30" i="30"/>
  <c r="AV30" i="30"/>
  <c r="AU30" i="30"/>
  <c r="AT30" i="30"/>
  <c r="AS30" i="30"/>
  <c r="AR30" i="30"/>
  <c r="AQ30" i="30"/>
  <c r="AP30" i="30"/>
  <c r="AO30" i="30"/>
  <c r="AN30" i="30"/>
  <c r="AJ30" i="30"/>
  <c r="AI30" i="30"/>
  <c r="AH30" i="30"/>
  <c r="AG30" i="30"/>
  <c r="AF30" i="30"/>
  <c r="AE30" i="30"/>
  <c r="AD30" i="30"/>
  <c r="AC30" i="30"/>
  <c r="AB30" i="30"/>
  <c r="AA30" i="30"/>
  <c r="Z30" i="30"/>
  <c r="Y30" i="30"/>
  <c r="X30" i="30"/>
  <c r="W30" i="30"/>
  <c r="V30" i="30"/>
  <c r="U30" i="30"/>
  <c r="T30" i="30"/>
  <c r="S30" i="30"/>
  <c r="R30" i="30"/>
  <c r="Q30" i="30"/>
  <c r="P30" i="30"/>
  <c r="O30" i="30"/>
  <c r="K30" i="30"/>
  <c r="J30" i="30"/>
  <c r="I30" i="30"/>
  <c r="H30" i="30"/>
  <c r="G30" i="30"/>
  <c r="F30" i="30"/>
  <c r="E30" i="30"/>
  <c r="D30" i="30"/>
  <c r="AY29" i="19"/>
  <c r="AY29" i="30"/>
  <c r="AX29" i="19"/>
  <c r="AX29" i="30"/>
  <c r="AW29" i="30"/>
  <c r="AV29" i="30"/>
  <c r="AU29" i="30"/>
  <c r="AT29" i="30"/>
  <c r="AS29" i="30"/>
  <c r="AR29" i="30"/>
  <c r="AQ29" i="30"/>
  <c r="AP29" i="30"/>
  <c r="AO29" i="30"/>
  <c r="AN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K29" i="30"/>
  <c r="J29" i="30"/>
  <c r="I29" i="30"/>
  <c r="H29" i="30"/>
  <c r="G29" i="30"/>
  <c r="F29" i="30"/>
  <c r="E29" i="30"/>
  <c r="D29" i="30"/>
  <c r="AY28" i="19"/>
  <c r="AY28" i="30"/>
  <c r="AX28" i="19"/>
  <c r="AX28" i="30"/>
  <c r="AW28" i="30"/>
  <c r="AV28" i="30"/>
  <c r="AU28" i="30"/>
  <c r="AT28" i="30"/>
  <c r="AS28" i="30"/>
  <c r="AR28" i="30"/>
  <c r="AQ28" i="30"/>
  <c r="AP28" i="30"/>
  <c r="AO28" i="30"/>
  <c r="AN28" i="30"/>
  <c r="AJ28" i="30"/>
  <c r="AI28" i="30"/>
  <c r="AH28" i="30"/>
  <c r="AG28" i="30"/>
  <c r="AF28" i="30"/>
  <c r="AE28" i="30"/>
  <c r="AD28" i="30"/>
  <c r="AC28" i="30"/>
  <c r="AB28" i="30"/>
  <c r="AA28" i="30"/>
  <c r="Z28" i="30"/>
  <c r="Y28" i="30"/>
  <c r="X28" i="30"/>
  <c r="W28" i="30"/>
  <c r="V28" i="30"/>
  <c r="U28" i="30"/>
  <c r="T28" i="30"/>
  <c r="S28" i="30"/>
  <c r="R28" i="30"/>
  <c r="Q28" i="30"/>
  <c r="P28" i="30"/>
  <c r="O28" i="30"/>
  <c r="K28" i="30"/>
  <c r="J28" i="30"/>
  <c r="I28" i="30"/>
  <c r="H28" i="30"/>
  <c r="G28" i="30"/>
  <c r="F28" i="30"/>
  <c r="E28" i="30"/>
  <c r="D28" i="30"/>
  <c r="AY27" i="19"/>
  <c r="AY27" i="30"/>
  <c r="AX27" i="19"/>
  <c r="AX27" i="30"/>
  <c r="AW27" i="30"/>
  <c r="AV27" i="30"/>
  <c r="AU27" i="30"/>
  <c r="AT27" i="30"/>
  <c r="AS27" i="30"/>
  <c r="AR27" i="30"/>
  <c r="AQ27" i="30"/>
  <c r="AP27" i="30"/>
  <c r="AO27" i="30"/>
  <c r="AN27" i="30"/>
  <c r="AJ27" i="30"/>
  <c r="AI27" i="30"/>
  <c r="AH27" i="30"/>
  <c r="AG27" i="30"/>
  <c r="AF27" i="30"/>
  <c r="AE27" i="30"/>
  <c r="AD27" i="30"/>
  <c r="AC27" i="30"/>
  <c r="K27" i="30"/>
  <c r="J27" i="30"/>
  <c r="I27" i="30"/>
  <c r="H27" i="30"/>
  <c r="G27" i="30"/>
  <c r="F27" i="30"/>
  <c r="E27" i="30"/>
  <c r="D27" i="30"/>
  <c r="AY25" i="19"/>
  <c r="AY25" i="30"/>
  <c r="AX25" i="19"/>
  <c r="AX25" i="30"/>
  <c r="AW25" i="30"/>
  <c r="AV25" i="30"/>
  <c r="AU25" i="30"/>
  <c r="AT25" i="30"/>
  <c r="AS25" i="30"/>
  <c r="AR25" i="30"/>
  <c r="AQ25" i="30"/>
  <c r="AP25" i="30"/>
  <c r="AO25" i="30"/>
  <c r="AN25" i="30"/>
  <c r="AJ25" i="30"/>
  <c r="AI25" i="30"/>
  <c r="AH25" i="30"/>
  <c r="AG25" i="30"/>
  <c r="AF25" i="30"/>
  <c r="AE25" i="30"/>
  <c r="AD25" i="30"/>
  <c r="AC25" i="30"/>
  <c r="AB25" i="30"/>
  <c r="AA25" i="30"/>
  <c r="Z25" i="30"/>
  <c r="Y25" i="30"/>
  <c r="X25" i="30"/>
  <c r="W25" i="30"/>
  <c r="V25" i="30"/>
  <c r="U25" i="30"/>
  <c r="T25" i="30"/>
  <c r="S25" i="30"/>
  <c r="R25" i="30"/>
  <c r="Q25" i="30"/>
  <c r="P25" i="30"/>
  <c r="O25" i="30"/>
  <c r="K25" i="30"/>
  <c r="J25" i="30"/>
  <c r="I25" i="30"/>
  <c r="H25" i="30"/>
  <c r="G25" i="30"/>
  <c r="F25" i="30"/>
  <c r="E25" i="30"/>
  <c r="D25" i="30"/>
  <c r="AY23" i="19"/>
  <c r="AY23" i="30"/>
  <c r="AX23" i="19"/>
  <c r="AX23" i="30"/>
  <c r="AW23" i="30"/>
  <c r="AV23" i="30"/>
  <c r="AU23" i="30"/>
  <c r="AT23" i="30"/>
  <c r="AS23" i="30"/>
  <c r="AR23" i="30"/>
  <c r="AQ23" i="30"/>
  <c r="AP23" i="30"/>
  <c r="AO23" i="30"/>
  <c r="AN23" i="30"/>
  <c r="AJ23" i="30"/>
  <c r="AI23" i="30"/>
  <c r="AH23" i="30"/>
  <c r="AG23" i="30"/>
  <c r="AF23" i="30"/>
  <c r="AE23" i="30"/>
  <c r="AD23" i="30"/>
  <c r="AC23" i="30"/>
  <c r="AB23" i="30"/>
  <c r="AA23" i="30"/>
  <c r="Z23" i="30"/>
  <c r="Y23" i="30"/>
  <c r="X23" i="30"/>
  <c r="W23" i="30"/>
  <c r="V23" i="30"/>
  <c r="U23" i="30"/>
  <c r="T23" i="30"/>
  <c r="S23" i="30"/>
  <c r="R23" i="30"/>
  <c r="Q23" i="30"/>
  <c r="P23" i="30"/>
  <c r="O23" i="30"/>
  <c r="K23" i="30"/>
  <c r="J23" i="30"/>
  <c r="I23" i="30"/>
  <c r="H23" i="30"/>
  <c r="G23" i="30"/>
  <c r="F23" i="30"/>
  <c r="E23" i="30"/>
  <c r="D23" i="30"/>
  <c r="AY22" i="19"/>
  <c r="AY22" i="30"/>
  <c r="AX22" i="19"/>
  <c r="AX22" i="30"/>
  <c r="AW22" i="30"/>
  <c r="AV22" i="30"/>
  <c r="AU22" i="30"/>
  <c r="AT22" i="30"/>
  <c r="AS22" i="30"/>
  <c r="AR22" i="30"/>
  <c r="AQ22" i="30"/>
  <c r="AP22" i="30"/>
  <c r="AO22" i="30"/>
  <c r="AN22" i="30"/>
  <c r="AJ22" i="30"/>
  <c r="AI22" i="30"/>
  <c r="AH22" i="30"/>
  <c r="AG22" i="30"/>
  <c r="AF22" i="30"/>
  <c r="AE22" i="30"/>
  <c r="AD22" i="30"/>
  <c r="AC22" i="30"/>
  <c r="AB22" i="30"/>
  <c r="AA22" i="30"/>
  <c r="Z22" i="30"/>
  <c r="Y22" i="30"/>
  <c r="X22" i="30"/>
  <c r="W22" i="30"/>
  <c r="V22" i="30"/>
  <c r="U22" i="30"/>
  <c r="T22" i="30"/>
  <c r="S22" i="30"/>
  <c r="R22" i="30"/>
  <c r="Q22" i="30"/>
  <c r="P22" i="30"/>
  <c r="O22" i="30"/>
  <c r="K22" i="30"/>
  <c r="J22" i="30"/>
  <c r="I22" i="30"/>
  <c r="H22" i="30"/>
  <c r="G22" i="30"/>
  <c r="F22" i="30"/>
  <c r="E22" i="30"/>
  <c r="D22" i="30"/>
  <c r="AY21" i="19"/>
  <c r="AY21" i="30"/>
  <c r="AX21" i="19"/>
  <c r="AX21" i="30"/>
  <c r="AW21" i="30"/>
  <c r="AV21" i="30"/>
  <c r="AU21" i="30"/>
  <c r="AT21" i="30"/>
  <c r="AS21" i="30"/>
  <c r="AR21" i="30"/>
  <c r="AQ21" i="30"/>
  <c r="AP21" i="30"/>
  <c r="AO21" i="30"/>
  <c r="AN21" i="30"/>
  <c r="AJ21" i="30"/>
  <c r="AI21" i="30"/>
  <c r="AH21" i="30"/>
  <c r="AG21" i="30"/>
  <c r="AF21" i="30"/>
  <c r="AE21" i="30"/>
  <c r="AD21" i="30"/>
  <c r="AC21" i="30"/>
  <c r="AB21" i="30"/>
  <c r="AA21" i="30"/>
  <c r="Z21" i="30"/>
  <c r="Y21" i="30"/>
  <c r="X21" i="30"/>
  <c r="W21" i="30"/>
  <c r="V21" i="30"/>
  <c r="U21" i="30"/>
  <c r="T21" i="30"/>
  <c r="S21" i="30"/>
  <c r="R21" i="30"/>
  <c r="Q21" i="30"/>
  <c r="P21" i="30"/>
  <c r="O21" i="30"/>
  <c r="K21" i="30"/>
  <c r="J21" i="30"/>
  <c r="I21" i="30"/>
  <c r="H21" i="30"/>
  <c r="G21" i="30"/>
  <c r="F21" i="30"/>
  <c r="E21" i="30"/>
  <c r="D21" i="30"/>
  <c r="AY18" i="30"/>
  <c r="AX18" i="30"/>
  <c r="AW18" i="30"/>
  <c r="AV18" i="30"/>
  <c r="AU18" i="30"/>
  <c r="AT18" i="30"/>
  <c r="AS18" i="30"/>
  <c r="AR18" i="30"/>
  <c r="AQ18" i="30"/>
  <c r="AP18" i="30"/>
  <c r="AO18" i="30"/>
  <c r="AN18" i="30"/>
  <c r="AJ18" i="30"/>
  <c r="AI18" i="30"/>
  <c r="AH18" i="30"/>
  <c r="AG18" i="30"/>
  <c r="AF18" i="30"/>
  <c r="AE18" i="30"/>
  <c r="AD18" i="30"/>
  <c r="AC18" i="30"/>
  <c r="K18" i="30"/>
  <c r="J18" i="30"/>
  <c r="I18" i="30"/>
  <c r="H18" i="30"/>
  <c r="G18" i="30"/>
  <c r="F18" i="30"/>
  <c r="E18" i="30"/>
  <c r="D18" i="30"/>
  <c r="AY16" i="19"/>
  <c r="AY16" i="30"/>
  <c r="AX16" i="19"/>
  <c r="AX16" i="30"/>
  <c r="AW16" i="30"/>
  <c r="AV16" i="30"/>
  <c r="AU16" i="30"/>
  <c r="AT16" i="30"/>
  <c r="AS16" i="30"/>
  <c r="AR16" i="30"/>
  <c r="AQ16" i="30"/>
  <c r="AP16" i="30"/>
  <c r="AO16" i="30"/>
  <c r="AN16" i="30"/>
  <c r="AJ16" i="30"/>
  <c r="AI16" i="30"/>
  <c r="AH16" i="30"/>
  <c r="AG16" i="30"/>
  <c r="AF16" i="30"/>
  <c r="AE16" i="30"/>
  <c r="AD16" i="30"/>
  <c r="AC16" i="30"/>
  <c r="AB16" i="30"/>
  <c r="AA16" i="30"/>
  <c r="Z16" i="30"/>
  <c r="Y16" i="30"/>
  <c r="X16" i="30"/>
  <c r="W16" i="30"/>
  <c r="V16" i="30"/>
  <c r="U16" i="30"/>
  <c r="T16" i="30"/>
  <c r="S16" i="30"/>
  <c r="R16" i="30"/>
  <c r="Q16" i="30"/>
  <c r="P16" i="30"/>
  <c r="O16" i="30"/>
  <c r="K16" i="30"/>
  <c r="J16" i="30"/>
  <c r="I16" i="30"/>
  <c r="H16" i="30"/>
  <c r="G16" i="30"/>
  <c r="F16" i="30"/>
  <c r="E16" i="30"/>
  <c r="D16" i="30"/>
  <c r="AY15" i="19"/>
  <c r="AY15" i="30"/>
  <c r="AX15" i="19"/>
  <c r="AX15" i="30"/>
  <c r="AW15" i="30"/>
  <c r="AV15" i="30"/>
  <c r="AU15" i="30"/>
  <c r="AT15" i="30"/>
  <c r="AS15" i="30"/>
  <c r="AR15" i="30"/>
  <c r="AQ15" i="30"/>
  <c r="AP15" i="30"/>
  <c r="AO15" i="30"/>
  <c r="AN15" i="30"/>
  <c r="AJ15" i="30"/>
  <c r="AI15" i="30"/>
  <c r="AH15" i="30"/>
  <c r="AG15" i="30"/>
  <c r="AF15" i="30"/>
  <c r="AE15" i="30"/>
  <c r="AD15" i="30"/>
  <c r="AC15" i="30"/>
  <c r="AB15" i="30"/>
  <c r="AA15" i="30"/>
  <c r="Z15" i="30"/>
  <c r="Y15" i="30"/>
  <c r="X15" i="30"/>
  <c r="W15" i="30"/>
  <c r="V15" i="30"/>
  <c r="U15" i="30"/>
  <c r="T15" i="30"/>
  <c r="S15" i="30"/>
  <c r="R15" i="30"/>
  <c r="Q15" i="30"/>
  <c r="P15" i="30"/>
  <c r="O15" i="30"/>
  <c r="K15" i="30"/>
  <c r="J15" i="30"/>
  <c r="I15" i="30"/>
  <c r="H15" i="30"/>
  <c r="G15" i="30"/>
  <c r="F15" i="30"/>
  <c r="E15" i="30"/>
  <c r="D15" i="30"/>
  <c r="AY14" i="19"/>
  <c r="AY14" i="30"/>
  <c r="AX14" i="19"/>
  <c r="AX14" i="30"/>
  <c r="AW14" i="30"/>
  <c r="AV14" i="30"/>
  <c r="AU14" i="30"/>
  <c r="AT14" i="30"/>
  <c r="AS14" i="30"/>
  <c r="AR14" i="30"/>
  <c r="AQ14" i="30"/>
  <c r="AP14" i="30"/>
  <c r="AO14" i="30"/>
  <c r="AN14" i="30"/>
  <c r="AJ14" i="30"/>
  <c r="AI14" i="30"/>
  <c r="AH14" i="30"/>
  <c r="AG14" i="30"/>
  <c r="AF14" i="30"/>
  <c r="AE14" i="30"/>
  <c r="AD14" i="30"/>
  <c r="AC14" i="30"/>
  <c r="AB14" i="30"/>
  <c r="AA14" i="30"/>
  <c r="Z14" i="30"/>
  <c r="Y14" i="30"/>
  <c r="X14" i="30"/>
  <c r="W14" i="30"/>
  <c r="V14" i="30"/>
  <c r="U14" i="30"/>
  <c r="T14" i="30"/>
  <c r="S14" i="30"/>
  <c r="R14" i="30"/>
  <c r="Q14" i="30"/>
  <c r="P14" i="30"/>
  <c r="O14" i="30"/>
  <c r="K14" i="30"/>
  <c r="J14" i="30"/>
  <c r="I14" i="30"/>
  <c r="H14" i="30"/>
  <c r="G14" i="30"/>
  <c r="F14" i="30"/>
  <c r="E14" i="30"/>
  <c r="D14" i="30"/>
  <c r="AY13" i="19"/>
  <c r="AY13" i="30"/>
  <c r="AX13" i="19"/>
  <c r="AX13" i="30"/>
  <c r="AW13" i="30"/>
  <c r="AV13" i="30"/>
  <c r="AU13" i="30"/>
  <c r="AT13" i="30"/>
  <c r="AS13" i="30"/>
  <c r="AR13" i="30"/>
  <c r="AQ13" i="30"/>
  <c r="AP13" i="30"/>
  <c r="AO13" i="30"/>
  <c r="AN13" i="30"/>
  <c r="AJ13" i="30"/>
  <c r="AI13" i="30"/>
  <c r="AH13" i="30"/>
  <c r="AG13" i="30"/>
  <c r="AF13" i="30"/>
  <c r="AE13" i="30"/>
  <c r="AD13" i="30"/>
  <c r="AC13" i="30"/>
  <c r="K13" i="30"/>
  <c r="J13" i="30"/>
  <c r="I13" i="30"/>
  <c r="H13" i="30"/>
  <c r="G13" i="30"/>
  <c r="F13" i="30"/>
  <c r="E13" i="30"/>
  <c r="D13" i="30"/>
  <c r="AY11" i="19"/>
  <c r="AY11" i="30"/>
  <c r="AX11" i="19"/>
  <c r="AX11" i="30"/>
  <c r="AW11" i="30"/>
  <c r="AV11" i="30"/>
  <c r="AU11" i="30"/>
  <c r="AT11" i="30"/>
  <c r="AS11" i="30"/>
  <c r="AR11" i="30"/>
  <c r="AQ11" i="30"/>
  <c r="AP11" i="30"/>
  <c r="AO11" i="30"/>
  <c r="AN11" i="30"/>
  <c r="AJ11" i="30"/>
  <c r="AI11" i="30"/>
  <c r="AH11" i="30"/>
  <c r="AG11" i="30"/>
  <c r="AF11" i="30"/>
  <c r="AE11" i="30"/>
  <c r="AD11" i="30"/>
  <c r="AC11" i="30"/>
  <c r="K11" i="30"/>
  <c r="J11" i="30"/>
  <c r="I11" i="30"/>
  <c r="H11" i="30"/>
  <c r="G11" i="30"/>
  <c r="F11" i="30"/>
  <c r="E11" i="30"/>
  <c r="D11" i="30"/>
  <c r="AY10" i="19"/>
  <c r="AY10" i="30"/>
  <c r="AX10" i="19"/>
  <c r="AX10" i="30"/>
  <c r="AW10" i="30"/>
  <c r="AV10" i="30"/>
  <c r="AU10" i="30"/>
  <c r="AT10" i="30"/>
  <c r="AS10" i="30"/>
  <c r="AR10" i="30"/>
  <c r="AQ10" i="30"/>
  <c r="AP10" i="30"/>
  <c r="AO10" i="30"/>
  <c r="AN10" i="30"/>
  <c r="AJ10" i="30"/>
  <c r="AI10" i="30"/>
  <c r="AH10" i="30"/>
  <c r="AG10" i="30"/>
  <c r="AF10" i="30"/>
  <c r="AE10" i="30"/>
  <c r="AD10" i="30"/>
  <c r="AC10" i="30"/>
  <c r="AB10" i="30"/>
  <c r="AA10" i="30"/>
  <c r="Z10" i="30"/>
  <c r="Y10" i="30"/>
  <c r="X10" i="30"/>
  <c r="W10" i="30"/>
  <c r="V10" i="30"/>
  <c r="U10" i="30"/>
  <c r="T10" i="30"/>
  <c r="S10" i="30"/>
  <c r="R10" i="30"/>
  <c r="Q10" i="30"/>
  <c r="P10" i="30"/>
  <c r="O10" i="30"/>
  <c r="K10" i="30"/>
  <c r="J10" i="30"/>
  <c r="I10" i="30"/>
  <c r="H10" i="30"/>
  <c r="G10" i="30"/>
  <c r="F10" i="30"/>
  <c r="E10" i="30"/>
  <c r="D10" i="30"/>
  <c r="AY9" i="19"/>
  <c r="AY9" i="30"/>
  <c r="AX9" i="19"/>
  <c r="AX9" i="30"/>
  <c r="AW9" i="30"/>
  <c r="AV9" i="30"/>
  <c r="AU9" i="30"/>
  <c r="AT9" i="30"/>
  <c r="AS9" i="30"/>
  <c r="AR9" i="30"/>
  <c r="AQ9" i="30"/>
  <c r="AP9" i="30"/>
  <c r="AO9" i="30"/>
  <c r="AN9" i="30"/>
  <c r="AJ9" i="30"/>
  <c r="AI9" i="30"/>
  <c r="AH9" i="30"/>
  <c r="AG9" i="30"/>
  <c r="AF9" i="30"/>
  <c r="AE9" i="30"/>
  <c r="AD9" i="30"/>
  <c r="AC9" i="30"/>
  <c r="AB9" i="30"/>
  <c r="AA9" i="30"/>
  <c r="Z9" i="30"/>
  <c r="Y9" i="30"/>
  <c r="X9" i="30"/>
  <c r="W9" i="30"/>
  <c r="V9" i="30"/>
  <c r="U9" i="30"/>
  <c r="T9" i="30"/>
  <c r="S9" i="30"/>
  <c r="R9" i="30"/>
  <c r="Q9" i="30"/>
  <c r="P9" i="30"/>
  <c r="O9" i="30"/>
  <c r="K9" i="30"/>
  <c r="J9" i="30"/>
  <c r="I9" i="30"/>
  <c r="H9" i="30"/>
  <c r="G9" i="30"/>
  <c r="F9" i="30"/>
  <c r="E9" i="30"/>
  <c r="D9" i="30"/>
  <c r="AY8" i="19"/>
  <c r="AY8" i="30"/>
  <c r="AX8" i="19"/>
  <c r="AX8" i="30"/>
  <c r="AW8" i="30"/>
  <c r="AV8" i="30"/>
  <c r="AU8" i="30"/>
  <c r="AT8" i="30"/>
  <c r="AS8" i="30"/>
  <c r="AR8" i="30"/>
  <c r="AQ8" i="30"/>
  <c r="AP8" i="30"/>
  <c r="AO8" i="30"/>
  <c r="AN8" i="30"/>
  <c r="AJ8" i="30"/>
  <c r="AI8" i="30"/>
  <c r="AH8" i="30"/>
  <c r="AG8" i="30"/>
  <c r="AF8" i="30"/>
  <c r="AE8" i="30"/>
  <c r="AD8" i="30"/>
  <c r="AC8" i="30"/>
  <c r="AB8" i="30"/>
  <c r="AA8" i="30"/>
  <c r="Z8" i="30"/>
  <c r="Y8" i="30"/>
  <c r="X8" i="30"/>
  <c r="W8" i="30"/>
  <c r="V8" i="30"/>
  <c r="U8" i="30"/>
  <c r="T8" i="30"/>
  <c r="S8" i="30"/>
  <c r="R8" i="30"/>
  <c r="Q8" i="30"/>
  <c r="P8" i="30"/>
  <c r="O8" i="30"/>
  <c r="K8" i="30"/>
  <c r="J8" i="30"/>
  <c r="I8" i="30"/>
  <c r="H8" i="30"/>
  <c r="G8" i="30"/>
  <c r="F8" i="30"/>
  <c r="E8" i="30"/>
  <c r="D8" i="30"/>
  <c r="AY7" i="19"/>
  <c r="AY7" i="30"/>
  <c r="AX7" i="19"/>
  <c r="AX7" i="30"/>
  <c r="AW7" i="30"/>
  <c r="AV7" i="30"/>
  <c r="AU7" i="30"/>
  <c r="AT7" i="30"/>
  <c r="AS7" i="30"/>
  <c r="AR7" i="30"/>
  <c r="AQ7" i="30"/>
  <c r="AP7" i="30"/>
  <c r="AO7" i="30"/>
  <c r="AN7" i="30"/>
  <c r="AJ7" i="30"/>
  <c r="AI7" i="30"/>
  <c r="AH7" i="30"/>
  <c r="AG7" i="30"/>
  <c r="AF7" i="30"/>
  <c r="AE7" i="30"/>
  <c r="AD7" i="30"/>
  <c r="AC7" i="30"/>
  <c r="AB7" i="30"/>
  <c r="AA7" i="30"/>
  <c r="Z7" i="30"/>
  <c r="Y7" i="30"/>
  <c r="X7" i="30"/>
  <c r="W7" i="30"/>
  <c r="V7" i="30"/>
  <c r="U7" i="30"/>
  <c r="T7" i="30"/>
  <c r="S7" i="30"/>
  <c r="R7" i="30"/>
  <c r="Q7" i="30"/>
  <c r="P7" i="30"/>
  <c r="O7" i="30"/>
  <c r="K7" i="30"/>
  <c r="J7" i="30"/>
  <c r="I7" i="30"/>
  <c r="H7" i="30"/>
  <c r="G7" i="30"/>
  <c r="F7" i="30"/>
  <c r="E7" i="30"/>
  <c r="D7" i="30"/>
  <c r="AY6" i="19"/>
  <c r="AY6" i="30"/>
  <c r="AX6" i="19"/>
  <c r="AX6" i="30"/>
  <c r="AW6" i="30"/>
  <c r="AV6" i="30"/>
  <c r="AU6" i="30"/>
  <c r="AT6" i="30"/>
  <c r="AS6" i="30"/>
  <c r="AR6" i="30"/>
  <c r="AQ6" i="30"/>
  <c r="AP6" i="30"/>
  <c r="AO6" i="30"/>
  <c r="AN6" i="30"/>
  <c r="AJ6" i="30"/>
  <c r="AI6" i="30"/>
  <c r="AH6" i="30"/>
  <c r="AG6" i="30"/>
  <c r="AF6" i="30"/>
  <c r="AE6" i="30"/>
  <c r="AD6" i="30"/>
  <c r="AC6" i="30"/>
  <c r="AB6" i="30"/>
  <c r="AA6" i="30"/>
  <c r="Z6" i="30"/>
  <c r="Y6" i="30"/>
  <c r="X6" i="30"/>
  <c r="W6" i="30"/>
  <c r="V6" i="30"/>
  <c r="U6" i="30"/>
  <c r="T6" i="30"/>
  <c r="S6" i="30"/>
  <c r="R6" i="30"/>
  <c r="Q6" i="30"/>
  <c r="P6" i="30"/>
  <c r="O6" i="30"/>
  <c r="K6" i="30"/>
  <c r="J6" i="30"/>
  <c r="I6" i="30"/>
  <c r="H6" i="30"/>
  <c r="G6" i="30"/>
  <c r="F6" i="30"/>
  <c r="E6" i="30"/>
  <c r="D6" i="30"/>
  <c r="AY5" i="19"/>
  <c r="AY5" i="30"/>
  <c r="AX5" i="19"/>
  <c r="AX5" i="30"/>
  <c r="AW5" i="30"/>
  <c r="AV5" i="30"/>
  <c r="AU5" i="30"/>
  <c r="AT5" i="30"/>
  <c r="AS5" i="30"/>
  <c r="AR5" i="30"/>
  <c r="AQ5" i="30"/>
  <c r="AP5" i="30"/>
  <c r="AO5" i="30"/>
  <c r="AN5" i="30"/>
  <c r="AJ5" i="30"/>
  <c r="AI5" i="30"/>
  <c r="AH5" i="30"/>
  <c r="AG5" i="30"/>
  <c r="AF5" i="30"/>
  <c r="AE5" i="30"/>
  <c r="AD5" i="30"/>
  <c r="AC5" i="30"/>
  <c r="AB5" i="30"/>
  <c r="AA5" i="30"/>
  <c r="Z5" i="30"/>
  <c r="Y5" i="30"/>
  <c r="X5" i="30"/>
  <c r="W5" i="30"/>
  <c r="V5" i="30"/>
  <c r="U5" i="30"/>
  <c r="T5" i="30"/>
  <c r="S5" i="30"/>
  <c r="R5" i="30"/>
  <c r="Q5" i="30"/>
  <c r="P5" i="30"/>
  <c r="O5" i="30"/>
  <c r="K5" i="30"/>
  <c r="J5" i="30"/>
  <c r="I5" i="30"/>
  <c r="H5" i="30"/>
  <c r="G5" i="30"/>
  <c r="F5" i="30"/>
  <c r="E5" i="30"/>
  <c r="D5" i="30"/>
  <c r="AY4" i="19"/>
  <c r="AY4" i="30"/>
  <c r="AX4" i="19"/>
  <c r="AX4" i="30"/>
  <c r="AW4" i="30"/>
  <c r="AV4" i="30"/>
  <c r="AU4" i="30"/>
  <c r="AT4" i="30"/>
  <c r="AS4" i="30"/>
  <c r="AR4" i="30"/>
  <c r="AQ4" i="30"/>
  <c r="AP4" i="30"/>
  <c r="AO4" i="30"/>
  <c r="AN4" i="30"/>
  <c r="AJ4" i="30"/>
  <c r="AI4" i="30"/>
  <c r="AH4" i="30"/>
  <c r="AG4" i="30"/>
  <c r="AF4" i="30"/>
  <c r="AE4" i="30"/>
  <c r="AD4" i="30"/>
  <c r="AC4" i="30"/>
  <c r="K4" i="30"/>
  <c r="J4" i="30"/>
  <c r="I4" i="30"/>
  <c r="H4" i="30"/>
  <c r="G4" i="30"/>
  <c r="F4" i="30"/>
  <c r="E4" i="30"/>
  <c r="D4" i="30"/>
  <c r="AK4" i="32"/>
  <c r="AM4" i="32"/>
  <c r="AK13" i="32"/>
  <c r="AK13" i="33"/>
  <c r="AK35" i="32"/>
  <c r="AK27" i="32"/>
  <c r="AL27" i="32"/>
  <c r="AK21" i="32"/>
  <c r="AM21" i="32"/>
  <c r="AE4" i="32"/>
  <c r="AE11" i="32"/>
  <c r="AE13" i="32"/>
  <c r="AE13" i="33"/>
  <c r="AE21" i="32"/>
  <c r="AE21" i="33"/>
  <c r="AE27" i="32"/>
  <c r="AE27" i="33"/>
  <c r="AE35" i="32"/>
  <c r="AF4" i="32"/>
  <c r="AF4" i="33"/>
  <c r="AF11" i="32"/>
  <c r="AF11" i="33"/>
  <c r="AF13" i="32"/>
  <c r="AX13" i="32"/>
  <c r="AX13" i="33"/>
  <c r="AF27" i="32"/>
  <c r="AF27" i="33"/>
  <c r="AF35" i="32"/>
  <c r="AC4" i="32"/>
  <c r="AC4" i="33"/>
  <c r="AC13" i="32"/>
  <c r="AC13" i="33"/>
  <c r="AC21" i="32"/>
  <c r="AC27" i="32"/>
  <c r="AC27" i="33"/>
  <c r="AC35" i="32"/>
  <c r="AD4" i="32"/>
  <c r="AD4" i="33"/>
  <c r="AD11" i="32"/>
  <c r="AD11" i="33"/>
  <c r="AD13" i="32"/>
  <c r="AD13" i="33"/>
  <c r="AD21" i="32"/>
  <c r="AD27" i="32"/>
  <c r="AD27" i="33"/>
  <c r="AD35" i="32"/>
  <c r="AA4" i="32"/>
  <c r="AA11" i="32"/>
  <c r="AA13" i="32"/>
  <c r="AV13" i="32"/>
  <c r="AV13" i="33"/>
  <c r="AA21" i="32"/>
  <c r="AA27" i="32"/>
  <c r="AA40" i="32"/>
  <c r="AA35" i="32"/>
  <c r="AB4" i="32"/>
  <c r="AB4" i="33"/>
  <c r="AB11" i="32"/>
  <c r="AB11" i="33"/>
  <c r="AB13" i="32"/>
  <c r="AB13" i="33"/>
  <c r="AB21" i="32"/>
  <c r="AB27" i="32"/>
  <c r="AB27" i="33"/>
  <c r="AB35" i="32"/>
  <c r="AB40" i="32"/>
  <c r="AB40" i="33"/>
  <c r="Y4" i="32"/>
  <c r="Y11" i="32"/>
  <c r="Y11" i="33"/>
  <c r="Y13" i="32"/>
  <c r="AU13" i="32"/>
  <c r="AU13" i="33"/>
  <c r="Y21" i="32"/>
  <c r="Y21" i="33"/>
  <c r="Y27" i="32"/>
  <c r="Y35" i="32"/>
  <c r="Y35" i="33"/>
  <c r="Z4" i="32"/>
  <c r="Z4" i="33"/>
  <c r="Z11" i="32"/>
  <c r="Z11" i="33"/>
  <c r="Z13" i="32"/>
  <c r="Z21" i="32"/>
  <c r="Z21" i="33"/>
  <c r="Z27" i="32"/>
  <c r="Z27" i="33"/>
  <c r="Z35" i="32"/>
  <c r="W4" i="32"/>
  <c r="W11" i="32"/>
  <c r="W11" i="33"/>
  <c r="W13" i="32"/>
  <c r="W13" i="33"/>
  <c r="W21" i="32"/>
  <c r="W27" i="32"/>
  <c r="W27" i="33"/>
  <c r="W35" i="32"/>
  <c r="X4" i="32"/>
  <c r="X11" i="32"/>
  <c r="X13" i="32"/>
  <c r="X21" i="32"/>
  <c r="X27" i="32"/>
  <c r="X27" i="33"/>
  <c r="X35" i="32"/>
  <c r="U4" i="32"/>
  <c r="U4" i="33"/>
  <c r="U11" i="32"/>
  <c r="U11" i="33"/>
  <c r="U13" i="32"/>
  <c r="U13" i="33"/>
  <c r="U21" i="32"/>
  <c r="U27" i="32"/>
  <c r="U27" i="33"/>
  <c r="U35" i="32"/>
  <c r="V4" i="32"/>
  <c r="V4" i="33"/>
  <c r="V13" i="32"/>
  <c r="V13" i="33"/>
  <c r="V21" i="32"/>
  <c r="V27" i="32"/>
  <c r="V27" i="33"/>
  <c r="V35" i="32"/>
  <c r="S4" i="32"/>
  <c r="S4" i="33"/>
  <c r="S11" i="32"/>
  <c r="S11" i="33"/>
  <c r="S13" i="32"/>
  <c r="AR13" i="32"/>
  <c r="AR13" i="33"/>
  <c r="S21" i="32"/>
  <c r="S27" i="32"/>
  <c r="S27" i="33"/>
  <c r="S35" i="32"/>
  <c r="T4" i="32"/>
  <c r="T4" i="33"/>
  <c r="T13" i="32"/>
  <c r="T13" i="33"/>
  <c r="T21" i="32"/>
  <c r="T27" i="32"/>
  <c r="T27" i="33"/>
  <c r="T35" i="32"/>
  <c r="Q4" i="32"/>
  <c r="Q11" i="32"/>
  <c r="Q13" i="32"/>
  <c r="Q13" i="33"/>
  <c r="Q21" i="32"/>
  <c r="Q27" i="32"/>
  <c r="Q35" i="32"/>
  <c r="Q35" i="33"/>
  <c r="R4" i="32"/>
  <c r="R11" i="32"/>
  <c r="R13" i="32"/>
  <c r="R13" i="33"/>
  <c r="R21" i="32"/>
  <c r="R21" i="33"/>
  <c r="R27" i="32"/>
  <c r="R40" i="32"/>
  <c r="R40" i="33"/>
  <c r="R35" i="32"/>
  <c r="AP5" i="33"/>
  <c r="AP6" i="33"/>
  <c r="AP7" i="33"/>
  <c r="AP8" i="33"/>
  <c r="AP9" i="33"/>
  <c r="AP10" i="33"/>
  <c r="AP13" i="32"/>
  <c r="AP13" i="33"/>
  <c r="AP22" i="33"/>
  <c r="AP23" i="33"/>
  <c r="AP25" i="32"/>
  <c r="AP25" i="33"/>
  <c r="AP26" i="33"/>
  <c r="AP28" i="33"/>
  <c r="AP29" i="33"/>
  <c r="AP30" i="33"/>
  <c r="AP31" i="33"/>
  <c r="AP32" i="33"/>
  <c r="AP33" i="33"/>
  <c r="AP36" i="33"/>
  <c r="AO38" i="33"/>
  <c r="AP35" i="32"/>
  <c r="AP35" i="33"/>
  <c r="AO5" i="33"/>
  <c r="AO6" i="33"/>
  <c r="AO7" i="33"/>
  <c r="AO9" i="33"/>
  <c r="AO10" i="33"/>
  <c r="AO14" i="33"/>
  <c r="AO15" i="33"/>
  <c r="AO22" i="33"/>
  <c r="AO23" i="33"/>
  <c r="AO25" i="32"/>
  <c r="AO25" i="33"/>
  <c r="AO26" i="33"/>
  <c r="AO28" i="33"/>
  <c r="AO29" i="33"/>
  <c r="AO30" i="33"/>
  <c r="AO31" i="33"/>
  <c r="AO32" i="33"/>
  <c r="AO37" i="33"/>
  <c r="BB38" i="32"/>
  <c r="AX38" i="33"/>
  <c r="BA38" i="33"/>
  <c r="AW38" i="33"/>
  <c r="AU38" i="33"/>
  <c r="AT38" i="33"/>
  <c r="AS38" i="33"/>
  <c r="AX37" i="33"/>
  <c r="AW37" i="33"/>
  <c r="AU37" i="33"/>
  <c r="AT37" i="33"/>
  <c r="AR37" i="33"/>
  <c r="AQ37" i="33"/>
  <c r="AX36" i="33"/>
  <c r="BA36" i="33"/>
  <c r="AW36" i="33"/>
  <c r="AT36" i="33"/>
  <c r="AS36" i="33"/>
  <c r="AQ36" i="33"/>
  <c r="AW35" i="32"/>
  <c r="AW35" i="33"/>
  <c r="AU35" i="32"/>
  <c r="AU35" i="33"/>
  <c r="AT35" i="32"/>
  <c r="AT35" i="33"/>
  <c r="AQ35" i="32"/>
  <c r="AQ35" i="33"/>
  <c r="BB33" i="32"/>
  <c r="AY33" i="33"/>
  <c r="AX33" i="33"/>
  <c r="AV33" i="33"/>
  <c r="AU33" i="33"/>
  <c r="AT33" i="33"/>
  <c r="AS33" i="33"/>
  <c r="AR33" i="33"/>
  <c r="AQ33" i="33"/>
  <c r="BA32" i="32"/>
  <c r="AX32" i="33"/>
  <c r="AW32" i="33"/>
  <c r="AV32" i="33"/>
  <c r="AU32" i="33"/>
  <c r="AT32" i="33"/>
  <c r="AS32" i="33"/>
  <c r="AR32" i="33"/>
  <c r="AZ31" i="33"/>
  <c r="AY31" i="33"/>
  <c r="AX31" i="33"/>
  <c r="AW31" i="33"/>
  <c r="AV31" i="33"/>
  <c r="AU31" i="33"/>
  <c r="AT31" i="33"/>
  <c r="AR31" i="33"/>
  <c r="AQ31" i="33"/>
  <c r="AZ30" i="33"/>
  <c r="AY30" i="33"/>
  <c r="AX30" i="33"/>
  <c r="AW30" i="33"/>
  <c r="AV30" i="33"/>
  <c r="AT30" i="33"/>
  <c r="AS30" i="33"/>
  <c r="AR30" i="33"/>
  <c r="AQ30" i="33"/>
  <c r="BB29" i="32"/>
  <c r="AY29" i="33"/>
  <c r="AX29" i="33"/>
  <c r="AV29" i="33"/>
  <c r="AU29" i="33"/>
  <c r="AT29" i="33"/>
  <c r="AS29" i="33"/>
  <c r="AR29" i="33"/>
  <c r="AQ29" i="33"/>
  <c r="BA28" i="32"/>
  <c r="AX28" i="33"/>
  <c r="AW28" i="33"/>
  <c r="AV28" i="33"/>
  <c r="AU28" i="33"/>
  <c r="AT28" i="33"/>
  <c r="AS28" i="33"/>
  <c r="AR28" i="33"/>
  <c r="AI27" i="32"/>
  <c r="AZ27" i="32"/>
  <c r="AJ27" i="32"/>
  <c r="AJ27" i="33"/>
  <c r="AG27" i="32"/>
  <c r="AH27" i="32"/>
  <c r="AY27" i="32"/>
  <c r="AY27" i="33"/>
  <c r="AW27" i="32"/>
  <c r="AW27" i="33"/>
  <c r="AV27" i="32"/>
  <c r="AV27" i="33"/>
  <c r="AU27" i="32"/>
  <c r="AU27" i="33"/>
  <c r="AT27" i="32"/>
  <c r="AT27" i="33"/>
  <c r="AS27" i="32"/>
  <c r="AR27" i="32"/>
  <c r="AR27" i="33"/>
  <c r="AQ27" i="32"/>
  <c r="AQ27" i="33"/>
  <c r="AZ25" i="32"/>
  <c r="AZ25" i="33"/>
  <c r="AY25" i="32"/>
  <c r="AY25" i="33"/>
  <c r="AY26" i="33"/>
  <c r="AX25" i="32"/>
  <c r="AX25" i="33"/>
  <c r="AX26" i="33"/>
  <c r="AW25" i="32"/>
  <c r="AW25" i="33"/>
  <c r="AW26" i="33"/>
  <c r="AV25" i="32"/>
  <c r="AU25" i="32"/>
  <c r="AU25" i="33"/>
  <c r="AU26" i="33"/>
  <c r="AT25" i="32"/>
  <c r="AS25" i="32"/>
  <c r="AS25" i="33"/>
  <c r="AS26" i="33"/>
  <c r="AR25" i="32"/>
  <c r="AR25" i="33"/>
  <c r="AR26" i="33"/>
  <c r="AQ25" i="32"/>
  <c r="AQ25" i="33"/>
  <c r="AQ26" i="33"/>
  <c r="AX23" i="33"/>
  <c r="AV23" i="33"/>
  <c r="AU23" i="33"/>
  <c r="AT23" i="33"/>
  <c r="AS23" i="33"/>
  <c r="AR23" i="33"/>
  <c r="AQ23" i="33"/>
  <c r="BB22" i="32"/>
  <c r="AY22" i="33"/>
  <c r="AX22" i="33"/>
  <c r="AW22" i="33"/>
  <c r="AV22" i="33"/>
  <c r="AU22" i="33"/>
  <c r="AT22" i="33"/>
  <c r="AS22" i="33"/>
  <c r="AQ22" i="33"/>
  <c r="AI21" i="32"/>
  <c r="AI21" i="33"/>
  <c r="AJ21" i="32"/>
  <c r="AJ21" i="33"/>
  <c r="AG21" i="32"/>
  <c r="AG21" i="33"/>
  <c r="AH21" i="32"/>
  <c r="AH21" i="33"/>
  <c r="AX21" i="32"/>
  <c r="AX21" i="33"/>
  <c r="AW21" i="32"/>
  <c r="AW21" i="33"/>
  <c r="AV21" i="32"/>
  <c r="AV21" i="33"/>
  <c r="AU21" i="32"/>
  <c r="AU21" i="33"/>
  <c r="AS21" i="32"/>
  <c r="AS21" i="33"/>
  <c r="AR21" i="32"/>
  <c r="AR21" i="33"/>
  <c r="AQ21" i="32"/>
  <c r="AQ21" i="33"/>
  <c r="AI4" i="32"/>
  <c r="AI4" i="33"/>
  <c r="AI11" i="32"/>
  <c r="AI11" i="33"/>
  <c r="AI13" i="32"/>
  <c r="AI13" i="33"/>
  <c r="AJ4" i="32"/>
  <c r="AJ4" i="33"/>
  <c r="AJ13" i="32"/>
  <c r="AJ13" i="33"/>
  <c r="AG4" i="32"/>
  <c r="AG11" i="32"/>
  <c r="AG13" i="32"/>
  <c r="AY13" i="32"/>
  <c r="AY13" i="33"/>
  <c r="AH4" i="32"/>
  <c r="AH4" i="33"/>
  <c r="AH11" i="32"/>
  <c r="AH13" i="32"/>
  <c r="AH13" i="33"/>
  <c r="AU4" i="32"/>
  <c r="AU4" i="33"/>
  <c r="AU11" i="32"/>
  <c r="AT10" i="33"/>
  <c r="AT13" i="32"/>
  <c r="AS4" i="32"/>
  <c r="AS11" i="32"/>
  <c r="AS10" i="33"/>
  <c r="AS13" i="32"/>
  <c r="AS13" i="33"/>
  <c r="AR4" i="32"/>
  <c r="AR4" i="33"/>
  <c r="AR10" i="33"/>
  <c r="AQ10" i="33"/>
  <c r="BA15" i="32"/>
  <c r="AY15" i="33"/>
  <c r="AX15" i="33"/>
  <c r="AW15" i="33"/>
  <c r="AU15" i="33"/>
  <c r="AT15" i="33"/>
  <c r="AS15" i="33"/>
  <c r="AR15" i="33"/>
  <c r="AQ15" i="33"/>
  <c r="BB14" i="32"/>
  <c r="AY14" i="33"/>
  <c r="AW14" i="33"/>
  <c r="AV14" i="33"/>
  <c r="AU14" i="33"/>
  <c r="AT14" i="33"/>
  <c r="AS14" i="33"/>
  <c r="AR14" i="33"/>
  <c r="AQ14" i="33"/>
  <c r="AZ13" i="32"/>
  <c r="BB13" i="32"/>
  <c r="AW13" i="32"/>
  <c r="AW13" i="33"/>
  <c r="BB10" i="32"/>
  <c r="AY10" i="33"/>
  <c r="AX10" i="33"/>
  <c r="AV10" i="33"/>
  <c r="BB9" i="32"/>
  <c r="AX9" i="33"/>
  <c r="AW9" i="33"/>
  <c r="AV9" i="33"/>
  <c r="AU9" i="33"/>
  <c r="AT9" i="33"/>
  <c r="AS9" i="33"/>
  <c r="AR9" i="33"/>
  <c r="BB8" i="32"/>
  <c r="AY8" i="33"/>
  <c r="AX8" i="33"/>
  <c r="AW8" i="33"/>
  <c r="AV8" i="33"/>
  <c r="AU8" i="33"/>
  <c r="AT8" i="33"/>
  <c r="AR8" i="33"/>
  <c r="AQ8" i="33"/>
  <c r="AZ7" i="33"/>
  <c r="AY7" i="33"/>
  <c r="AX7" i="33"/>
  <c r="AW7" i="33"/>
  <c r="AV7" i="33"/>
  <c r="AT7" i="33"/>
  <c r="AS7" i="33"/>
  <c r="AR7" i="33"/>
  <c r="AQ7" i="33"/>
  <c r="BB6" i="32"/>
  <c r="AY6" i="33"/>
  <c r="AX6" i="33"/>
  <c r="AV6" i="33"/>
  <c r="AU6" i="33"/>
  <c r="AT6" i="33"/>
  <c r="AS6" i="33"/>
  <c r="AR6" i="33"/>
  <c r="AQ6" i="33"/>
  <c r="BB5" i="32"/>
  <c r="AX5" i="33"/>
  <c r="AW5" i="33"/>
  <c r="AV5" i="33"/>
  <c r="AU5" i="33"/>
  <c r="AT5" i="33"/>
  <c r="AS5" i="33"/>
  <c r="AR5" i="33"/>
  <c r="AY4" i="32"/>
  <c r="AY4" i="33"/>
  <c r="AX4" i="32"/>
  <c r="AX4" i="33"/>
  <c r="AV4" i="32"/>
  <c r="AV4" i="33"/>
  <c r="P4" i="32"/>
  <c r="P4" i="33"/>
  <c r="P11" i="32"/>
  <c r="P18" i="32"/>
  <c r="P13" i="32"/>
  <c r="P21" i="32"/>
  <c r="P21" i="33"/>
  <c r="P27" i="32"/>
  <c r="P27" i="33"/>
  <c r="P35" i="32"/>
  <c r="O4" i="32"/>
  <c r="O11" i="32"/>
  <c r="O13" i="32"/>
  <c r="O13" i="33"/>
  <c r="O21" i="32"/>
  <c r="O27" i="32"/>
  <c r="O27" i="33"/>
  <c r="O35" i="32"/>
  <c r="O40" i="32"/>
  <c r="O40" i="33"/>
  <c r="D4" i="32"/>
  <c r="D4" i="33"/>
  <c r="D13" i="32"/>
  <c r="D13" i="33"/>
  <c r="D21" i="32"/>
  <c r="D21" i="33"/>
  <c r="D27" i="32"/>
  <c r="D40" i="32"/>
  <c r="D35" i="32"/>
  <c r="C58" i="34"/>
  <c r="E4" i="32"/>
  <c r="E11" i="32"/>
  <c r="E13" i="32"/>
  <c r="E13" i="33"/>
  <c r="E21" i="32"/>
  <c r="E21" i="33"/>
  <c r="E27" i="32"/>
  <c r="E40" i="32"/>
  <c r="E35" i="32"/>
  <c r="D58" i="34"/>
  <c r="F4" i="32"/>
  <c r="F4" i="33"/>
  <c r="F13" i="32"/>
  <c r="F13" i="33"/>
  <c r="F27" i="32"/>
  <c r="F35" i="32"/>
  <c r="F35" i="33"/>
  <c r="G4" i="32"/>
  <c r="G11" i="32"/>
  <c r="G11" i="33"/>
  <c r="G13" i="32"/>
  <c r="G13" i="33"/>
  <c r="G27" i="32"/>
  <c r="G40" i="32"/>
  <c r="G35" i="32"/>
  <c r="G35" i="33"/>
  <c r="H4" i="32"/>
  <c r="H4" i="33"/>
  <c r="H13" i="32"/>
  <c r="H21" i="32"/>
  <c r="H21" i="33"/>
  <c r="H27" i="32"/>
  <c r="H27" i="33"/>
  <c r="H35" i="32"/>
  <c r="G58" i="34"/>
  <c r="I4" i="32"/>
  <c r="I4" i="33"/>
  <c r="I13" i="32"/>
  <c r="I21" i="32"/>
  <c r="L21" i="32"/>
  <c r="I27" i="32"/>
  <c r="I35" i="32"/>
  <c r="K4" i="32"/>
  <c r="M4" i="32"/>
  <c r="K11" i="32"/>
  <c r="K13" i="32"/>
  <c r="K18" i="32"/>
  <c r="K21" i="32"/>
  <c r="M21" i="32"/>
  <c r="K27" i="32"/>
  <c r="M27" i="32"/>
  <c r="K35" i="32"/>
  <c r="M35" i="32"/>
  <c r="J27" i="32"/>
  <c r="J27" i="33"/>
  <c r="J21" i="32"/>
  <c r="J4" i="32"/>
  <c r="J11" i="32"/>
  <c r="J13" i="32"/>
  <c r="J13" i="33"/>
  <c r="AV26" i="33"/>
  <c r="AT26" i="33"/>
  <c r="AO42" i="19"/>
  <c r="AP42" i="19"/>
  <c r="AQ42" i="19"/>
  <c r="AR42" i="19"/>
  <c r="AS42" i="19"/>
  <c r="AT42" i="19"/>
  <c r="AU42" i="19"/>
  <c r="AV42" i="19"/>
  <c r="AW42" i="19"/>
  <c r="J35" i="32"/>
  <c r="J35" i="33"/>
  <c r="BD38" i="33"/>
  <c r="BD28" i="33"/>
  <c r="BD38" i="32"/>
  <c r="BD37" i="32"/>
  <c r="BD36" i="32"/>
  <c r="BD33" i="32"/>
  <c r="BD32" i="32"/>
  <c r="BD31" i="32"/>
  <c r="BD30" i="32"/>
  <c r="BD29" i="32"/>
  <c r="BD28" i="32"/>
  <c r="BD25" i="32"/>
  <c r="BD22" i="32"/>
  <c r="BD16" i="32"/>
  <c r="BD15" i="32"/>
  <c r="BD14" i="32"/>
  <c r="BD9" i="32"/>
  <c r="BD8" i="32"/>
  <c r="BD7" i="32"/>
  <c r="BD6" i="32"/>
  <c r="BD5" i="32"/>
  <c r="AJ35" i="32"/>
  <c r="AI35" i="32"/>
  <c r="AH35" i="32"/>
  <c r="AG35" i="32"/>
  <c r="AG35" i="33"/>
  <c r="AG40" i="32"/>
  <c r="AG40" i="33"/>
  <c r="J40" i="32"/>
  <c r="AJ40" i="32"/>
  <c r="AJ40" i="33"/>
  <c r="BD6" i="33"/>
  <c r="BD8" i="33"/>
  <c r="BD22" i="33"/>
  <c r="BD16" i="33"/>
  <c r="BD37" i="33"/>
  <c r="BD32" i="33"/>
  <c r="BD31" i="33"/>
  <c r="BD14" i="33"/>
  <c r="BD9" i="33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O21" i="19"/>
  <c r="AL50" i="22"/>
  <c r="AK50" i="22"/>
  <c r="AM50" i="22"/>
  <c r="AN50" i="22"/>
  <c r="AO50" i="22"/>
  <c r="AP50" i="22"/>
  <c r="AQ50" i="22"/>
  <c r="CM50" i="22"/>
  <c r="AR50" i="22"/>
  <c r="CN50" i="22"/>
  <c r="AS50" i="22"/>
  <c r="AT50" i="22"/>
  <c r="AU50" i="22"/>
  <c r="AV50" i="22"/>
  <c r="AY50" i="22"/>
  <c r="AZ50" i="22"/>
  <c r="BA50" i="22"/>
  <c r="BB50" i="22"/>
  <c r="AL51" i="22"/>
  <c r="AK51" i="22"/>
  <c r="AM51" i="22"/>
  <c r="AN51" i="22"/>
  <c r="AO51" i="22"/>
  <c r="AP51" i="22"/>
  <c r="AQ51" i="22"/>
  <c r="CM51" i="22"/>
  <c r="AR51" i="22"/>
  <c r="CN51" i="22"/>
  <c r="AS51" i="22"/>
  <c r="CO51" i="22"/>
  <c r="AT51" i="22"/>
  <c r="AU51" i="22"/>
  <c r="AV51" i="22"/>
  <c r="AY51" i="22"/>
  <c r="AZ51" i="22"/>
  <c r="BA51" i="22"/>
  <c r="BB51" i="22"/>
  <c r="CR51" i="22"/>
  <c r="CQ51" i="22"/>
  <c r="CP51" i="22"/>
  <c r="CL51" i="22"/>
  <c r="CK51" i="22"/>
  <c r="CJ51" i="22"/>
  <c r="CI51" i="22"/>
  <c r="CA51" i="22"/>
  <c r="BZ51" i="22"/>
  <c r="BY51" i="22"/>
  <c r="BX51" i="22"/>
  <c r="BW51" i="22"/>
  <c r="BV51" i="22"/>
  <c r="BU51" i="22"/>
  <c r="BT51" i="22"/>
  <c r="BS51" i="22"/>
  <c r="BR51" i="22"/>
  <c r="BQ51" i="22"/>
  <c r="BP51" i="22"/>
  <c r="BO51" i="22"/>
  <c r="BN51" i="22"/>
  <c r="BM51" i="22"/>
  <c r="BL51" i="22"/>
  <c r="BK51" i="22"/>
  <c r="BJ51" i="22"/>
  <c r="BF51" i="22"/>
  <c r="BD51" i="22"/>
  <c r="BC51" i="22"/>
  <c r="CR50" i="22"/>
  <c r="CQ50" i="22"/>
  <c r="CP50" i="22"/>
  <c r="CO50" i="22"/>
  <c r="CL50" i="22"/>
  <c r="CK50" i="22"/>
  <c r="CJ50" i="22"/>
  <c r="CI50" i="22"/>
  <c r="CH50" i="22"/>
  <c r="CE50" i="22"/>
  <c r="CD50" i="22"/>
  <c r="CC50" i="22"/>
  <c r="CB50" i="22"/>
  <c r="CA50" i="22"/>
  <c r="BZ50" i="22"/>
  <c r="BY50" i="22"/>
  <c r="BX50" i="22"/>
  <c r="BW50" i="22"/>
  <c r="BV50" i="22"/>
  <c r="BU50" i="22"/>
  <c r="BT50" i="22"/>
  <c r="BS50" i="22"/>
  <c r="BR50" i="22"/>
  <c r="BQ50" i="22"/>
  <c r="BP50" i="22"/>
  <c r="BO50" i="22"/>
  <c r="BN50" i="22"/>
  <c r="BM50" i="22"/>
  <c r="BL50" i="22"/>
  <c r="BK50" i="22"/>
  <c r="BJ50" i="22"/>
  <c r="BH50" i="22"/>
  <c r="BF50" i="22"/>
  <c r="BE50" i="22"/>
  <c r="BD50" i="22"/>
  <c r="BC50" i="22"/>
  <c r="BE49" i="22"/>
  <c r="BD49" i="22"/>
  <c r="BC49" i="22"/>
  <c r="BB49" i="22"/>
  <c r="BA49" i="22"/>
  <c r="AZ49" i="22"/>
  <c r="AY49" i="22"/>
  <c r="BE48" i="22"/>
  <c r="BD48" i="22"/>
  <c r="BC48" i="22"/>
  <c r="BB48" i="22"/>
  <c r="BA48" i="22"/>
  <c r="AZ48" i="22"/>
  <c r="AY48" i="22"/>
  <c r="BE47" i="22"/>
  <c r="BD47" i="22"/>
  <c r="BC47" i="22"/>
  <c r="BB47" i="22"/>
  <c r="BA47" i="22"/>
  <c r="AZ47" i="22"/>
  <c r="AY47" i="22"/>
  <c r="BE46" i="22"/>
  <c r="BD46" i="22"/>
  <c r="BC46" i="22"/>
  <c r="BB46" i="22"/>
  <c r="BA46" i="22"/>
  <c r="AZ46" i="22"/>
  <c r="AY46" i="22"/>
  <c r="BE45" i="22"/>
  <c r="BD45" i="22"/>
  <c r="BC45" i="22"/>
  <c r="BB45" i="22"/>
  <c r="BA45" i="22"/>
  <c r="AZ45" i="22"/>
  <c r="AY45" i="22"/>
  <c r="AV44" i="22"/>
  <c r="CR44" i="22"/>
  <c r="AU44" i="22"/>
  <c r="CQ44" i="22"/>
  <c r="CP44" i="22"/>
  <c r="CO44" i="22"/>
  <c r="CN44" i="22"/>
  <c r="CM44" i="22"/>
  <c r="CL44" i="22"/>
  <c r="CK44" i="22"/>
  <c r="CJ44" i="22"/>
  <c r="CI44" i="22"/>
  <c r="CH44" i="22"/>
  <c r="CG44" i="22"/>
  <c r="CE44" i="22"/>
  <c r="CD44" i="22"/>
  <c r="CC44" i="22"/>
  <c r="CB44" i="22"/>
  <c r="CA44" i="22"/>
  <c r="BZ44" i="22"/>
  <c r="BY44" i="22"/>
  <c r="BX44" i="22"/>
  <c r="BW44" i="22"/>
  <c r="BV44" i="22"/>
  <c r="BU44" i="22"/>
  <c r="BT44" i="22"/>
  <c r="BS44" i="22"/>
  <c r="BR44" i="22"/>
  <c r="BQ44" i="22"/>
  <c r="BP44" i="22"/>
  <c r="BO44" i="22"/>
  <c r="BN44" i="22"/>
  <c r="BM44" i="22"/>
  <c r="BL44" i="22"/>
  <c r="BK44" i="22"/>
  <c r="BJ44" i="22"/>
  <c r="BH44" i="22"/>
  <c r="BG44" i="22"/>
  <c r="BF44" i="22"/>
  <c r="BE44" i="22"/>
  <c r="BD44" i="22"/>
  <c r="BC44" i="22"/>
  <c r="BB44" i="22"/>
  <c r="BA44" i="22"/>
  <c r="AZ44" i="22"/>
  <c r="AY44" i="22"/>
  <c r="BE43" i="22"/>
  <c r="BD43" i="22"/>
  <c r="BC43" i="22"/>
  <c r="BB43" i="22"/>
  <c r="BA43" i="22"/>
  <c r="AZ43" i="22"/>
  <c r="AY43" i="22"/>
  <c r="BE42" i="22"/>
  <c r="BD42" i="22"/>
  <c r="BC42" i="22"/>
  <c r="BB42" i="22"/>
  <c r="BA42" i="22"/>
  <c r="AZ42" i="22"/>
  <c r="AY42" i="22"/>
  <c r="BE41" i="22"/>
  <c r="BD41" i="22"/>
  <c r="BC41" i="22"/>
  <c r="BB41" i="22"/>
  <c r="BA41" i="22"/>
  <c r="AZ41" i="22"/>
  <c r="AY41" i="22"/>
  <c r="BE40" i="22"/>
  <c r="BD40" i="22"/>
  <c r="BC40" i="22"/>
  <c r="BB40" i="22"/>
  <c r="BA40" i="22"/>
  <c r="AZ40" i="22"/>
  <c r="AY40" i="22"/>
  <c r="BE39" i="22"/>
  <c r="BD39" i="22"/>
  <c r="BC39" i="22"/>
  <c r="BB39" i="22"/>
  <c r="BA39" i="22"/>
  <c r="AZ39" i="22"/>
  <c r="AY39" i="22"/>
  <c r="AV38" i="22"/>
  <c r="CR38" i="22"/>
  <c r="AU38" i="22"/>
  <c r="CQ38" i="22"/>
  <c r="CP38" i="22"/>
  <c r="CO38" i="22"/>
  <c r="CN38" i="22"/>
  <c r="CM38" i="22"/>
  <c r="CL38" i="22"/>
  <c r="CK38" i="22"/>
  <c r="CJ38" i="22"/>
  <c r="CI38" i="22"/>
  <c r="CH38" i="22"/>
  <c r="CG38" i="22"/>
  <c r="CE38" i="22"/>
  <c r="CD38" i="22"/>
  <c r="CC38" i="22"/>
  <c r="CB38" i="22"/>
  <c r="CA38" i="22"/>
  <c r="BZ38" i="22"/>
  <c r="BY38" i="22"/>
  <c r="BX38" i="22"/>
  <c r="BW38" i="22"/>
  <c r="BV38" i="22"/>
  <c r="BU38" i="22"/>
  <c r="BT38" i="22"/>
  <c r="BS38" i="22"/>
  <c r="BR38" i="22"/>
  <c r="BQ38" i="22"/>
  <c r="BP38" i="22"/>
  <c r="BO38" i="22"/>
  <c r="BN38" i="22"/>
  <c r="BM38" i="22"/>
  <c r="BL38" i="22"/>
  <c r="BK38" i="22"/>
  <c r="BJ38" i="22"/>
  <c r="BH38" i="22"/>
  <c r="BG38" i="22"/>
  <c r="BF38" i="22"/>
  <c r="BE38" i="22"/>
  <c r="BD38" i="22"/>
  <c r="BC38" i="22"/>
  <c r="BB38" i="22"/>
  <c r="BA38" i="22"/>
  <c r="AZ38" i="22"/>
  <c r="AY38" i="22"/>
  <c r="BE37" i="22"/>
  <c r="BD37" i="22"/>
  <c r="BC37" i="22"/>
  <c r="BB37" i="22"/>
  <c r="BA37" i="22"/>
  <c r="AZ37" i="22"/>
  <c r="AY37" i="22"/>
  <c r="BE36" i="22"/>
  <c r="BD36" i="22"/>
  <c r="BC36" i="22"/>
  <c r="BB36" i="22"/>
  <c r="BA36" i="22"/>
  <c r="AZ36" i="22"/>
  <c r="AY36" i="22"/>
  <c r="BE35" i="22"/>
  <c r="BD35" i="22"/>
  <c r="BC35" i="22"/>
  <c r="BB35" i="22"/>
  <c r="BA35" i="22"/>
  <c r="AZ35" i="22"/>
  <c r="AY35" i="22"/>
  <c r="BE34" i="22"/>
  <c r="BD34" i="22"/>
  <c r="BC34" i="22"/>
  <c r="BB34" i="22"/>
  <c r="BA34" i="22"/>
  <c r="AZ34" i="22"/>
  <c r="AY34" i="22"/>
  <c r="BE33" i="22"/>
  <c r="BD33" i="22"/>
  <c r="BC33" i="22"/>
  <c r="BB33" i="22"/>
  <c r="BA33" i="22"/>
  <c r="AZ33" i="22"/>
  <c r="AY33" i="22"/>
  <c r="AV32" i="22"/>
  <c r="CR32" i="22"/>
  <c r="AU32" i="22"/>
  <c r="CQ32" i="22"/>
  <c r="CP32" i="22"/>
  <c r="CO32" i="22"/>
  <c r="CN32" i="22"/>
  <c r="CM32" i="22"/>
  <c r="CL32" i="22"/>
  <c r="CK32" i="22"/>
  <c r="CJ32" i="22"/>
  <c r="CI32" i="22"/>
  <c r="CH32" i="22"/>
  <c r="CG32" i="22"/>
  <c r="CE32" i="22"/>
  <c r="CD32" i="22"/>
  <c r="CC32" i="22"/>
  <c r="CB32" i="22"/>
  <c r="CA32" i="22"/>
  <c r="BZ32" i="22"/>
  <c r="BY32" i="22"/>
  <c r="BX32" i="22"/>
  <c r="BW32" i="22"/>
  <c r="BV32" i="22"/>
  <c r="BU32" i="22"/>
  <c r="BT32" i="22"/>
  <c r="BS32" i="22"/>
  <c r="BR32" i="22"/>
  <c r="BQ32" i="22"/>
  <c r="BP32" i="22"/>
  <c r="BO32" i="22"/>
  <c r="BN32" i="22"/>
  <c r="BM32" i="22"/>
  <c r="BL32" i="22"/>
  <c r="BK32" i="22"/>
  <c r="BJ32" i="22"/>
  <c r="BH32" i="22"/>
  <c r="BG32" i="22"/>
  <c r="BF32" i="22"/>
  <c r="BE32" i="22"/>
  <c r="BD32" i="22"/>
  <c r="BC32" i="22"/>
  <c r="BB32" i="22"/>
  <c r="BA32" i="22"/>
  <c r="AZ32" i="22"/>
  <c r="AY32" i="22"/>
  <c r="BE31" i="22"/>
  <c r="BD31" i="22"/>
  <c r="BC31" i="22"/>
  <c r="BB31" i="22"/>
  <c r="BA31" i="22"/>
  <c r="AZ31" i="22"/>
  <c r="AY31" i="22"/>
  <c r="BE30" i="22"/>
  <c r="BD30" i="22"/>
  <c r="BC30" i="22"/>
  <c r="BB30" i="22"/>
  <c r="BA30" i="22"/>
  <c r="AZ30" i="22"/>
  <c r="AY30" i="22"/>
  <c r="BE29" i="22"/>
  <c r="BD29" i="22"/>
  <c r="BC29" i="22"/>
  <c r="BB29" i="22"/>
  <c r="BA29" i="22"/>
  <c r="AZ29" i="22"/>
  <c r="AY29" i="22"/>
  <c r="BE28" i="22"/>
  <c r="BD28" i="22"/>
  <c r="BC28" i="22"/>
  <c r="BB28" i="22"/>
  <c r="BA28" i="22"/>
  <c r="AZ28" i="22"/>
  <c r="AY28" i="22"/>
  <c r="BE27" i="22"/>
  <c r="BD27" i="22"/>
  <c r="BC27" i="22"/>
  <c r="BB27" i="22"/>
  <c r="BA27" i="22"/>
  <c r="AZ27" i="22"/>
  <c r="AY27" i="22"/>
  <c r="AV26" i="22"/>
  <c r="CR26" i="22"/>
  <c r="AU26" i="22"/>
  <c r="CQ26" i="22"/>
  <c r="CP26" i="22"/>
  <c r="CO26" i="22"/>
  <c r="CN26" i="22"/>
  <c r="CM26" i="22"/>
  <c r="CL26" i="22"/>
  <c r="CK26" i="22"/>
  <c r="CJ26" i="22"/>
  <c r="CI26" i="22"/>
  <c r="CH26" i="22"/>
  <c r="CG26" i="22"/>
  <c r="CE26" i="22"/>
  <c r="CD26" i="22"/>
  <c r="CC26" i="22"/>
  <c r="CB26" i="22"/>
  <c r="CA26" i="22"/>
  <c r="BZ26" i="22"/>
  <c r="BY26" i="22"/>
  <c r="BX26" i="22"/>
  <c r="BW26" i="22"/>
  <c r="BV26" i="22"/>
  <c r="BU26" i="22"/>
  <c r="BT26" i="22"/>
  <c r="BS26" i="22"/>
  <c r="BR26" i="22"/>
  <c r="BQ26" i="22"/>
  <c r="BP26" i="22"/>
  <c r="BO26" i="22"/>
  <c r="BN26" i="22"/>
  <c r="BM26" i="22"/>
  <c r="BL26" i="22"/>
  <c r="BK26" i="22"/>
  <c r="BJ26" i="22"/>
  <c r="BG26" i="22"/>
  <c r="BE26" i="22"/>
  <c r="BD26" i="22"/>
  <c r="BC26" i="22"/>
  <c r="BB26" i="22"/>
  <c r="BA26" i="22"/>
  <c r="AZ26" i="22"/>
  <c r="AY26" i="22"/>
  <c r="BE25" i="22"/>
  <c r="BD25" i="22"/>
  <c r="BC25" i="22"/>
  <c r="BB25" i="22"/>
  <c r="BA25" i="22"/>
  <c r="AZ25" i="22"/>
  <c r="AY25" i="22"/>
  <c r="BE24" i="22"/>
  <c r="BD24" i="22"/>
  <c r="BC24" i="22"/>
  <c r="BB24" i="22"/>
  <c r="BA24" i="22"/>
  <c r="AZ24" i="22"/>
  <c r="AY24" i="22"/>
  <c r="BE23" i="22"/>
  <c r="BD23" i="22"/>
  <c r="BC23" i="22"/>
  <c r="BB23" i="22"/>
  <c r="BA23" i="22"/>
  <c r="AZ23" i="22"/>
  <c r="AY23" i="22"/>
  <c r="BE22" i="22"/>
  <c r="BD22" i="22"/>
  <c r="BC22" i="22"/>
  <c r="BB22" i="22"/>
  <c r="BA22" i="22"/>
  <c r="AZ22" i="22"/>
  <c r="AY22" i="22"/>
  <c r="BE21" i="22"/>
  <c r="BD21" i="22"/>
  <c r="BC21" i="22"/>
  <c r="BB21" i="22"/>
  <c r="BA21" i="22"/>
  <c r="AZ21" i="22"/>
  <c r="AY21" i="22"/>
  <c r="AV20" i="22"/>
  <c r="CR20" i="22"/>
  <c r="AU20" i="22"/>
  <c r="CQ20" i="22"/>
  <c r="CP20" i="22"/>
  <c r="CO20" i="22"/>
  <c r="CN20" i="22"/>
  <c r="CM20" i="22"/>
  <c r="CL20" i="22"/>
  <c r="CK20" i="22"/>
  <c r="CJ20" i="22"/>
  <c r="CI20" i="22"/>
  <c r="CH20" i="22"/>
  <c r="CG20" i="22"/>
  <c r="CE20" i="22"/>
  <c r="CD20" i="22"/>
  <c r="CC20" i="22"/>
  <c r="CB20" i="22"/>
  <c r="CA20" i="22"/>
  <c r="BZ20" i="22"/>
  <c r="BY20" i="22"/>
  <c r="BX20" i="22"/>
  <c r="BW20" i="22"/>
  <c r="BV20" i="22"/>
  <c r="BU20" i="22"/>
  <c r="BT20" i="22"/>
  <c r="BS20" i="22"/>
  <c r="BR20" i="22"/>
  <c r="BQ20" i="22"/>
  <c r="BP20" i="22"/>
  <c r="BO20" i="22"/>
  <c r="BN20" i="22"/>
  <c r="BM20" i="22"/>
  <c r="BL20" i="22"/>
  <c r="BK20" i="22"/>
  <c r="BJ20" i="22"/>
  <c r="BG20" i="22"/>
  <c r="BE20" i="22"/>
  <c r="BD20" i="22"/>
  <c r="BC20" i="22"/>
  <c r="BB20" i="22"/>
  <c r="BA20" i="22"/>
  <c r="AZ20" i="22"/>
  <c r="AY20" i="22"/>
  <c r="BE19" i="22"/>
  <c r="BD19" i="22"/>
  <c r="BC19" i="22"/>
  <c r="BB19" i="22"/>
  <c r="BA19" i="22"/>
  <c r="AZ19" i="22"/>
  <c r="AY19" i="22"/>
  <c r="BE18" i="22"/>
  <c r="BD18" i="22"/>
  <c r="BC18" i="22"/>
  <c r="BB18" i="22"/>
  <c r="BA18" i="22"/>
  <c r="AZ18" i="22"/>
  <c r="AY18" i="22"/>
  <c r="BE17" i="22"/>
  <c r="BD17" i="22"/>
  <c r="BC17" i="22"/>
  <c r="BB17" i="22"/>
  <c r="BA17" i="22"/>
  <c r="AZ17" i="22"/>
  <c r="AY17" i="22"/>
  <c r="BE16" i="22"/>
  <c r="BD16" i="22"/>
  <c r="BC16" i="22"/>
  <c r="BB16" i="22"/>
  <c r="BA16" i="22"/>
  <c r="AZ16" i="22"/>
  <c r="AY16" i="22"/>
  <c r="BE15" i="22"/>
  <c r="BD15" i="22"/>
  <c r="BC15" i="22"/>
  <c r="BB15" i="22"/>
  <c r="BA15" i="22"/>
  <c r="AZ15" i="22"/>
  <c r="AY15" i="22"/>
  <c r="BE14" i="22"/>
  <c r="BD14" i="22"/>
  <c r="BC14" i="22"/>
  <c r="BB14" i="22"/>
  <c r="BA14" i="22"/>
  <c r="AZ14" i="22"/>
  <c r="AY14" i="22"/>
  <c r="CP13" i="22"/>
  <c r="CO13" i="22"/>
  <c r="CN13" i="22"/>
  <c r="CM13" i="22"/>
  <c r="CL13" i="22"/>
  <c r="CK13" i="22"/>
  <c r="CJ13" i="22"/>
  <c r="CI13" i="22"/>
  <c r="CH13" i="22"/>
  <c r="CG13" i="22"/>
  <c r="CA13" i="22"/>
  <c r="BZ13" i="22"/>
  <c r="BY13" i="22"/>
  <c r="BX13" i="22"/>
  <c r="BW13" i="22"/>
  <c r="BV13" i="22"/>
  <c r="BU13" i="22"/>
  <c r="BT13" i="22"/>
  <c r="BS13" i="22"/>
  <c r="BR13" i="22"/>
  <c r="BQ13" i="22"/>
  <c r="BP13" i="22"/>
  <c r="BO13" i="22"/>
  <c r="BN13" i="22"/>
  <c r="BM13" i="22"/>
  <c r="BL13" i="22"/>
  <c r="BK13" i="22"/>
  <c r="BJ13" i="22"/>
  <c r="BD13" i="22"/>
  <c r="BC13" i="22"/>
  <c r="BB13" i="22"/>
  <c r="BA13" i="22"/>
  <c r="AZ13" i="22"/>
  <c r="AY13" i="22"/>
  <c r="BE12" i="22"/>
  <c r="BD12" i="22"/>
  <c r="BC12" i="22"/>
  <c r="BB12" i="22"/>
  <c r="BA12" i="22"/>
  <c r="AZ12" i="22"/>
  <c r="AY12" i="22"/>
  <c r="BE11" i="22"/>
  <c r="BD11" i="22"/>
  <c r="BC11" i="22"/>
  <c r="BB11" i="22"/>
  <c r="BA11" i="22"/>
  <c r="AZ11" i="22"/>
  <c r="AY11" i="22"/>
  <c r="BE10" i="22"/>
  <c r="BD10" i="22"/>
  <c r="BC10" i="22"/>
  <c r="BB10" i="22"/>
  <c r="BA10" i="22"/>
  <c r="AZ10" i="22"/>
  <c r="AY10" i="22"/>
  <c r="BE9" i="22"/>
  <c r="BD9" i="22"/>
  <c r="BC9" i="22"/>
  <c r="BB9" i="22"/>
  <c r="BA9" i="22"/>
  <c r="AZ9" i="22"/>
  <c r="AY9" i="22"/>
  <c r="BE8" i="22"/>
  <c r="BD8" i="22"/>
  <c r="BC8" i="22"/>
  <c r="BB8" i="22"/>
  <c r="BA8" i="22"/>
  <c r="AZ8" i="22"/>
  <c r="AY8" i="22"/>
  <c r="BE7" i="22"/>
  <c r="BD7" i="22"/>
  <c r="BC7" i="22"/>
  <c r="BB7" i="22"/>
  <c r="BA7" i="22"/>
  <c r="AZ7" i="22"/>
  <c r="AY7" i="22"/>
  <c r="AU6" i="22"/>
  <c r="CQ6" i="22"/>
  <c r="CP6" i="22"/>
  <c r="CO6" i="22"/>
  <c r="CN6" i="22"/>
  <c r="CM6" i="22"/>
  <c r="CL6" i="22"/>
  <c r="CK6" i="22"/>
  <c r="CJ6" i="22"/>
  <c r="CI6" i="22"/>
  <c r="CH6" i="22"/>
  <c r="CG6" i="22"/>
  <c r="CD6" i="22"/>
  <c r="CC6" i="22"/>
  <c r="CB6" i="22"/>
  <c r="CA6" i="22"/>
  <c r="BZ6" i="22"/>
  <c r="BY6" i="22"/>
  <c r="BX6" i="22"/>
  <c r="BW6" i="22"/>
  <c r="BV6" i="22"/>
  <c r="BU6" i="22"/>
  <c r="BT6" i="22"/>
  <c r="BS6" i="22"/>
  <c r="BR6" i="22"/>
  <c r="BQ6" i="22"/>
  <c r="BP6" i="22"/>
  <c r="BO6" i="22"/>
  <c r="BN6" i="22"/>
  <c r="BM6" i="22"/>
  <c r="BL6" i="22"/>
  <c r="BK6" i="22"/>
  <c r="BJ6" i="22"/>
  <c r="BH6" i="22"/>
  <c r="BG6" i="22"/>
  <c r="BF6" i="22"/>
  <c r="BE6" i="22"/>
  <c r="BD6" i="22"/>
  <c r="BC6" i="22"/>
  <c r="BB6" i="22"/>
  <c r="BA6" i="22"/>
  <c r="AZ6" i="22"/>
  <c r="AY6" i="22"/>
  <c r="CH51" i="22"/>
  <c r="X53" i="22"/>
  <c r="BT53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AE32" i="22"/>
  <c r="AD32" i="22"/>
  <c r="AC32" i="22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AE26" i="22"/>
  <c r="AD26" i="22"/>
  <c r="AC26" i="22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AE20" i="22"/>
  <c r="AD20" i="22"/>
  <c r="AC20" i="22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AE6" i="22"/>
  <c r="AE53" i="22"/>
  <c r="CA53" i="22"/>
  <c r="AD6" i="22"/>
  <c r="AD53" i="22"/>
  <c r="BZ53" i="22"/>
  <c r="AC6" i="22"/>
  <c r="AC53" i="22"/>
  <c r="BY53" i="22"/>
  <c r="AB6" i="22"/>
  <c r="AA6" i="22"/>
  <c r="AA53" i="22"/>
  <c r="BW53" i="22"/>
  <c r="Z6" i="22"/>
  <c r="Z53" i="22"/>
  <c r="BV53" i="22"/>
  <c r="Y6" i="22"/>
  <c r="Y53" i="22"/>
  <c r="BU53" i="22"/>
  <c r="X6" i="22"/>
  <c r="W6" i="22"/>
  <c r="W53" i="22"/>
  <c r="BS53" i="22"/>
  <c r="V6" i="22"/>
  <c r="V53" i="22"/>
  <c r="BR53" i="22"/>
  <c r="U6" i="22"/>
  <c r="U53" i="22"/>
  <c r="BQ53" i="22"/>
  <c r="T6" i="22"/>
  <c r="S6" i="22"/>
  <c r="S53" i="22"/>
  <c r="BO53" i="22"/>
  <c r="R6" i="22"/>
  <c r="R53" i="22"/>
  <c r="BN53" i="22"/>
  <c r="Q6" i="22"/>
  <c r="Q53" i="22"/>
  <c r="BM53" i="22"/>
  <c r="P6" i="22"/>
  <c r="P53" i="22"/>
  <c r="BL53" i="22"/>
  <c r="O6" i="22"/>
  <c r="O53" i="22"/>
  <c r="BK53" i="22"/>
  <c r="N6" i="22"/>
  <c r="N53" i="22"/>
  <c r="BJ53" i="22"/>
  <c r="F53" i="22"/>
  <c r="BB53" i="22"/>
  <c r="H44" i="22"/>
  <c r="G44" i="22"/>
  <c r="F44" i="22"/>
  <c r="E44" i="22"/>
  <c r="D44" i="22"/>
  <c r="C44" i="22"/>
  <c r="H38" i="22"/>
  <c r="G38" i="22"/>
  <c r="F38" i="22"/>
  <c r="E38" i="22"/>
  <c r="D38" i="22"/>
  <c r="C38" i="22"/>
  <c r="H32" i="22"/>
  <c r="G32" i="22"/>
  <c r="F32" i="22"/>
  <c r="E32" i="22"/>
  <c r="D32" i="22"/>
  <c r="C32" i="22"/>
  <c r="H26" i="22"/>
  <c r="G26" i="22"/>
  <c r="F26" i="22"/>
  <c r="E26" i="22"/>
  <c r="D26" i="22"/>
  <c r="C26" i="22"/>
  <c r="H20" i="22"/>
  <c r="G20" i="22"/>
  <c r="F20" i="22"/>
  <c r="E20" i="22"/>
  <c r="D20" i="22"/>
  <c r="C20" i="22"/>
  <c r="H13" i="22"/>
  <c r="G13" i="22"/>
  <c r="F13" i="22"/>
  <c r="E13" i="22"/>
  <c r="D13" i="22"/>
  <c r="C13" i="22"/>
  <c r="H6" i="22"/>
  <c r="H53" i="22"/>
  <c r="BD53" i="22"/>
  <c r="G6" i="22"/>
  <c r="G53" i="22"/>
  <c r="BC53" i="22"/>
  <c r="F6" i="22"/>
  <c r="E6" i="22"/>
  <c r="E53" i="22"/>
  <c r="BA53" i="22"/>
  <c r="D6" i="22"/>
  <c r="C6" i="22"/>
  <c r="C53" i="22"/>
  <c r="AY53" i="22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AB27" i="19"/>
  <c r="AA27" i="19"/>
  <c r="T27" i="19"/>
  <c r="S27" i="19"/>
  <c r="AF27" i="19"/>
  <c r="AF40" i="19"/>
  <c r="AE27" i="19"/>
  <c r="AD27" i="19"/>
  <c r="AC27" i="19"/>
  <c r="X27" i="19"/>
  <c r="X40" i="19"/>
  <c r="W27" i="19"/>
  <c r="W40" i="19"/>
  <c r="V27" i="19"/>
  <c r="U27" i="19"/>
  <c r="P27" i="19"/>
  <c r="P40" i="19"/>
  <c r="O27" i="19"/>
  <c r="Y27" i="19"/>
  <c r="Q27" i="19"/>
  <c r="AE40" i="19"/>
  <c r="AD40" i="19"/>
  <c r="AB40" i="19"/>
  <c r="V40" i="19"/>
  <c r="T40" i="19"/>
  <c r="O40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AA11" i="19"/>
  <c r="AA18" i="19"/>
  <c r="Z11" i="19"/>
  <c r="Z18" i="19"/>
  <c r="S11" i="19"/>
  <c r="S18" i="19"/>
  <c r="R11" i="19"/>
  <c r="R18" i="19"/>
  <c r="AF4" i="19"/>
  <c r="AF11" i="19"/>
  <c r="AF18" i="19"/>
  <c r="AE4" i="19"/>
  <c r="AE11" i="19"/>
  <c r="AE18" i="19"/>
  <c r="AD4" i="19"/>
  <c r="AD11" i="19"/>
  <c r="AD18" i="19"/>
  <c r="AC4" i="19"/>
  <c r="AC11" i="19"/>
  <c r="AC18" i="19"/>
  <c r="AB4" i="19"/>
  <c r="AB11" i="19"/>
  <c r="AB18" i="19"/>
  <c r="AA4" i="19"/>
  <c r="Z4" i="19"/>
  <c r="Y4" i="19"/>
  <c r="Y11" i="19"/>
  <c r="Y18" i="19"/>
  <c r="X4" i="19"/>
  <c r="X11" i="19"/>
  <c r="X18" i="19"/>
  <c r="W4" i="19"/>
  <c r="W11" i="19"/>
  <c r="W18" i="19"/>
  <c r="V4" i="19"/>
  <c r="V11" i="19"/>
  <c r="V18" i="19"/>
  <c r="U4" i="19"/>
  <c r="U11" i="19"/>
  <c r="U18" i="19"/>
  <c r="T4" i="19"/>
  <c r="T11" i="19"/>
  <c r="T18" i="19"/>
  <c r="S4" i="19"/>
  <c r="R4" i="19"/>
  <c r="Q4" i="19"/>
  <c r="Q11" i="19"/>
  <c r="Q18" i="19"/>
  <c r="P4" i="19"/>
  <c r="P11" i="19"/>
  <c r="P18" i="19"/>
  <c r="O4" i="19"/>
  <c r="O11" i="19"/>
  <c r="O18" i="19"/>
  <c r="T42" i="19"/>
  <c r="V42" i="19"/>
  <c r="AD42" i="19"/>
  <c r="AB42" i="19"/>
  <c r="W42" i="19"/>
  <c r="AE42" i="19"/>
  <c r="O42" i="19"/>
  <c r="Q40" i="19"/>
  <c r="Q42" i="19"/>
  <c r="T53" i="22"/>
  <c r="BP53" i="22"/>
  <c r="AB53" i="22"/>
  <c r="BX53" i="22"/>
  <c r="Y40" i="19"/>
  <c r="Y42" i="19"/>
  <c r="R27" i="19"/>
  <c r="R40" i="19"/>
  <c r="R42" i="19"/>
  <c r="Z27" i="19"/>
  <c r="Z40" i="19"/>
  <c r="Z42" i="19"/>
  <c r="D53" i="22"/>
  <c r="AZ53" i="22"/>
  <c r="P42" i="19"/>
  <c r="X42" i="19"/>
  <c r="AF42" i="19"/>
  <c r="S40" i="19"/>
  <c r="S42" i="19"/>
  <c r="AA40" i="19"/>
  <c r="AA42" i="19"/>
  <c r="U40" i="19"/>
  <c r="U42" i="19"/>
  <c r="AC40" i="19"/>
  <c r="AC42" i="19"/>
  <c r="K4" i="19"/>
  <c r="I4" i="19"/>
  <c r="H4" i="19"/>
  <c r="G4" i="19"/>
  <c r="F4" i="19"/>
  <c r="E4" i="19"/>
  <c r="D4" i="19"/>
  <c r="CE6" i="22"/>
  <c r="BE13" i="22"/>
  <c r="D27" i="19"/>
  <c r="E27" i="19"/>
  <c r="F27" i="19"/>
  <c r="G27" i="19"/>
  <c r="H27" i="19"/>
  <c r="I27" i="19"/>
  <c r="D21" i="19"/>
  <c r="E21" i="19"/>
  <c r="G21" i="19"/>
  <c r="H21" i="19"/>
  <c r="I21" i="19"/>
  <c r="D13" i="19"/>
  <c r="E13" i="19"/>
  <c r="F13" i="19"/>
  <c r="F18" i="19"/>
  <c r="G13" i="19"/>
  <c r="H13" i="19"/>
  <c r="I13" i="19"/>
  <c r="H11" i="19"/>
  <c r="H18" i="19"/>
  <c r="D11" i="19"/>
  <c r="E11" i="19"/>
  <c r="F11" i="19"/>
  <c r="G11" i="19"/>
  <c r="I11" i="19"/>
  <c r="I18" i="19"/>
  <c r="E18" i="19"/>
  <c r="G18" i="19"/>
  <c r="D18" i="19"/>
  <c r="E44" i="19"/>
  <c r="F44" i="19"/>
  <c r="G44" i="19"/>
  <c r="H44" i="19"/>
  <c r="I44" i="19"/>
  <c r="D44" i="19"/>
  <c r="L23" i="19"/>
  <c r="J26" i="22"/>
  <c r="J20" i="22"/>
  <c r="J13" i="22"/>
  <c r="BF13" i="22"/>
  <c r="CE13" i="22"/>
  <c r="CD13" i="22"/>
  <c r="CC13" i="22"/>
  <c r="CB13" i="22"/>
  <c r="BF26" i="22"/>
  <c r="BF20" i="22"/>
  <c r="L49" i="22"/>
  <c r="L48" i="22"/>
  <c r="L47" i="22"/>
  <c r="L46" i="22"/>
  <c r="L45" i="22"/>
  <c r="BH26" i="22"/>
  <c r="BH20" i="22"/>
  <c r="BH13" i="22"/>
  <c r="L11" i="22"/>
  <c r="AV12" i="22"/>
  <c r="AU12" i="22"/>
  <c r="CE53" i="22"/>
  <c r="BG50" i="22"/>
  <c r="K49" i="22"/>
  <c r="K48" i="22"/>
  <c r="K47" i="22"/>
  <c r="K46" i="22"/>
  <c r="K45" i="22"/>
  <c r="K11" i="22"/>
  <c r="B3" i="22"/>
  <c r="Z35" i="30"/>
  <c r="R35" i="30"/>
  <c r="AB35" i="30"/>
  <c r="T35" i="30"/>
  <c r="BC23" i="30"/>
  <c r="Z13" i="30"/>
  <c r="R13" i="30"/>
  <c r="V4" i="30"/>
  <c r="V11" i="30"/>
  <c r="AB13" i="30"/>
  <c r="AA13" i="30"/>
  <c r="Y13" i="30"/>
  <c r="X13" i="30"/>
  <c r="V13" i="30"/>
  <c r="T13" i="30"/>
  <c r="S13" i="30"/>
  <c r="Q13" i="30"/>
  <c r="P13" i="30"/>
  <c r="Z4" i="30"/>
  <c r="R4" i="30"/>
  <c r="P4" i="30"/>
  <c r="P11" i="30"/>
  <c r="S35" i="30"/>
  <c r="AA35" i="30"/>
  <c r="T4" i="30"/>
  <c r="T11" i="30"/>
  <c r="T18" i="30"/>
  <c r="AB4" i="30"/>
  <c r="AB11" i="30"/>
  <c r="AB18" i="30"/>
  <c r="O13" i="30"/>
  <c r="V35" i="30"/>
  <c r="W4" i="30"/>
  <c r="W11" i="30"/>
  <c r="W13" i="30"/>
  <c r="W18" i="30"/>
  <c r="O35" i="30"/>
  <c r="R11" i="30"/>
  <c r="R18" i="30"/>
  <c r="P35" i="30"/>
  <c r="Y4" i="30"/>
  <c r="Y11" i="30"/>
  <c r="Q35" i="30"/>
  <c r="Y35" i="30"/>
  <c r="AA4" i="30"/>
  <c r="U13" i="30"/>
  <c r="S4" i="30"/>
  <c r="S11" i="30"/>
  <c r="X4" i="30"/>
  <c r="X11" i="30"/>
  <c r="U35" i="30"/>
  <c r="X35" i="30"/>
  <c r="W35" i="30"/>
  <c r="S18" i="30"/>
  <c r="Y18" i="30"/>
  <c r="V18" i="30"/>
  <c r="P18" i="30"/>
  <c r="X18" i="30"/>
  <c r="U4" i="30"/>
  <c r="U11" i="30"/>
  <c r="U18" i="30"/>
  <c r="Q4" i="30"/>
  <c r="Z11" i="30"/>
  <c r="Z18" i="30"/>
  <c r="O4" i="30"/>
  <c r="O11" i="30"/>
  <c r="O18" i="30"/>
  <c r="CB53" i="22"/>
  <c r="AA11" i="30"/>
  <c r="BC16" i="30"/>
  <c r="BC14" i="30"/>
  <c r="Q11" i="30"/>
  <c r="Q18" i="30"/>
  <c r="AA18" i="30"/>
  <c r="BC15" i="30"/>
  <c r="BC10" i="30"/>
  <c r="BC13" i="30"/>
  <c r="BC5" i="30"/>
  <c r="BC37" i="30"/>
  <c r="BC28" i="30"/>
  <c r="BC31" i="30"/>
  <c r="BC38" i="30"/>
  <c r="BC7" i="30"/>
  <c r="BC8" i="30"/>
  <c r="BC29" i="30"/>
  <c r="BC32" i="30"/>
  <c r="BC25" i="30"/>
  <c r="BC9" i="30"/>
  <c r="BC30" i="30"/>
  <c r="BC33" i="30"/>
  <c r="BC6" i="30"/>
  <c r="BC36" i="30"/>
  <c r="BC22" i="30"/>
  <c r="BC21" i="30"/>
  <c r="BC27" i="30"/>
  <c r="BC4" i="30"/>
  <c r="BC11" i="30"/>
  <c r="K21" i="19"/>
  <c r="K13" i="19"/>
  <c r="K11" i="19"/>
  <c r="K18" i="19"/>
  <c r="BC18" i="30"/>
  <c r="AO9" i="19"/>
  <c r="AN9" i="19"/>
  <c r="BC23" i="19"/>
  <c r="BC5" i="19"/>
  <c r="M23" i="19"/>
  <c r="AL23" i="19"/>
  <c r="AK23" i="19"/>
  <c r="AV11" i="22"/>
  <c r="AU11" i="22"/>
  <c r="AO51" i="27"/>
  <c r="AN51" i="27"/>
  <c r="AM51" i="27"/>
  <c r="AH51" i="27"/>
  <c r="AL51" i="27"/>
  <c r="AK51" i="27"/>
  <c r="AI51" i="27"/>
  <c r="AG51" i="27"/>
  <c r="AF51" i="27"/>
  <c r="K51" i="27"/>
  <c r="J51" i="27"/>
  <c r="AO50" i="27"/>
  <c r="AN50" i="27"/>
  <c r="AM50" i="27"/>
  <c r="AL50" i="27"/>
  <c r="AK50" i="27"/>
  <c r="AJ50" i="27"/>
  <c r="AI50" i="27"/>
  <c r="AH50" i="27"/>
  <c r="AG50" i="27"/>
  <c r="AF50" i="27"/>
  <c r="K50" i="27"/>
  <c r="J50" i="27"/>
  <c r="AO49" i="27"/>
  <c r="AN49" i="27"/>
  <c r="AM49" i="27"/>
  <c r="AL49" i="27"/>
  <c r="AK49" i="27"/>
  <c r="AJ49" i="27"/>
  <c r="AI49" i="27"/>
  <c r="AH49" i="27"/>
  <c r="AG49" i="27"/>
  <c r="AF49" i="27"/>
  <c r="K49" i="27"/>
  <c r="J49" i="27"/>
  <c r="AO48" i="27"/>
  <c r="AN48" i="27"/>
  <c r="AM48" i="27"/>
  <c r="AL48" i="27"/>
  <c r="AK48" i="27"/>
  <c r="AJ48" i="27"/>
  <c r="AI48" i="27"/>
  <c r="AH48" i="27"/>
  <c r="AG48" i="27"/>
  <c r="AF48" i="27"/>
  <c r="K48" i="27"/>
  <c r="J48" i="27"/>
  <c r="AO47" i="27"/>
  <c r="AN47" i="27"/>
  <c r="AM47" i="27"/>
  <c r="AL47" i="27"/>
  <c r="AK47" i="27"/>
  <c r="AJ47" i="27"/>
  <c r="AI47" i="27"/>
  <c r="AH47" i="27"/>
  <c r="AG47" i="27"/>
  <c r="K47" i="27"/>
  <c r="J47" i="27"/>
  <c r="AO46" i="27"/>
  <c r="AN46" i="27"/>
  <c r="AM46" i="27"/>
  <c r="AL46" i="27"/>
  <c r="AK46" i="27"/>
  <c r="AJ46" i="27"/>
  <c r="AI46" i="27"/>
  <c r="AH46" i="27"/>
  <c r="AG46" i="27"/>
  <c r="AF46" i="27"/>
  <c r="K46" i="27"/>
  <c r="J46" i="27"/>
  <c r="AO45" i="27"/>
  <c r="AN45" i="27"/>
  <c r="AM45" i="27"/>
  <c r="AM44" i="27"/>
  <c r="AL45" i="27"/>
  <c r="AK45" i="27"/>
  <c r="AJ45" i="27"/>
  <c r="AJ44" i="27"/>
  <c r="AI45" i="27"/>
  <c r="AH45" i="27"/>
  <c r="AG45" i="27"/>
  <c r="AF45" i="27"/>
  <c r="K45" i="27"/>
  <c r="J45" i="27"/>
  <c r="AD44" i="27"/>
  <c r="AC44" i="27"/>
  <c r="AB44" i="27"/>
  <c r="AA44" i="27"/>
  <c r="Z44" i="27"/>
  <c r="Y44" i="27"/>
  <c r="X44" i="27"/>
  <c r="W44" i="27"/>
  <c r="V44" i="27"/>
  <c r="U44" i="27"/>
  <c r="T44" i="27"/>
  <c r="S44" i="27"/>
  <c r="R44" i="27"/>
  <c r="Q44" i="27"/>
  <c r="P44" i="27"/>
  <c r="O44" i="27"/>
  <c r="N44" i="27"/>
  <c r="M44" i="27"/>
  <c r="I44" i="27"/>
  <c r="H44" i="27"/>
  <c r="G44" i="27"/>
  <c r="F44" i="27"/>
  <c r="E44" i="27"/>
  <c r="D44" i="27"/>
  <c r="C44" i="27"/>
  <c r="AO43" i="27"/>
  <c r="AN43" i="27"/>
  <c r="AM43" i="27"/>
  <c r="AL43" i="27"/>
  <c r="AK43" i="27"/>
  <c r="AJ43" i="27"/>
  <c r="AI43" i="27"/>
  <c r="AH43" i="27"/>
  <c r="AG43" i="27"/>
  <c r="AF43" i="27"/>
  <c r="K43" i="27"/>
  <c r="J43" i="27"/>
  <c r="AO42" i="27"/>
  <c r="AN42" i="27"/>
  <c r="AM42" i="27"/>
  <c r="AL42" i="27"/>
  <c r="AK42" i="27"/>
  <c r="AJ42" i="27"/>
  <c r="AI42" i="27"/>
  <c r="AH42" i="27"/>
  <c r="AG42" i="27"/>
  <c r="AF42" i="27"/>
  <c r="K42" i="27"/>
  <c r="J42" i="27"/>
  <c r="AO41" i="27"/>
  <c r="AN41" i="27"/>
  <c r="AM41" i="27"/>
  <c r="AL41" i="27"/>
  <c r="AK41" i="27"/>
  <c r="AJ41" i="27"/>
  <c r="AI41" i="27"/>
  <c r="AH41" i="27"/>
  <c r="AG41" i="27"/>
  <c r="AF41" i="27"/>
  <c r="K41" i="27"/>
  <c r="J41" i="27"/>
  <c r="AO40" i="27"/>
  <c r="AN40" i="27"/>
  <c r="AM40" i="27"/>
  <c r="AL40" i="27"/>
  <c r="AK40" i="27"/>
  <c r="AJ40" i="27"/>
  <c r="AI40" i="27"/>
  <c r="AH40" i="27"/>
  <c r="AG40" i="27"/>
  <c r="AF40" i="27"/>
  <c r="K40" i="27"/>
  <c r="J40" i="27"/>
  <c r="AO39" i="27"/>
  <c r="AN39" i="27"/>
  <c r="AM39" i="27"/>
  <c r="AM38" i="27"/>
  <c r="AL39" i="27"/>
  <c r="AK39" i="27"/>
  <c r="AJ39" i="27"/>
  <c r="AJ38" i="27"/>
  <c r="AI39" i="27"/>
  <c r="AH39" i="27"/>
  <c r="AG39" i="27"/>
  <c r="AF39" i="27"/>
  <c r="K39" i="27"/>
  <c r="J39" i="27"/>
  <c r="AD38" i="27"/>
  <c r="AC38" i="27"/>
  <c r="AB38" i="27"/>
  <c r="AA38" i="27"/>
  <c r="Z38" i="27"/>
  <c r="Y38" i="27"/>
  <c r="X38" i="27"/>
  <c r="W38" i="27"/>
  <c r="V38" i="27"/>
  <c r="U38" i="27"/>
  <c r="T38" i="27"/>
  <c r="S38" i="27"/>
  <c r="R38" i="27"/>
  <c r="Q38" i="27"/>
  <c r="P38" i="27"/>
  <c r="O38" i="27"/>
  <c r="N38" i="27"/>
  <c r="M38" i="27"/>
  <c r="I38" i="27"/>
  <c r="H38" i="27"/>
  <c r="G38" i="27"/>
  <c r="F38" i="27"/>
  <c r="E38" i="27"/>
  <c r="D38" i="27"/>
  <c r="C38" i="27"/>
  <c r="AO37" i="27"/>
  <c r="AN37" i="27"/>
  <c r="AM37" i="27"/>
  <c r="AL37" i="27"/>
  <c r="AK37" i="27"/>
  <c r="AJ37" i="27"/>
  <c r="AI37" i="27"/>
  <c r="AH37" i="27"/>
  <c r="AG37" i="27"/>
  <c r="AF37" i="27"/>
  <c r="K37" i="27"/>
  <c r="J37" i="27"/>
  <c r="AO36" i="27"/>
  <c r="AN36" i="27"/>
  <c r="AM36" i="27"/>
  <c r="AL36" i="27"/>
  <c r="AK36" i="27"/>
  <c r="AJ36" i="27"/>
  <c r="AI36" i="27"/>
  <c r="AH36" i="27"/>
  <c r="AG36" i="27"/>
  <c r="AF36" i="27"/>
  <c r="K36" i="27"/>
  <c r="J36" i="27"/>
  <c r="AO35" i="27"/>
  <c r="AN35" i="27"/>
  <c r="AM35" i="27"/>
  <c r="AL35" i="27"/>
  <c r="AK35" i="27"/>
  <c r="AJ35" i="27"/>
  <c r="AI35" i="27"/>
  <c r="AH35" i="27"/>
  <c r="AG35" i="27"/>
  <c r="AF35" i="27"/>
  <c r="K35" i="27"/>
  <c r="J35" i="27"/>
  <c r="AO34" i="27"/>
  <c r="AN34" i="27"/>
  <c r="AM34" i="27"/>
  <c r="AL34" i="27"/>
  <c r="AK34" i="27"/>
  <c r="AJ34" i="27"/>
  <c r="AI34" i="27"/>
  <c r="AH34" i="27"/>
  <c r="AG34" i="27"/>
  <c r="AF34" i="27"/>
  <c r="K34" i="27"/>
  <c r="J34" i="27"/>
  <c r="AO33" i="27"/>
  <c r="AN33" i="27"/>
  <c r="AM33" i="27"/>
  <c r="AL33" i="27"/>
  <c r="AK33" i="27"/>
  <c r="AJ33" i="27"/>
  <c r="AJ32" i="27"/>
  <c r="AI33" i="27"/>
  <c r="AH33" i="27"/>
  <c r="AG33" i="27"/>
  <c r="K33" i="27"/>
  <c r="J33" i="27"/>
  <c r="AD32" i="27"/>
  <c r="AC32" i="27"/>
  <c r="AB32" i="27"/>
  <c r="AA32" i="27"/>
  <c r="Z32" i="27"/>
  <c r="Y32" i="27"/>
  <c r="X32" i="27"/>
  <c r="W32" i="27"/>
  <c r="V32" i="27"/>
  <c r="U32" i="27"/>
  <c r="T32" i="27"/>
  <c r="S32" i="27"/>
  <c r="R32" i="27"/>
  <c r="Q32" i="27"/>
  <c r="P32" i="27"/>
  <c r="O32" i="27"/>
  <c r="N32" i="27"/>
  <c r="M32" i="27"/>
  <c r="I32" i="27"/>
  <c r="H32" i="27"/>
  <c r="G32" i="27"/>
  <c r="F32" i="27"/>
  <c r="E32" i="27"/>
  <c r="D32" i="27"/>
  <c r="C32" i="27"/>
  <c r="AO31" i="27"/>
  <c r="AN31" i="27"/>
  <c r="AM31" i="27"/>
  <c r="AL31" i="27"/>
  <c r="AK31" i="27"/>
  <c r="AJ31" i="27"/>
  <c r="AI31" i="27"/>
  <c r="AH31" i="27"/>
  <c r="AG31" i="27"/>
  <c r="AF31" i="27"/>
  <c r="K31" i="27"/>
  <c r="J31" i="27"/>
  <c r="AO30" i="27"/>
  <c r="AN30" i="27"/>
  <c r="AM30" i="27"/>
  <c r="AL30" i="27"/>
  <c r="AK30" i="27"/>
  <c r="AJ30" i="27"/>
  <c r="AI30" i="27"/>
  <c r="AH30" i="27"/>
  <c r="AG30" i="27"/>
  <c r="AF30" i="27"/>
  <c r="K30" i="27"/>
  <c r="J30" i="27"/>
  <c r="AO29" i="27"/>
  <c r="AN29" i="27"/>
  <c r="AN26" i="27"/>
  <c r="AM29" i="27"/>
  <c r="AL29" i="27"/>
  <c r="AK29" i="27"/>
  <c r="AJ29" i="27"/>
  <c r="AI29" i="27"/>
  <c r="AH29" i="27"/>
  <c r="AG29" i="27"/>
  <c r="AF29" i="27"/>
  <c r="K29" i="27"/>
  <c r="J29" i="27"/>
  <c r="AO28" i="27"/>
  <c r="AO26" i="27"/>
  <c r="AN28" i="27"/>
  <c r="AM28" i="27"/>
  <c r="AL28" i="27"/>
  <c r="AK28" i="27"/>
  <c r="AJ28" i="27"/>
  <c r="AI28" i="27"/>
  <c r="AH28" i="27"/>
  <c r="AG28" i="27"/>
  <c r="AF28" i="27"/>
  <c r="K28" i="27"/>
  <c r="J28" i="27"/>
  <c r="AO27" i="27"/>
  <c r="AN27" i="27"/>
  <c r="AM27" i="27"/>
  <c r="AL27" i="27"/>
  <c r="AK27" i="27"/>
  <c r="AJ27" i="27"/>
  <c r="AJ26" i="27"/>
  <c r="AI27" i="27"/>
  <c r="AH27" i="27"/>
  <c r="AG27" i="27"/>
  <c r="K27" i="27"/>
  <c r="J27" i="27"/>
  <c r="AD26" i="27"/>
  <c r="AC26" i="27"/>
  <c r="AB26" i="27"/>
  <c r="AA26" i="27"/>
  <c r="Z26" i="27"/>
  <c r="Y26" i="27"/>
  <c r="X26" i="27"/>
  <c r="W26" i="27"/>
  <c r="V26" i="27"/>
  <c r="U26" i="27"/>
  <c r="T26" i="27"/>
  <c r="S26" i="27"/>
  <c r="R26" i="27"/>
  <c r="Q26" i="27"/>
  <c r="P26" i="27"/>
  <c r="O26" i="27"/>
  <c r="N26" i="27"/>
  <c r="M26" i="27"/>
  <c r="I26" i="27"/>
  <c r="K26" i="27"/>
  <c r="H26" i="27"/>
  <c r="G26" i="27"/>
  <c r="F26" i="27"/>
  <c r="E26" i="27"/>
  <c r="D26" i="27"/>
  <c r="C26" i="27"/>
  <c r="AO25" i="27"/>
  <c r="AN25" i="27"/>
  <c r="AM25" i="27"/>
  <c r="AL25" i="27"/>
  <c r="AK25" i="27"/>
  <c r="AJ25" i="27"/>
  <c r="AI25" i="27"/>
  <c r="AH25" i="27"/>
  <c r="AG25" i="27"/>
  <c r="AF25" i="27"/>
  <c r="K25" i="27"/>
  <c r="J25" i="27"/>
  <c r="AO24" i="27"/>
  <c r="AN24" i="27"/>
  <c r="AM24" i="27"/>
  <c r="AL24" i="27"/>
  <c r="AK24" i="27"/>
  <c r="AJ24" i="27"/>
  <c r="AI24" i="27"/>
  <c r="AH24" i="27"/>
  <c r="AG24" i="27"/>
  <c r="AF24" i="27"/>
  <c r="K24" i="27"/>
  <c r="J24" i="27"/>
  <c r="AO23" i="27"/>
  <c r="AN23" i="27"/>
  <c r="AM23" i="27"/>
  <c r="AL23" i="27"/>
  <c r="AK23" i="27"/>
  <c r="AJ23" i="27"/>
  <c r="AI23" i="27"/>
  <c r="AH23" i="27"/>
  <c r="AG23" i="27"/>
  <c r="AF23" i="27"/>
  <c r="K23" i="27"/>
  <c r="J23" i="27"/>
  <c r="AO22" i="27"/>
  <c r="AN22" i="27"/>
  <c r="AM22" i="27"/>
  <c r="AL22" i="27"/>
  <c r="AK22" i="27"/>
  <c r="AJ22" i="27"/>
  <c r="AI22" i="27"/>
  <c r="AH22" i="27"/>
  <c r="AG22" i="27"/>
  <c r="AF22" i="27"/>
  <c r="K22" i="27"/>
  <c r="J22" i="27"/>
  <c r="AO21" i="27"/>
  <c r="AN21" i="27"/>
  <c r="AM21" i="27"/>
  <c r="AL21" i="27"/>
  <c r="AL20" i="27"/>
  <c r="AK21" i="27"/>
  <c r="AJ21" i="27"/>
  <c r="AI21" i="27"/>
  <c r="AH21" i="27"/>
  <c r="AG21" i="27"/>
  <c r="AG20" i="27"/>
  <c r="K21" i="27"/>
  <c r="J21" i="27"/>
  <c r="AM20" i="27"/>
  <c r="AD20" i="27"/>
  <c r="AC20" i="27"/>
  <c r="AB20" i="27"/>
  <c r="AA20" i="27"/>
  <c r="Z20" i="27"/>
  <c r="Y20" i="27"/>
  <c r="X20" i="27"/>
  <c r="W20" i="27"/>
  <c r="V20" i="27"/>
  <c r="U20" i="27"/>
  <c r="T20" i="27"/>
  <c r="S20" i="27"/>
  <c r="R20" i="27"/>
  <c r="Q20" i="27"/>
  <c r="P20" i="27"/>
  <c r="O20" i="27"/>
  <c r="N20" i="27"/>
  <c r="M20" i="27"/>
  <c r="I20" i="27"/>
  <c r="K20" i="27"/>
  <c r="H20" i="27"/>
  <c r="G20" i="27"/>
  <c r="J20" i="27"/>
  <c r="F20" i="27"/>
  <c r="E20" i="27"/>
  <c r="D20" i="27"/>
  <c r="C20" i="27"/>
  <c r="AO19" i="27"/>
  <c r="AN19" i="27"/>
  <c r="AM19" i="27"/>
  <c r="AL19" i="27"/>
  <c r="AK19" i="27"/>
  <c r="AJ19" i="27"/>
  <c r="AI19" i="27"/>
  <c r="AH19" i="27"/>
  <c r="AG19" i="27"/>
  <c r="AF19" i="27"/>
  <c r="K19" i="27"/>
  <c r="J19" i="27"/>
  <c r="AO18" i="27"/>
  <c r="AN18" i="27"/>
  <c r="AM18" i="27"/>
  <c r="AL18" i="27"/>
  <c r="AK18" i="27"/>
  <c r="AJ18" i="27"/>
  <c r="AI18" i="27"/>
  <c r="AH18" i="27"/>
  <c r="AG18" i="27"/>
  <c r="AF18" i="27"/>
  <c r="K18" i="27"/>
  <c r="J18" i="27"/>
  <c r="AO17" i="27"/>
  <c r="AN17" i="27"/>
  <c r="AM17" i="27"/>
  <c r="AL17" i="27"/>
  <c r="AK17" i="27"/>
  <c r="AJ17" i="27"/>
  <c r="AI17" i="27"/>
  <c r="AH17" i="27"/>
  <c r="AG17" i="27"/>
  <c r="AF17" i="27"/>
  <c r="K17" i="27"/>
  <c r="J17" i="27"/>
  <c r="AO16" i="27"/>
  <c r="AN16" i="27"/>
  <c r="AM16" i="27"/>
  <c r="AL16" i="27"/>
  <c r="AK16" i="27"/>
  <c r="AJ16" i="27"/>
  <c r="AI16" i="27"/>
  <c r="AH16" i="27"/>
  <c r="AG16" i="27"/>
  <c r="AF16" i="27"/>
  <c r="K16" i="27"/>
  <c r="J16" i="27"/>
  <c r="AO15" i="27"/>
  <c r="AN15" i="27"/>
  <c r="AM15" i="27"/>
  <c r="AL15" i="27"/>
  <c r="AK15" i="27"/>
  <c r="AJ15" i="27"/>
  <c r="AI15" i="27"/>
  <c r="AH15" i="27"/>
  <c r="AG15" i="27"/>
  <c r="AF15" i="27"/>
  <c r="K15" i="27"/>
  <c r="J15" i="27"/>
  <c r="AO14" i="27"/>
  <c r="AN14" i="27"/>
  <c r="AN13" i="27"/>
  <c r="AM14" i="27"/>
  <c r="AM13" i="27"/>
  <c r="AL14" i="27"/>
  <c r="AK14" i="27"/>
  <c r="AJ14" i="27"/>
  <c r="AI14" i="27"/>
  <c r="AH14" i="27"/>
  <c r="AG14" i="27"/>
  <c r="AF14" i="27"/>
  <c r="K14" i="27"/>
  <c r="J14" i="27"/>
  <c r="AD13" i="27"/>
  <c r="AC13" i="27"/>
  <c r="AB13" i="27"/>
  <c r="AA13" i="27"/>
  <c r="Z13" i="27"/>
  <c r="Y13" i="27"/>
  <c r="X13" i="27"/>
  <c r="W13" i="27"/>
  <c r="V13" i="27"/>
  <c r="U13" i="27"/>
  <c r="T13" i="27"/>
  <c r="S13" i="27"/>
  <c r="R13" i="27"/>
  <c r="Q13" i="27"/>
  <c r="Q53" i="27"/>
  <c r="P13" i="27"/>
  <c r="AH13" i="27"/>
  <c r="O13" i="27"/>
  <c r="N13" i="27"/>
  <c r="M13" i="27"/>
  <c r="I13" i="27"/>
  <c r="H13" i="27"/>
  <c r="G13" i="27"/>
  <c r="F13" i="27"/>
  <c r="E13" i="27"/>
  <c r="D13" i="27"/>
  <c r="C13" i="27"/>
  <c r="AO12" i="27"/>
  <c r="AN12" i="27"/>
  <c r="AM12" i="27"/>
  <c r="AL12" i="27"/>
  <c r="AK12" i="27"/>
  <c r="AJ12" i="27"/>
  <c r="AI12" i="27"/>
  <c r="AH12" i="27"/>
  <c r="AG12" i="27"/>
  <c r="AF12" i="27"/>
  <c r="K12" i="27"/>
  <c r="J12" i="27"/>
  <c r="AO11" i="27"/>
  <c r="AN11" i="27"/>
  <c r="AM11" i="27"/>
  <c r="AL11" i="27"/>
  <c r="AK11" i="27"/>
  <c r="AJ11" i="27"/>
  <c r="AI11" i="27"/>
  <c r="AH11" i="27"/>
  <c r="AG11" i="27"/>
  <c r="AF11" i="27"/>
  <c r="K11" i="27"/>
  <c r="J11" i="27"/>
  <c r="AO10" i="27"/>
  <c r="AN10" i="27"/>
  <c r="AM10" i="27"/>
  <c r="AL10" i="27"/>
  <c r="AK10" i="27"/>
  <c r="AJ10" i="27"/>
  <c r="AI10" i="27"/>
  <c r="AH10" i="27"/>
  <c r="AG10" i="27"/>
  <c r="AF10" i="27"/>
  <c r="K10" i="27"/>
  <c r="J10" i="27"/>
  <c r="AO9" i="27"/>
  <c r="AN9" i="27"/>
  <c r="AM9" i="27"/>
  <c r="AL9" i="27"/>
  <c r="AK9" i="27"/>
  <c r="AJ9" i="27"/>
  <c r="AI9" i="27"/>
  <c r="AI6" i="27"/>
  <c r="AH9" i="27"/>
  <c r="AG9" i="27"/>
  <c r="AF9" i="27"/>
  <c r="K9" i="27"/>
  <c r="J9" i="27"/>
  <c r="AO8" i="27"/>
  <c r="AN8" i="27"/>
  <c r="AM8" i="27"/>
  <c r="AL8" i="27"/>
  <c r="AK8" i="27"/>
  <c r="AJ8" i="27"/>
  <c r="AI8" i="27"/>
  <c r="AH8" i="27"/>
  <c r="AG8" i="27"/>
  <c r="AF8" i="27"/>
  <c r="K8" i="27"/>
  <c r="J8" i="27"/>
  <c r="AO7" i="27"/>
  <c r="AN7" i="27"/>
  <c r="AM7" i="27"/>
  <c r="AL7" i="27"/>
  <c r="AK7" i="27"/>
  <c r="AJ7" i="27"/>
  <c r="AI7" i="27"/>
  <c r="AH7" i="27"/>
  <c r="AG7" i="27"/>
  <c r="AF7" i="27"/>
  <c r="K7" i="27"/>
  <c r="J7" i="27"/>
  <c r="AJ6" i="27"/>
  <c r="AD6" i="27"/>
  <c r="AC6" i="27"/>
  <c r="AB6" i="27"/>
  <c r="AA6" i="27"/>
  <c r="Z6" i="27"/>
  <c r="Y6" i="27"/>
  <c r="X6" i="27"/>
  <c r="W6" i="27"/>
  <c r="V6" i="27"/>
  <c r="U6" i="27"/>
  <c r="T6" i="27"/>
  <c r="S6" i="27"/>
  <c r="R6" i="27"/>
  <c r="P6" i="27"/>
  <c r="O6" i="27"/>
  <c r="N6" i="27"/>
  <c r="M6" i="27"/>
  <c r="K6" i="27"/>
  <c r="I6" i="27"/>
  <c r="H6" i="27"/>
  <c r="G6" i="27"/>
  <c r="F6" i="27"/>
  <c r="E6" i="27"/>
  <c r="D6" i="27"/>
  <c r="C6" i="27"/>
  <c r="AR38" i="26"/>
  <c r="AT38" i="26"/>
  <c r="AQ38" i="26"/>
  <c r="AP38" i="26"/>
  <c r="AO38" i="26"/>
  <c r="AN38" i="26"/>
  <c r="AM38" i="26"/>
  <c r="AL38" i="26"/>
  <c r="AK38" i="26"/>
  <c r="AJ38" i="26"/>
  <c r="AI38" i="26"/>
  <c r="K38" i="26"/>
  <c r="AR37" i="26"/>
  <c r="AQ37" i="26"/>
  <c r="AP37" i="26"/>
  <c r="AO37" i="26"/>
  <c r="AN37" i="26"/>
  <c r="AM37" i="26"/>
  <c r="AL37" i="26"/>
  <c r="AK37" i="26"/>
  <c r="AJ37" i="26"/>
  <c r="E37" i="26"/>
  <c r="E35" i="26"/>
  <c r="AR36" i="26"/>
  <c r="AQ36" i="26"/>
  <c r="AP36" i="26"/>
  <c r="AO36" i="26"/>
  <c r="AN36" i="26"/>
  <c r="AM36" i="26"/>
  <c r="AL36" i="26"/>
  <c r="AK36" i="26"/>
  <c r="AJ36" i="26"/>
  <c r="AI36" i="26"/>
  <c r="AG36" i="26"/>
  <c r="AF36" i="26"/>
  <c r="K36" i="26"/>
  <c r="AR35" i="26"/>
  <c r="AE35" i="26"/>
  <c r="AD35" i="26"/>
  <c r="AC35" i="26"/>
  <c r="AC40" i="26"/>
  <c r="AB35" i="26"/>
  <c r="AA35" i="26"/>
  <c r="Z35" i="26"/>
  <c r="AP35" i="26"/>
  <c r="Y35" i="26"/>
  <c r="X35" i="26"/>
  <c r="W35" i="26"/>
  <c r="V35" i="26"/>
  <c r="AN35" i="26"/>
  <c r="U35" i="26"/>
  <c r="U40" i="26"/>
  <c r="T35" i="26"/>
  <c r="S35" i="26"/>
  <c r="R35" i="26"/>
  <c r="AL35" i="26"/>
  <c r="Q35" i="26"/>
  <c r="P35" i="26"/>
  <c r="O35" i="26"/>
  <c r="N35" i="26"/>
  <c r="K35" i="26"/>
  <c r="I35" i="26"/>
  <c r="H35" i="26"/>
  <c r="G35" i="26"/>
  <c r="F35" i="26"/>
  <c r="D35" i="26"/>
  <c r="AR33" i="26"/>
  <c r="AT33" i="26"/>
  <c r="AQ33" i="26"/>
  <c r="AP33" i="26"/>
  <c r="AO33" i="26"/>
  <c r="AN33" i="26"/>
  <c r="AM33" i="26"/>
  <c r="AL33" i="26"/>
  <c r="AK33" i="26"/>
  <c r="AG33" i="26"/>
  <c r="AF33" i="26"/>
  <c r="AJ33" i="26"/>
  <c r="AI33" i="26"/>
  <c r="L33" i="26"/>
  <c r="K33" i="26"/>
  <c r="AR32" i="26"/>
  <c r="AQ32" i="26"/>
  <c r="AP32" i="26"/>
  <c r="AO32" i="26"/>
  <c r="AN32" i="26"/>
  <c r="AM32" i="26"/>
  <c r="AL32" i="26"/>
  <c r="AG32" i="26"/>
  <c r="AF32" i="26"/>
  <c r="AK32" i="26"/>
  <c r="AJ32" i="26"/>
  <c r="AI32" i="26"/>
  <c r="L32" i="26"/>
  <c r="K32" i="26"/>
  <c r="AR31" i="26"/>
  <c r="AS31" i="26"/>
  <c r="AQ31" i="26"/>
  <c r="AP31" i="26"/>
  <c r="AO31" i="26"/>
  <c r="AN31" i="26"/>
  <c r="AM31" i="26"/>
  <c r="AL31" i="26"/>
  <c r="AG31" i="26"/>
  <c r="AF31" i="26"/>
  <c r="AK31" i="26"/>
  <c r="AJ31" i="26"/>
  <c r="AI31" i="26"/>
  <c r="L31" i="26"/>
  <c r="K31" i="26"/>
  <c r="AR30" i="26"/>
  <c r="AS30" i="26"/>
  <c r="AQ30" i="26"/>
  <c r="AP30" i="26"/>
  <c r="AO30" i="26"/>
  <c r="AN30" i="26"/>
  <c r="AM30" i="26"/>
  <c r="AL30" i="26"/>
  <c r="AG30" i="26"/>
  <c r="AK30" i="26"/>
  <c r="O27" i="26"/>
  <c r="O40" i="26"/>
  <c r="L30" i="26"/>
  <c r="K30" i="26"/>
  <c r="AR29" i="26"/>
  <c r="AQ29" i="26"/>
  <c r="AP29" i="26"/>
  <c r="AO29" i="26"/>
  <c r="AN29" i="26"/>
  <c r="AM29" i="26"/>
  <c r="AL29" i="26"/>
  <c r="AK29" i="26"/>
  <c r="AG29" i="26"/>
  <c r="P27" i="26"/>
  <c r="AJ29" i="26"/>
  <c r="AI29" i="26"/>
  <c r="K29" i="26"/>
  <c r="L29" i="26"/>
  <c r="AR28" i="26"/>
  <c r="AQ28" i="26"/>
  <c r="AP28" i="26"/>
  <c r="AO28" i="26"/>
  <c r="AN28" i="26"/>
  <c r="AM28" i="26"/>
  <c r="AL28" i="26"/>
  <c r="AG28" i="26"/>
  <c r="AF28" i="26"/>
  <c r="R27" i="26"/>
  <c r="Q27" i="26"/>
  <c r="AK28" i="26"/>
  <c r="AJ28" i="26"/>
  <c r="L28" i="26"/>
  <c r="K28" i="26"/>
  <c r="AV27" i="26"/>
  <c r="AE27" i="26"/>
  <c r="AG27" i="26"/>
  <c r="AD27" i="26"/>
  <c r="AC27" i="26"/>
  <c r="AB27" i="26"/>
  <c r="AQ27" i="26"/>
  <c r="AA27" i="26"/>
  <c r="Z27" i="26"/>
  <c r="AP27" i="26"/>
  <c r="Y27" i="26"/>
  <c r="AO27" i="26"/>
  <c r="X27" i="26"/>
  <c r="W27" i="26"/>
  <c r="W40" i="26"/>
  <c r="V27" i="26"/>
  <c r="U27" i="26"/>
  <c r="T27" i="26"/>
  <c r="S27" i="26"/>
  <c r="J27" i="26"/>
  <c r="I27" i="26"/>
  <c r="K27" i="26"/>
  <c r="H27" i="26"/>
  <c r="G27" i="26"/>
  <c r="F27" i="26"/>
  <c r="F40" i="26"/>
  <c r="E27" i="26"/>
  <c r="D27" i="26"/>
  <c r="D40" i="26"/>
  <c r="AR25" i="26"/>
  <c r="AQ25" i="26"/>
  <c r="AP25" i="26"/>
  <c r="AO25" i="26"/>
  <c r="AF25" i="26"/>
  <c r="AN25" i="26"/>
  <c r="AM25" i="26"/>
  <c r="AL25" i="26"/>
  <c r="AK25" i="26"/>
  <c r="AJ25" i="26"/>
  <c r="L25" i="26"/>
  <c r="K25" i="26"/>
  <c r="AR23" i="26"/>
  <c r="AT23" i="26"/>
  <c r="AQ23" i="26"/>
  <c r="AP23" i="26"/>
  <c r="AO23" i="26"/>
  <c r="AN23" i="26"/>
  <c r="AM23" i="26"/>
  <c r="AL23" i="26"/>
  <c r="AK23" i="26"/>
  <c r="AJ23" i="26"/>
  <c r="AI23" i="26"/>
  <c r="AG23" i="26"/>
  <c r="AF23" i="26"/>
  <c r="L23" i="26"/>
  <c r="K23" i="26"/>
  <c r="AR22" i="26"/>
  <c r="AQ22" i="26"/>
  <c r="AP22" i="26"/>
  <c r="AO22" i="26"/>
  <c r="AN22" i="26"/>
  <c r="AM22" i="26"/>
  <c r="AL22" i="26"/>
  <c r="AK22" i="26"/>
  <c r="AJ22" i="26"/>
  <c r="AI22" i="26"/>
  <c r="AG22" i="26"/>
  <c r="AF22" i="26"/>
  <c r="L22" i="26"/>
  <c r="K22" i="26"/>
  <c r="AV21" i="26"/>
  <c r="AR21" i="26"/>
  <c r="AT21" i="26"/>
  <c r="AQ21" i="26"/>
  <c r="AP21" i="26"/>
  <c r="AO21" i="26"/>
  <c r="AN21" i="26"/>
  <c r="AM21" i="26"/>
  <c r="AL21" i="26"/>
  <c r="AG21" i="26"/>
  <c r="AD40" i="26"/>
  <c r="AF21" i="26"/>
  <c r="S40" i="26"/>
  <c r="P40" i="26"/>
  <c r="L21" i="26"/>
  <c r="K21" i="26"/>
  <c r="H40" i="26"/>
  <c r="AR16" i="26"/>
  <c r="AQ16" i="26"/>
  <c r="AP16" i="26"/>
  <c r="AO16" i="26"/>
  <c r="AN16" i="26"/>
  <c r="AM16" i="26"/>
  <c r="AL16" i="26"/>
  <c r="AK16" i="26"/>
  <c r="AJ16" i="26"/>
  <c r="AI16" i="26"/>
  <c r="L16" i="26"/>
  <c r="K16" i="26"/>
  <c r="AR15" i="26"/>
  <c r="AT15" i="26"/>
  <c r="AQ15" i="26"/>
  <c r="AP15" i="26"/>
  <c r="AO15" i="26"/>
  <c r="AN15" i="26"/>
  <c r="AM15" i="26"/>
  <c r="AL15" i="26"/>
  <c r="AK15" i="26"/>
  <c r="AJ15" i="26"/>
  <c r="AI15" i="26"/>
  <c r="AG15" i="26"/>
  <c r="AF15" i="26"/>
  <c r="L15" i="26"/>
  <c r="K15" i="26"/>
  <c r="AR14" i="26"/>
  <c r="AS14" i="26"/>
  <c r="AQ14" i="26"/>
  <c r="AP14" i="26"/>
  <c r="AO14" i="26"/>
  <c r="AN14" i="26"/>
  <c r="AM14" i="26"/>
  <c r="AL14" i="26"/>
  <c r="AK14" i="26"/>
  <c r="AJ14" i="26"/>
  <c r="AG14" i="26"/>
  <c r="AF14" i="26"/>
  <c r="L14" i="26"/>
  <c r="K14" i="26"/>
  <c r="AV13" i="26"/>
  <c r="AQ13" i="26"/>
  <c r="AE13" i="26"/>
  <c r="AD13" i="26"/>
  <c r="AR13" i="26"/>
  <c r="AT13" i="26"/>
  <c r="AC13" i="26"/>
  <c r="AB13" i="26"/>
  <c r="AA13" i="26"/>
  <c r="Z13" i="26"/>
  <c r="Y13" i="26"/>
  <c r="X13" i="26"/>
  <c r="W13" i="26"/>
  <c r="V13" i="26"/>
  <c r="AN13" i="26"/>
  <c r="U13" i="26"/>
  <c r="AM13" i="26"/>
  <c r="T13" i="26"/>
  <c r="S13" i="26"/>
  <c r="R13" i="26"/>
  <c r="Q13" i="26"/>
  <c r="P13" i="26"/>
  <c r="O13" i="26"/>
  <c r="N13" i="26"/>
  <c r="J13" i="26"/>
  <c r="L13" i="26"/>
  <c r="I13" i="26"/>
  <c r="H13" i="26"/>
  <c r="G13" i="26"/>
  <c r="F13" i="26"/>
  <c r="E13" i="26"/>
  <c r="D13" i="26"/>
  <c r="AR10" i="26"/>
  <c r="AQ10" i="26"/>
  <c r="AP10" i="26"/>
  <c r="AO10" i="26"/>
  <c r="AN10" i="26"/>
  <c r="AM10" i="26"/>
  <c r="AL10" i="26"/>
  <c r="AK10" i="26"/>
  <c r="AG10" i="26"/>
  <c r="O10" i="26"/>
  <c r="N10" i="26"/>
  <c r="L10" i="26"/>
  <c r="K10" i="26"/>
  <c r="AR9" i="26"/>
  <c r="AQ9" i="26"/>
  <c r="AP9" i="26"/>
  <c r="AO9" i="26"/>
  <c r="AN9" i="26"/>
  <c r="AM9" i="26"/>
  <c r="AL9" i="26"/>
  <c r="AK9" i="26"/>
  <c r="AJ9" i="26"/>
  <c r="AI9" i="26"/>
  <c r="AG9" i="26"/>
  <c r="AF9" i="26"/>
  <c r="L9" i="26"/>
  <c r="K9" i="26"/>
  <c r="AR8" i="26"/>
  <c r="AS8" i="26"/>
  <c r="AQ8" i="26"/>
  <c r="AP8" i="26"/>
  <c r="AO8" i="26"/>
  <c r="AN8" i="26"/>
  <c r="AM8" i="26"/>
  <c r="AL8" i="26"/>
  <c r="AK8" i="26"/>
  <c r="AG8" i="26"/>
  <c r="AF8" i="26"/>
  <c r="O8" i="26"/>
  <c r="N8" i="26"/>
  <c r="AJ8" i="26"/>
  <c r="AI8" i="26"/>
  <c r="L8" i="26"/>
  <c r="K8" i="26"/>
  <c r="AR7" i="26"/>
  <c r="AQ7" i="26"/>
  <c r="AP7" i="26"/>
  <c r="AO7" i="26"/>
  <c r="AN7" i="26"/>
  <c r="AM7" i="26"/>
  <c r="AL7" i="26"/>
  <c r="AK7" i="26"/>
  <c r="AG7" i="26"/>
  <c r="AF7" i="26"/>
  <c r="O7" i="26"/>
  <c r="N7" i="26"/>
  <c r="L7" i="26"/>
  <c r="K7" i="26"/>
  <c r="AR6" i="26"/>
  <c r="AQ6" i="26"/>
  <c r="AP6" i="26"/>
  <c r="AO6" i="26"/>
  <c r="AN6" i="26"/>
  <c r="AM6" i="26"/>
  <c r="AL6" i="26"/>
  <c r="AK6" i="26"/>
  <c r="AG6" i="26"/>
  <c r="AF6" i="26"/>
  <c r="O6" i="26"/>
  <c r="N6" i="26"/>
  <c r="L6" i="26"/>
  <c r="K6" i="26"/>
  <c r="AR5" i="26"/>
  <c r="AQ5" i="26"/>
  <c r="AT5" i="26"/>
  <c r="AP5" i="26"/>
  <c r="AO5" i="26"/>
  <c r="AN5" i="26"/>
  <c r="AM5" i="26"/>
  <c r="AL5" i="26"/>
  <c r="AK5" i="26"/>
  <c r="AG5" i="26"/>
  <c r="AF5" i="26"/>
  <c r="O5" i="26"/>
  <c r="N5" i="26"/>
  <c r="L5" i="26"/>
  <c r="K5" i="26"/>
  <c r="AV4" i="26"/>
  <c r="AV11" i="26"/>
  <c r="AV18" i="26"/>
  <c r="AE4" i="26"/>
  <c r="AD4" i="26"/>
  <c r="AD11" i="26"/>
  <c r="AC4" i="26"/>
  <c r="AC11" i="26"/>
  <c r="AC18" i="26"/>
  <c r="AB4" i="26"/>
  <c r="AB11" i="26"/>
  <c r="AQ11" i="26"/>
  <c r="AA4" i="26"/>
  <c r="AA11" i="26"/>
  <c r="Z4" i="26"/>
  <c r="Z11" i="26"/>
  <c r="Y4" i="26"/>
  <c r="Y11" i="26"/>
  <c r="Y18" i="26"/>
  <c r="X4" i="26"/>
  <c r="W4" i="26"/>
  <c r="W11" i="26"/>
  <c r="W18" i="26"/>
  <c r="V4" i="26"/>
  <c r="V11" i="26"/>
  <c r="U4" i="26"/>
  <c r="U11" i="26"/>
  <c r="U18" i="26"/>
  <c r="T4" i="26"/>
  <c r="T11" i="26"/>
  <c r="T18" i="26"/>
  <c r="S4" i="26"/>
  <c r="S11" i="26"/>
  <c r="R4" i="26"/>
  <c r="R11" i="26"/>
  <c r="R18" i="26"/>
  <c r="Q4" i="26"/>
  <c r="Q11" i="26"/>
  <c r="Q18" i="26"/>
  <c r="P4" i="26"/>
  <c r="P11" i="26"/>
  <c r="J4" i="26"/>
  <c r="J11" i="26"/>
  <c r="I4" i="26"/>
  <c r="K4" i="26"/>
  <c r="H4" i="26"/>
  <c r="H11" i="26"/>
  <c r="G4" i="26"/>
  <c r="G11" i="26"/>
  <c r="G18" i="26"/>
  <c r="F4" i="26"/>
  <c r="F11" i="26"/>
  <c r="F18" i="26"/>
  <c r="F42" i="26"/>
  <c r="E4" i="26"/>
  <c r="E11" i="26"/>
  <c r="E18" i="26"/>
  <c r="D4" i="26"/>
  <c r="D11" i="26"/>
  <c r="D18" i="26"/>
  <c r="AJ13" i="26"/>
  <c r="AL6" i="27"/>
  <c r="W53" i="27"/>
  <c r="P18" i="26"/>
  <c r="AO4" i="26"/>
  <c r="AO11" i="26"/>
  <c r="AO18" i="26"/>
  <c r="AM4" i="26"/>
  <c r="AM11" i="26"/>
  <c r="AJ7" i="26"/>
  <c r="AI7" i="26"/>
  <c r="AL13" i="26"/>
  <c r="AP13" i="26"/>
  <c r="AS25" i="26"/>
  <c r="AK35" i="26"/>
  <c r="Y40" i="26"/>
  <c r="T53" i="27"/>
  <c r="AH6" i="27"/>
  <c r="AI38" i="27"/>
  <c r="AP11" i="26"/>
  <c r="AJ6" i="26"/>
  <c r="AI6" i="26"/>
  <c r="K13" i="26"/>
  <c r="AV40" i="26"/>
  <c r="AV42" i="26"/>
  <c r="AK26" i="27"/>
  <c r="AK32" i="27"/>
  <c r="AK38" i="27"/>
  <c r="AK44" i="27"/>
  <c r="S18" i="26"/>
  <c r="AA18" i="26"/>
  <c r="AN27" i="26"/>
  <c r="AR27" i="26"/>
  <c r="AS27" i="26"/>
  <c r="AS29" i="26"/>
  <c r="AM35" i="26"/>
  <c r="AQ35" i="26"/>
  <c r="AK6" i="27"/>
  <c r="AK53" i="27"/>
  <c r="V53" i="27"/>
  <c r="AL38" i="27"/>
  <c r="AL44" i="27"/>
  <c r="H18" i="26"/>
  <c r="O4" i="26"/>
  <c r="V40" i="26"/>
  <c r="AN40" i="26"/>
  <c r="AT36" i="26"/>
  <c r="P53" i="27"/>
  <c r="AH20" i="27"/>
  <c r="AN32" i="27"/>
  <c r="AN38" i="27"/>
  <c r="AN44" i="27"/>
  <c r="D42" i="26"/>
  <c r="D44" i="26"/>
  <c r="AS9" i="26"/>
  <c r="AI13" i="27"/>
  <c r="AI20" i="27"/>
  <c r="AG26" i="27"/>
  <c r="AG32" i="27"/>
  <c r="AO32" i="27"/>
  <c r="AO38" i="27"/>
  <c r="AO44" i="27"/>
  <c r="G42" i="26"/>
  <c r="G40" i="26"/>
  <c r="V18" i="26"/>
  <c r="V42" i="26"/>
  <c r="Z40" i="26"/>
  <c r="L27" i="26"/>
  <c r="X40" i="26"/>
  <c r="AJ35" i="26"/>
  <c r="AO6" i="27"/>
  <c r="K13" i="27"/>
  <c r="AJ13" i="27"/>
  <c r="AJ20" i="27"/>
  <c r="AM26" i="27"/>
  <c r="AH38" i="27"/>
  <c r="AO40" i="26"/>
  <c r="O11" i="26"/>
  <c r="O18" i="26"/>
  <c r="O42" i="26"/>
  <c r="AJ10" i="26"/>
  <c r="AI10" i="26"/>
  <c r="AO35" i="26"/>
  <c r="AN4" i="26"/>
  <c r="AN11" i="26"/>
  <c r="AN18" i="26"/>
  <c r="AC42" i="26"/>
  <c r="AL4" i="26"/>
  <c r="AL11" i="26"/>
  <c r="AL18" i="26"/>
  <c r="AP4" i="26"/>
  <c r="AJ5" i="26"/>
  <c r="X11" i="26"/>
  <c r="X18" i="26"/>
  <c r="X42" i="26"/>
  <c r="AI14" i="26"/>
  <c r="AI13" i="26"/>
  <c r="AT35" i="26"/>
  <c r="AF6" i="27"/>
  <c r="F53" i="27"/>
  <c r="Y53" i="27"/>
  <c r="AC53" i="27"/>
  <c r="AO20" i="27"/>
  <c r="AK20" i="27"/>
  <c r="AG44" i="27"/>
  <c r="M53" i="27"/>
  <c r="R53" i="27"/>
  <c r="AG6" i="27"/>
  <c r="C53" i="27"/>
  <c r="G53" i="27"/>
  <c r="Z53" i="27"/>
  <c r="AM53" i="27"/>
  <c r="AD53" i="27"/>
  <c r="AK13" i="27"/>
  <c r="AO13" i="27"/>
  <c r="AH26" i="27"/>
  <c r="AL26" i="27"/>
  <c r="J32" i="27"/>
  <c r="AH32" i="27"/>
  <c r="AL32" i="27"/>
  <c r="J38" i="27"/>
  <c r="J44" i="27"/>
  <c r="AH44" i="27"/>
  <c r="AG13" i="26"/>
  <c r="AT14" i="26"/>
  <c r="AS15" i="26"/>
  <c r="T40" i="26"/>
  <c r="AM40" i="26"/>
  <c r="AB40" i="26"/>
  <c r="AQ40" i="26"/>
  <c r="AJ21" i="26"/>
  <c r="AM27" i="26"/>
  <c r="AS28" i="26"/>
  <c r="AS32" i="26"/>
  <c r="AT37" i="26"/>
  <c r="J6" i="27"/>
  <c r="N53" i="27"/>
  <c r="S53" i="27"/>
  <c r="AM6" i="27"/>
  <c r="D53" i="27"/>
  <c r="J13" i="27"/>
  <c r="AA53" i="27"/>
  <c r="AL13" i="27"/>
  <c r="J26" i="27"/>
  <c r="AI26" i="27"/>
  <c r="K32" i="27"/>
  <c r="AI32" i="27"/>
  <c r="AM32" i="27"/>
  <c r="K38" i="27"/>
  <c r="K44" i="27"/>
  <c r="AI44" i="27"/>
  <c r="AM18" i="26"/>
  <c r="Y42" i="26"/>
  <c r="AL27" i="26"/>
  <c r="AG4" i="26"/>
  <c r="AK4" i="26"/>
  <c r="AK11" i="26"/>
  <c r="AS5" i="26"/>
  <c r="AS6" i="26"/>
  <c r="AS7" i="26"/>
  <c r="AK13" i="26"/>
  <c r="AO13" i="26"/>
  <c r="AI21" i="26"/>
  <c r="AS22" i="26"/>
  <c r="O53" i="27"/>
  <c r="AI53" i="27"/>
  <c r="AN6" i="27"/>
  <c r="E53" i="27"/>
  <c r="X53" i="27"/>
  <c r="AL53" i="27"/>
  <c r="AB53" i="27"/>
  <c r="AF21" i="27"/>
  <c r="AF20" i="27"/>
  <c r="AN20" i="27"/>
  <c r="AF27" i="27"/>
  <c r="U53" i="27"/>
  <c r="AF33" i="27"/>
  <c r="AF38" i="27"/>
  <c r="AF47" i="27"/>
  <c r="AF44" i="27"/>
  <c r="AF32" i="27"/>
  <c r="AF13" i="27"/>
  <c r="AF26" i="27"/>
  <c r="H53" i="27"/>
  <c r="AJ51" i="27"/>
  <c r="AG13" i="27"/>
  <c r="I53" i="27"/>
  <c r="AG38" i="27"/>
  <c r="AI35" i="26"/>
  <c r="W42" i="26"/>
  <c r="AI28" i="26"/>
  <c r="AK27" i="26"/>
  <c r="H42" i="26"/>
  <c r="E40" i="26"/>
  <c r="E42" i="26"/>
  <c r="E44" i="26"/>
  <c r="F44" i="26"/>
  <c r="AD18" i="26"/>
  <c r="P42" i="26"/>
  <c r="S42" i="26"/>
  <c r="AI25" i="26"/>
  <c r="J18" i="26"/>
  <c r="Q40" i="26"/>
  <c r="AK40" i="26"/>
  <c r="R40" i="26"/>
  <c r="AL40" i="26"/>
  <c r="U42" i="26"/>
  <c r="AO42" i="26"/>
  <c r="AS23" i="26"/>
  <c r="AS36" i="26"/>
  <c r="I11" i="26"/>
  <c r="L11" i="26"/>
  <c r="AT27" i="26"/>
  <c r="AT22" i="26"/>
  <c r="AT28" i="26"/>
  <c r="AT30" i="26"/>
  <c r="AT32" i="26"/>
  <c r="AS33" i="26"/>
  <c r="AQ4" i="26"/>
  <c r="AT6" i="26"/>
  <c r="AG25" i="26"/>
  <c r="AF27" i="26"/>
  <c r="AA40" i="26"/>
  <c r="AA42" i="26"/>
  <c r="AR4" i="26"/>
  <c r="AJ30" i="26"/>
  <c r="AJ27" i="26"/>
  <c r="AS13" i="26"/>
  <c r="AF4" i="26"/>
  <c r="L4" i="26"/>
  <c r="N4" i="26"/>
  <c r="N11" i="26"/>
  <c r="N18" i="26"/>
  <c r="AT9" i="26"/>
  <c r="AT25" i="26"/>
  <c r="AT8" i="26"/>
  <c r="AT29" i="26"/>
  <c r="AS38" i="26"/>
  <c r="AF13" i="26"/>
  <c r="Z18" i="26"/>
  <c r="AS21" i="26"/>
  <c r="AT31" i="26"/>
  <c r="N27" i="26"/>
  <c r="N40" i="26"/>
  <c r="AF29" i="26"/>
  <c r="I40" i="26"/>
  <c r="K40" i="26"/>
  <c r="AF30" i="26"/>
  <c r="J40" i="26"/>
  <c r="L40" i="26"/>
  <c r="AE40" i="26"/>
  <c r="AR40" i="26"/>
  <c r="AE11" i="26"/>
  <c r="AR11" i="26"/>
  <c r="AI37" i="26"/>
  <c r="AS35" i="26"/>
  <c r="AT7" i="26"/>
  <c r="AB18" i="26"/>
  <c r="AK21" i="26"/>
  <c r="G44" i="26"/>
  <c r="H44" i="26"/>
  <c r="R42" i="26"/>
  <c r="AO53" i="27"/>
  <c r="AJ4" i="26"/>
  <c r="AJ11" i="26"/>
  <c r="AJ18" i="26"/>
  <c r="K53" i="27"/>
  <c r="AJ40" i="26"/>
  <c r="AJ42" i="26"/>
  <c r="AG53" i="27"/>
  <c r="AJ53" i="27"/>
  <c r="AH53" i="27"/>
  <c r="Q42" i="26"/>
  <c r="AF53" i="27"/>
  <c r="AK18" i="26"/>
  <c r="N42" i="26"/>
  <c r="T42" i="26"/>
  <c r="AM42" i="26"/>
  <c r="AI5" i="26"/>
  <c r="AI4" i="26"/>
  <c r="AI11" i="26"/>
  <c r="AI18" i="26"/>
  <c r="AN42" i="26"/>
  <c r="J53" i="27"/>
  <c r="AN53" i="27"/>
  <c r="AB42" i="26"/>
  <c r="AQ42" i="26"/>
  <c r="AQ18" i="26"/>
  <c r="AT40" i="26"/>
  <c r="AF11" i="26"/>
  <c r="AE18" i="26"/>
  <c r="AR18" i="26"/>
  <c r="AG11" i="26"/>
  <c r="AG40" i="26"/>
  <c r="AF40" i="26"/>
  <c r="AT4" i="26"/>
  <c r="AS4" i="26"/>
  <c r="J42" i="26"/>
  <c r="L18" i="26"/>
  <c r="AP40" i="26"/>
  <c r="AS40" i="26"/>
  <c r="AI30" i="26"/>
  <c r="AI27" i="26"/>
  <c r="AI40" i="26"/>
  <c r="AS11" i="26"/>
  <c r="AT11" i="26"/>
  <c r="AL42" i="26"/>
  <c r="AP18" i="26"/>
  <c r="Z42" i="26"/>
  <c r="AP42" i="26"/>
  <c r="AK42" i="26"/>
  <c r="I18" i="26"/>
  <c r="K11" i="26"/>
  <c r="AD42" i="26"/>
  <c r="AI42" i="26"/>
  <c r="AT18" i="26"/>
  <c r="AS18" i="26"/>
  <c r="AE42" i="26"/>
  <c r="AR42" i="26"/>
  <c r="AG18" i="26"/>
  <c r="AF18" i="26"/>
  <c r="K18" i="26"/>
  <c r="I42" i="26"/>
  <c r="L42" i="26"/>
  <c r="K42" i="26"/>
  <c r="I44" i="26"/>
  <c r="K44" i="26"/>
  <c r="J44" i="26"/>
  <c r="L44" i="26"/>
  <c r="AU16" i="19"/>
  <c r="AU36" i="19"/>
  <c r="AU37" i="19"/>
  <c r="AU38" i="19"/>
  <c r="AS5" i="19"/>
  <c r="AU7" i="19"/>
  <c r="AU8" i="19"/>
  <c r="AU10" i="19"/>
  <c r="AU6" i="19"/>
  <c r="AU5" i="19"/>
  <c r="AU9" i="19"/>
  <c r="AS9" i="19"/>
  <c r="AR5" i="19"/>
  <c r="AT38" i="19"/>
  <c r="AT37" i="19"/>
  <c r="AT36" i="19"/>
  <c r="AT16" i="19"/>
  <c r="AQ5" i="19"/>
  <c r="AT5" i="19"/>
  <c r="AT8" i="19"/>
  <c r="AT7" i="19"/>
  <c r="AT6" i="19"/>
  <c r="AT10" i="19"/>
  <c r="AT9" i="19"/>
  <c r="AS38" i="19"/>
  <c r="AS37" i="19"/>
  <c r="AS36" i="19"/>
  <c r="AS16" i="19"/>
  <c r="AQ36" i="19"/>
  <c r="AR36" i="19"/>
  <c r="AR37" i="19"/>
  <c r="AR38" i="19"/>
  <c r="AR16" i="19"/>
  <c r="AR9" i="19"/>
  <c r="AQ37" i="19"/>
  <c r="AQ38" i="19"/>
  <c r="AP36" i="19"/>
  <c r="AQ16" i="19"/>
  <c r="AQ10" i="19"/>
  <c r="AQ6" i="19"/>
  <c r="AP8" i="19"/>
  <c r="AQ8" i="19"/>
  <c r="AP9" i="19"/>
  <c r="AQ9" i="19"/>
  <c r="AP16" i="19"/>
  <c r="AP37" i="19"/>
  <c r="AP38" i="19"/>
  <c r="AO16" i="19"/>
  <c r="AO36" i="19"/>
  <c r="AO38" i="19"/>
  <c r="AO37" i="19"/>
  <c r="AP5" i="19"/>
  <c r="AR10" i="19"/>
  <c r="AR7" i="19"/>
  <c r="AR6" i="19"/>
  <c r="AS10" i="19"/>
  <c r="AR8" i="19"/>
  <c r="AP6" i="19"/>
  <c r="AP7" i="19"/>
  <c r="AP10" i="19"/>
  <c r="AS8" i="19"/>
  <c r="AS7" i="19"/>
  <c r="AS6" i="19"/>
  <c r="AQ7" i="19"/>
  <c r="AO10" i="19"/>
  <c r="AO6" i="19"/>
  <c r="AT35" i="19"/>
  <c r="AO8" i="19"/>
  <c r="AS4" i="19"/>
  <c r="AS11" i="19"/>
  <c r="AQ35" i="19"/>
  <c r="AN6" i="19"/>
  <c r="AO5" i="19"/>
  <c r="AU4" i="19"/>
  <c r="AP4" i="19"/>
  <c r="AO7" i="19"/>
  <c r="AN16" i="19"/>
  <c r="AR35" i="19"/>
  <c r="AQ4" i="19"/>
  <c r="AN37" i="19"/>
  <c r="AN10" i="19"/>
  <c r="AS12" i="22"/>
  <c r="AS10" i="22"/>
  <c r="AR47" i="22"/>
  <c r="AR39" i="22"/>
  <c r="AR29" i="22"/>
  <c r="AL48" i="22"/>
  <c r="AS34" i="22"/>
  <c r="AN43" i="22"/>
  <c r="AR9" i="22"/>
  <c r="AR33" i="22"/>
  <c r="AM10" i="22"/>
  <c r="AO31" i="22"/>
  <c r="AS30" i="22"/>
  <c r="AL12" i="22"/>
  <c r="AN30" i="22"/>
  <c r="AL11" i="22"/>
  <c r="AP9" i="22"/>
  <c r="AT15" i="22"/>
  <c r="AT14" i="22"/>
  <c r="AT19" i="22"/>
  <c r="AT48" i="22"/>
  <c r="AT43" i="22"/>
  <c r="AT39" i="22"/>
  <c r="AT34" i="22"/>
  <c r="AT29" i="22"/>
  <c r="AT24" i="22"/>
  <c r="AT12" i="22"/>
  <c r="AT8" i="22"/>
  <c r="AT16" i="22"/>
  <c r="AN23" i="22"/>
  <c r="AR23" i="19"/>
  <c r="AO35" i="22"/>
  <c r="AM47" i="22"/>
  <c r="AT42" i="22"/>
  <c r="AT37" i="22"/>
  <c r="AT33" i="22"/>
  <c r="AT23" i="22"/>
  <c r="AT11" i="22"/>
  <c r="AT46" i="22"/>
  <c r="AT44" i="22"/>
  <c r="AT31" i="22"/>
  <c r="AT27" i="22"/>
  <c r="AT10" i="22"/>
  <c r="AT18" i="22"/>
  <c r="AT17" i="22"/>
  <c r="AR34" i="22"/>
  <c r="AL22" i="22"/>
  <c r="AL25" i="22"/>
  <c r="AK25" i="22"/>
  <c r="AQ40" i="22"/>
  <c r="AT49" i="22"/>
  <c r="AT45" i="22"/>
  <c r="AT40" i="22"/>
  <c r="AT35" i="22"/>
  <c r="AT30" i="22"/>
  <c r="AT25" i="22"/>
  <c r="AT21" i="22"/>
  <c r="AT9" i="22"/>
  <c r="AQ27" i="22"/>
  <c r="AO12" i="22"/>
  <c r="AS23" i="22"/>
  <c r="AO33" i="22"/>
  <c r="AR31" i="22"/>
  <c r="AN42" i="22"/>
  <c r="AL47" i="22"/>
  <c r="AS39" i="22"/>
  <c r="AS38" i="22"/>
  <c r="AL36" i="22"/>
  <c r="AO34" i="22"/>
  <c r="AS28" i="22"/>
  <c r="AM34" i="22"/>
  <c r="AN36" i="22"/>
  <c r="AO46" i="22"/>
  <c r="AM12" i="22"/>
  <c r="AO8" i="22"/>
  <c r="AM8" i="22"/>
  <c r="AN10" i="22"/>
  <c r="AR12" i="22"/>
  <c r="AR22" i="19"/>
  <c r="AL10" i="22"/>
  <c r="AK10" i="22"/>
  <c r="AR8" i="22"/>
  <c r="AQ10" i="22"/>
  <c r="AL9" i="22"/>
  <c r="AO9" i="22"/>
  <c r="AS48" i="22"/>
  <c r="AN49" i="22"/>
  <c r="AN33" i="22"/>
  <c r="AM21" i="22"/>
  <c r="AL27" i="22"/>
  <c r="AS43" i="22"/>
  <c r="AP39" i="22"/>
  <c r="AO36" i="22"/>
  <c r="AO48" i="22"/>
  <c r="AS45" i="22"/>
  <c r="AN9" i="22"/>
  <c r="AP10" i="22"/>
  <c r="AP8" i="22"/>
  <c r="AS9" i="22"/>
  <c r="AL45" i="22"/>
  <c r="AL33" i="22"/>
  <c r="AM11" i="22"/>
  <c r="AM35" i="22"/>
  <c r="AM32" i="22"/>
  <c r="AM24" i="22"/>
  <c r="AN40" i="22"/>
  <c r="AL31" i="22"/>
  <c r="AN29" i="22"/>
  <c r="AO22" i="22"/>
  <c r="AM46" i="22"/>
  <c r="AN48" i="22"/>
  <c r="AR41" i="22"/>
  <c r="AM27" i="22"/>
  <c r="AQ24" i="22"/>
  <c r="AQ42" i="22"/>
  <c r="AS49" i="22"/>
  <c r="AN7" i="22"/>
  <c r="AS21" i="22"/>
  <c r="AN37" i="22"/>
  <c r="AM23" i="22"/>
  <c r="AN31" i="22"/>
  <c r="AR43" i="22"/>
  <c r="AR36" i="22"/>
  <c r="AN45" i="22"/>
  <c r="AN44" i="22"/>
  <c r="AO47" i="22"/>
  <c r="AL49" i="22"/>
  <c r="AQ23" i="19"/>
  <c r="AL8" i="22"/>
  <c r="AP49" i="22"/>
  <c r="AP35" i="22"/>
  <c r="AM49" i="22"/>
  <c r="AS36" i="22"/>
  <c r="AO23" i="19"/>
  <c r="AQ28" i="22"/>
  <c r="AR46" i="22"/>
  <c r="AT47" i="22"/>
  <c r="AT7" i="22"/>
  <c r="AL34" i="22"/>
  <c r="AO37" i="22"/>
  <c r="AN47" i="22"/>
  <c r="AO39" i="22"/>
  <c r="AL41" i="22"/>
  <c r="AL28" i="22"/>
  <c r="AK28" i="22"/>
  <c r="AL29" i="22"/>
  <c r="AO27" i="22"/>
  <c r="AS41" i="22"/>
  <c r="AS22" i="22"/>
  <c r="AN11" i="22"/>
  <c r="AL7" i="22"/>
  <c r="AM7" i="22"/>
  <c r="AM9" i="22"/>
  <c r="AN12" i="22"/>
  <c r="AN8" i="22"/>
  <c r="AN6" i="22"/>
  <c r="AO10" i="22"/>
  <c r="AT28" i="22"/>
  <c r="AL21" i="22"/>
  <c r="AN21" i="22"/>
  <c r="AN22" i="22"/>
  <c r="AL23" i="22"/>
  <c r="AK23" i="22"/>
  <c r="AL24" i="22"/>
  <c r="AN24" i="22"/>
  <c r="AN25" i="22"/>
  <c r="AN20" i="22"/>
  <c r="AP47" i="22"/>
  <c r="AP42" i="22"/>
  <c r="AP12" i="22"/>
  <c r="AP6" i="22"/>
  <c r="AP40" i="22"/>
  <c r="AP45" i="22"/>
  <c r="AP30" i="22"/>
  <c r="AP23" i="22"/>
  <c r="AP11" i="22"/>
  <c r="AP7" i="22"/>
  <c r="AQ12" i="22"/>
  <c r="AQ8" i="22"/>
  <c r="AQ23" i="22"/>
  <c r="AQ20" i="22"/>
  <c r="AR42" i="22"/>
  <c r="AR37" i="22"/>
  <c r="AR27" i="22"/>
  <c r="AR22" i="22"/>
  <c r="AS23" i="19"/>
  <c r="AS47" i="22"/>
  <c r="AS37" i="22"/>
  <c r="AS27" i="22"/>
  <c r="AS29" i="22"/>
  <c r="AM42" i="22"/>
  <c r="AT23" i="19"/>
  <c r="AM31" i="22"/>
  <c r="AN27" i="22"/>
  <c r="AO23" i="22"/>
  <c r="AQ46" i="22"/>
  <c r="AS11" i="22"/>
  <c r="AS7" i="22"/>
  <c r="AQ39" i="22"/>
  <c r="AR49" i="22"/>
  <c r="AR45" i="22"/>
  <c r="AR24" i="22"/>
  <c r="AN28" i="22"/>
  <c r="AN26" i="22"/>
  <c r="AO30" i="22"/>
  <c r="AM22" i="22"/>
  <c r="AO24" i="22"/>
  <c r="AM25" i="22"/>
  <c r="AP48" i="22"/>
  <c r="AP43" i="22"/>
  <c r="AP33" i="22"/>
  <c r="AP21" i="22"/>
  <c r="AO40" i="22"/>
  <c r="AP46" i="22"/>
  <c r="AP44" i="22"/>
  <c r="AP36" i="22"/>
  <c r="AP31" i="22"/>
  <c r="AP24" i="22"/>
  <c r="AO29" i="22"/>
  <c r="AP28" i="22"/>
  <c r="AP26" i="22"/>
  <c r="AQ41" i="22"/>
  <c r="AQ31" i="22"/>
  <c r="AQ25" i="22"/>
  <c r="AQ21" i="22"/>
  <c r="AQ37" i="22"/>
  <c r="AQ33" i="22"/>
  <c r="AQ47" i="22"/>
  <c r="AQ44" i="22"/>
  <c r="AM33" i="22"/>
  <c r="AN34" i="22"/>
  <c r="AL35" i="22"/>
  <c r="AK35" i="22"/>
  <c r="AN35" i="22"/>
  <c r="AM36" i="22"/>
  <c r="AM37" i="22"/>
  <c r="AL46" i="22"/>
  <c r="AN46" i="22"/>
  <c r="AM48" i="22"/>
  <c r="AO49" i="22"/>
  <c r="AM39" i="22"/>
  <c r="AM40" i="22"/>
  <c r="AM43" i="22"/>
  <c r="AO43" i="22"/>
  <c r="AS46" i="22"/>
  <c r="AS31" i="22"/>
  <c r="AS25" i="22"/>
  <c r="AS35" i="22"/>
  <c r="AT41" i="22"/>
  <c r="AT36" i="22"/>
  <c r="AT22" i="22"/>
  <c r="AS40" i="22"/>
  <c r="AN39" i="22"/>
  <c r="AP41" i="22"/>
  <c r="AS33" i="22"/>
  <c r="AP22" i="19"/>
  <c r="AR28" i="22"/>
  <c r="AR25" i="22"/>
  <c r="AR21" i="22"/>
  <c r="AL39" i="22"/>
  <c r="AK39" i="22"/>
  <c r="AL40" i="22"/>
  <c r="AL43" i="22"/>
  <c r="AO42" i="22"/>
  <c r="AO41" i="22"/>
  <c r="AO38" i="22"/>
  <c r="AM41" i="22"/>
  <c r="AP34" i="22"/>
  <c r="AP27" i="22"/>
  <c r="AP22" i="22"/>
  <c r="AP29" i="22"/>
  <c r="AO28" i="22"/>
  <c r="AO26" i="22"/>
  <c r="AQ48" i="22"/>
  <c r="AQ43" i="22"/>
  <c r="AQ34" i="22"/>
  <c r="AQ29" i="22"/>
  <c r="AQ11" i="22"/>
  <c r="AQ7" i="22"/>
  <c r="AQ22" i="22"/>
  <c r="AQ35" i="22"/>
  <c r="AQ45" i="22"/>
  <c r="AO11" i="22"/>
  <c r="AO6" i="22"/>
  <c r="AO7" i="22"/>
  <c r="AR10" i="22"/>
  <c r="AU22" i="19"/>
  <c r="AM45" i="22"/>
  <c r="AO45" i="22"/>
  <c r="AL30" i="22"/>
  <c r="AK30" i="22"/>
  <c r="AP37" i="22"/>
  <c r="AP25" i="22"/>
  <c r="AQ9" i="22"/>
  <c r="AR40" i="22"/>
  <c r="AR35" i="22"/>
  <c r="AR30" i="22"/>
  <c r="AS24" i="22"/>
  <c r="AS19" i="22"/>
  <c r="AM28" i="22"/>
  <c r="AM29" i="22"/>
  <c r="AQ49" i="22"/>
  <c r="AQ30" i="22"/>
  <c r="AQ36" i="22"/>
  <c r="AQ32" i="22"/>
  <c r="AR48" i="22"/>
  <c r="AR23" i="22"/>
  <c r="AR11" i="22"/>
  <c r="AR7" i="22"/>
  <c r="AS42" i="22"/>
  <c r="AL42" i="22"/>
  <c r="AN41" i="22"/>
  <c r="AO21" i="22"/>
  <c r="AO20" i="22"/>
  <c r="AO25" i="22"/>
  <c r="AS8" i="22"/>
  <c r="AS6" i="22"/>
  <c r="AO19" i="22"/>
  <c r="AR19" i="22"/>
  <c r="AP18" i="22"/>
  <c r="AN14" i="22"/>
  <c r="AN15" i="22"/>
  <c r="AO17" i="22"/>
  <c r="AS18" i="22"/>
  <c r="AL18" i="22"/>
  <c r="AQ15" i="22"/>
  <c r="AN17" i="22"/>
  <c r="AN13" i="22"/>
  <c r="AN16" i="22"/>
  <c r="AQ15" i="19"/>
  <c r="AS15" i="22"/>
  <c r="AP17" i="22"/>
  <c r="AT15" i="19"/>
  <c r="AR15" i="22"/>
  <c r="AR15" i="19"/>
  <c r="AN19" i="22"/>
  <c r="AM17" i="22"/>
  <c r="AM16" i="22"/>
  <c r="AQ14" i="22"/>
  <c r="AL17" i="22"/>
  <c r="AQ19" i="22"/>
  <c r="AR17" i="22"/>
  <c r="AS14" i="22"/>
  <c r="AS16" i="22"/>
  <c r="AQ16" i="22"/>
  <c r="AT14" i="19"/>
  <c r="AQ14" i="19"/>
  <c r="AU14" i="19"/>
  <c r="AS14" i="19"/>
  <c r="AO14" i="19"/>
  <c r="AN14" i="19"/>
  <c r="AS15" i="19"/>
  <c r="AS22" i="19"/>
  <c r="AQ22" i="19"/>
  <c r="AO22" i="19"/>
  <c r="AR14" i="19"/>
  <c r="AP23" i="19"/>
  <c r="AT22" i="19"/>
  <c r="AU23" i="19"/>
  <c r="AP14" i="19"/>
  <c r="AP15" i="19"/>
  <c r="AO15" i="19"/>
  <c r="AM30" i="22"/>
  <c r="AP16" i="22"/>
  <c r="AL37" i="22"/>
  <c r="AO14" i="22"/>
  <c r="AO13" i="22"/>
  <c r="AO16" i="22"/>
  <c r="AL19" i="22"/>
  <c r="AM18" i="22"/>
  <c r="AM14" i="22"/>
  <c r="AR14" i="22"/>
  <c r="AQ18" i="22"/>
  <c r="AL14" i="22"/>
  <c r="AP14" i="22"/>
  <c r="AR16" i="22"/>
  <c r="AO15" i="22"/>
  <c r="AQ17" i="22"/>
  <c r="AO18" i="22"/>
  <c r="AP19" i="22"/>
  <c r="AU15" i="19"/>
  <c r="AL16" i="22"/>
  <c r="AM15" i="22"/>
  <c r="AN18" i="22"/>
  <c r="AR18" i="22"/>
  <c r="AL15" i="22"/>
  <c r="AP15" i="22"/>
  <c r="AM19" i="22"/>
  <c r="AK8" i="22"/>
  <c r="AK33" i="22"/>
  <c r="AK42" i="22"/>
  <c r="AK45" i="22"/>
  <c r="AK18" i="22"/>
  <c r="AK21" i="22"/>
  <c r="AK41" i="22"/>
  <c r="AK27" i="22"/>
  <c r="AK9" i="22"/>
  <c r="AK48" i="22"/>
  <c r="AK49" i="22"/>
  <c r="AK22" i="22"/>
  <c r="AK17" i="22"/>
  <c r="AK43" i="22"/>
  <c r="AK12" i="22"/>
  <c r="AK16" i="22"/>
  <c r="AK47" i="22"/>
  <c r="AK11" i="22"/>
  <c r="AK40" i="22"/>
  <c r="AK15" i="22"/>
  <c r="AK19" i="22"/>
  <c r="AK46" i="22"/>
  <c r="AK24" i="22"/>
  <c r="AK7" i="22"/>
  <c r="AK29" i="22"/>
  <c r="AK31" i="22"/>
  <c r="AK36" i="22"/>
  <c r="AN23" i="19"/>
  <c r="AN8" i="19"/>
  <c r="AP11" i="19"/>
  <c r="CG50" i="22"/>
  <c r="AT20" i="22"/>
  <c r="AT26" i="22"/>
  <c r="AO32" i="22"/>
  <c r="AN32" i="22"/>
  <c r="AQ33" i="19"/>
  <c r="AR32" i="22"/>
  <c r="AN38" i="22"/>
  <c r="AL6" i="22"/>
  <c r="AM20" i="22"/>
  <c r="AL44" i="22"/>
  <c r="AR6" i="22"/>
  <c r="AM44" i="22"/>
  <c r="AS33" i="19"/>
  <c r="AR44" i="22"/>
  <c r="AT13" i="19"/>
  <c r="AP20" i="22"/>
  <c r="AU33" i="19"/>
  <c r="AT33" i="19"/>
  <c r="AO21" i="19"/>
  <c r="AN15" i="19"/>
  <c r="AK37" i="22"/>
  <c r="AQ13" i="22"/>
  <c r="AS13" i="19"/>
  <c r="AM13" i="22"/>
  <c r="AP13" i="22"/>
  <c r="AL13" i="22"/>
  <c r="AK14" i="22"/>
  <c r="AQ32" i="19"/>
  <c r="AQ28" i="19"/>
  <c r="AU32" i="19"/>
  <c r="AP29" i="19"/>
  <c r="AU28" i="19"/>
  <c r="AR28" i="19"/>
  <c r="AP30" i="19"/>
  <c r="AU21" i="19"/>
  <c r="AO29" i="19"/>
  <c r="AQ21" i="19"/>
  <c r="AU30" i="19"/>
  <c r="AP32" i="19"/>
  <c r="AQ30" i="19"/>
  <c r="AT21" i="19"/>
  <c r="AU31" i="19"/>
  <c r="AT31" i="19"/>
  <c r="AT28" i="19"/>
  <c r="AO31" i="19"/>
  <c r="AT29" i="19"/>
  <c r="AS30" i="19"/>
  <c r="AS31" i="19"/>
  <c r="AP31" i="19"/>
  <c r="AS29" i="19"/>
  <c r="AT32" i="19"/>
  <c r="AR21" i="19"/>
  <c r="AQ29" i="19"/>
  <c r="AR25" i="19"/>
  <c r="AS25" i="19"/>
  <c r="AU25" i="19"/>
  <c r="AP25" i="19"/>
  <c r="AT25" i="19"/>
  <c r="AS17" i="22"/>
  <c r="AS13" i="22"/>
  <c r="AK20" i="22"/>
  <c r="AL38" i="22"/>
  <c r="AS32" i="22"/>
  <c r="AS20" i="22"/>
  <c r="AP38" i="22"/>
  <c r="AL20" i="22"/>
  <c r="AM38" i="22"/>
  <c r="AR20" i="22"/>
  <c r="AR38" i="22"/>
  <c r="AT6" i="22"/>
  <c r="AT13" i="22"/>
  <c r="AT32" i="22"/>
  <c r="AT38" i="22"/>
  <c r="AQ38" i="22"/>
  <c r="AM6" i="22"/>
  <c r="AS26" i="22"/>
  <c r="AP32" i="22"/>
  <c r="AL26" i="22"/>
  <c r="AR26" i="22"/>
  <c r="AO44" i="22"/>
  <c r="AK44" i="22"/>
  <c r="AK38" i="22"/>
  <c r="AK13" i="22"/>
  <c r="AN53" i="22"/>
  <c r="CJ53" i="22"/>
  <c r="AN36" i="19"/>
  <c r="AN29" i="19"/>
  <c r="AN22" i="19"/>
  <c r="AK6" i="22"/>
  <c r="AN31" i="19"/>
  <c r="AR32" i="19"/>
  <c r="AO53" i="22"/>
  <c r="CK53" i="22"/>
  <c r="AP33" i="19"/>
  <c r="AO33" i="19"/>
  <c r="AN33" i="19"/>
  <c r="AS32" i="19"/>
  <c r="AR33" i="19"/>
  <c r="AK26" i="22"/>
  <c r="AL32" i="22"/>
  <c r="AK34" i="22"/>
  <c r="AK32" i="22"/>
  <c r="AQ26" i="22"/>
  <c r="AS44" i="22"/>
  <c r="BG13" i="22"/>
  <c r="AR13" i="22"/>
  <c r="AM26" i="22"/>
  <c r="AR31" i="19"/>
  <c r="AQ6" i="22"/>
  <c r="W27" i="30"/>
  <c r="BC29" i="19"/>
  <c r="BC9" i="19"/>
  <c r="BC30" i="19"/>
  <c r="BC6" i="19"/>
  <c r="BC22" i="19"/>
  <c r="BC31" i="19"/>
  <c r="BC36" i="19"/>
  <c r="BC32" i="19"/>
  <c r="BC37" i="19"/>
  <c r="BC33" i="19"/>
  <c r="BC7" i="19"/>
  <c r="BC10" i="19"/>
  <c r="BC38" i="19"/>
  <c r="BC14" i="19"/>
  <c r="BC25" i="19"/>
  <c r="BC8" i="19"/>
  <c r="BC15" i="19"/>
  <c r="BC28" i="19"/>
  <c r="BC16" i="19"/>
  <c r="AN7" i="19"/>
  <c r="CG51" i="22"/>
  <c r="AS18" i="19"/>
  <c r="AU35" i="19"/>
  <c r="AT4" i="19"/>
  <c r="AQ13" i="19"/>
  <c r="AR4" i="19"/>
  <c r="AR13" i="19"/>
  <c r="AP13" i="19"/>
  <c r="AO4" i="19"/>
  <c r="AN5" i="19"/>
  <c r="AQ11" i="19"/>
  <c r="AN38" i="19"/>
  <c r="AO35" i="19"/>
  <c r="AP35" i="19"/>
  <c r="AU11" i="19"/>
  <c r="AS35" i="19"/>
  <c r="AQ25" i="19"/>
  <c r="AR29" i="19"/>
  <c r="AU13" i="19"/>
  <c r="AO13" i="19"/>
  <c r="AU29" i="19"/>
  <c r="AP27" i="19"/>
  <c r="AP28" i="19"/>
  <c r="AO30" i="19"/>
  <c r="AS28" i="19"/>
  <c r="AQ53" i="22"/>
  <c r="CM53" i="22"/>
  <c r="AN21" i="19"/>
  <c r="AN13" i="19"/>
  <c r="AV30" i="22"/>
  <c r="AU23" i="22"/>
  <c r="AU9" i="22"/>
  <c r="BB16" i="32"/>
  <c r="AV16" i="22"/>
  <c r="BB37" i="32"/>
  <c r="AV8" i="22"/>
  <c r="AV27" i="22"/>
  <c r="AV23" i="22"/>
  <c r="AU14" i="22"/>
  <c r="AY37" i="33"/>
  <c r="AU30" i="22"/>
  <c r="AU16" i="22"/>
  <c r="AU19" i="22"/>
  <c r="AV25" i="22"/>
  <c r="AU10" i="22"/>
  <c r="J6" i="22"/>
  <c r="AV15" i="22"/>
  <c r="AY36" i="33"/>
  <c r="AV9" i="22"/>
  <c r="AU27" i="22"/>
  <c r="AU28" i="22"/>
  <c r="BB36" i="32"/>
  <c r="AV19" i="22"/>
  <c r="AU8" i="22"/>
  <c r="AV22" i="22"/>
  <c r="R27" i="30"/>
  <c r="R40" i="30"/>
  <c r="R42" i="30"/>
  <c r="X27" i="30"/>
  <c r="X40" i="30"/>
  <c r="X42" i="30"/>
  <c r="AR30" i="19"/>
  <c r="T27" i="30"/>
  <c r="T40" i="30"/>
  <c r="T42" i="30"/>
  <c r="AO28" i="19"/>
  <c r="AO27" i="19"/>
  <c r="W40" i="30"/>
  <c r="AO32" i="19"/>
  <c r="V27" i="30"/>
  <c r="V40" i="30"/>
  <c r="V42" i="30"/>
  <c r="AQ31" i="19"/>
  <c r="AB27" i="30"/>
  <c r="AB40" i="30"/>
  <c r="AB42" i="30"/>
  <c r="O27" i="30"/>
  <c r="O40" i="30"/>
  <c r="O42" i="30"/>
  <c r="AS21" i="19"/>
  <c r="AP21" i="19"/>
  <c r="AO25" i="19"/>
  <c r="AU27" i="19"/>
  <c r="Z27" i="30"/>
  <c r="Z40" i="30"/>
  <c r="Z42" i="30"/>
  <c r="Q27" i="30"/>
  <c r="Y27" i="30"/>
  <c r="AT30" i="19"/>
  <c r="BC4" i="19"/>
  <c r="BC13" i="19"/>
  <c r="BC35" i="19"/>
  <c r="BC27" i="19"/>
  <c r="BC21" i="19"/>
  <c r="AL53" i="22"/>
  <c r="CH53" i="22"/>
  <c r="AQ18" i="19"/>
  <c r="AT11" i="19"/>
  <c r="AN4" i="19"/>
  <c r="AN35" i="19"/>
  <c r="AR11" i="19"/>
  <c r="AO11" i="19"/>
  <c r="AP18" i="19"/>
  <c r="AU18" i="19"/>
  <c r="AS27" i="19"/>
  <c r="AP40" i="19"/>
  <c r="AP53" i="22"/>
  <c r="CL53" i="22"/>
  <c r="AR27" i="19"/>
  <c r="AN30" i="19"/>
  <c r="AK53" i="22"/>
  <c r="CG53" i="22"/>
  <c r="AY35" i="32"/>
  <c r="AY35" i="33"/>
  <c r="J53" i="22"/>
  <c r="AU25" i="22"/>
  <c r="AU18" i="22"/>
  <c r="AU15" i="22"/>
  <c r="AV31" i="22"/>
  <c r="AV18" i="22"/>
  <c r="AV29" i="22"/>
  <c r="AU17" i="22"/>
  <c r="AU22" i="22"/>
  <c r="AZ35" i="32"/>
  <c r="BB35" i="32"/>
  <c r="AU31" i="22"/>
  <c r="AV24" i="22"/>
  <c r="AU21" i="22"/>
  <c r="AV17" i="22"/>
  <c r="AV10" i="22"/>
  <c r="AV21" i="22"/>
  <c r="AU7" i="22"/>
  <c r="AV14" i="22"/>
  <c r="AV28" i="22"/>
  <c r="AV7" i="22"/>
  <c r="AU29" i="22"/>
  <c r="AU24" i="22"/>
  <c r="BC35" i="30"/>
  <c r="CD53" i="22"/>
  <c r="BF53" i="22"/>
  <c r="S27" i="30"/>
  <c r="Y40" i="30"/>
  <c r="Q40" i="30"/>
  <c r="AQ27" i="19"/>
  <c r="AA27" i="30"/>
  <c r="AN28" i="19"/>
  <c r="U27" i="30"/>
  <c r="W42" i="30"/>
  <c r="AN25" i="19"/>
  <c r="AN32" i="19"/>
  <c r="P27" i="30"/>
  <c r="P40" i="30"/>
  <c r="P42" i="30"/>
  <c r="AT27" i="19"/>
  <c r="BC40" i="19"/>
  <c r="BC11" i="19"/>
  <c r="AN11" i="19"/>
  <c r="AT18" i="19"/>
  <c r="AR53" i="22"/>
  <c r="CN53" i="22"/>
  <c r="AT53" i="22"/>
  <c r="CP53" i="22"/>
  <c r="AS53" i="22"/>
  <c r="CO53" i="22"/>
  <c r="AR18" i="19"/>
  <c r="AO18" i="19"/>
  <c r="AM53" i="22"/>
  <c r="CI53" i="22"/>
  <c r="AR40" i="19"/>
  <c r="AU40" i="19"/>
  <c r="AO40" i="19"/>
  <c r="AS40" i="19"/>
  <c r="AN18" i="19"/>
  <c r="AU13" i="22"/>
  <c r="CQ13" i="22"/>
  <c r="AV6" i="22"/>
  <c r="CR6" i="22"/>
  <c r="AV13" i="22"/>
  <c r="CR13" i="22"/>
  <c r="AV53" i="22"/>
  <c r="CR53" i="22"/>
  <c r="BC40" i="30"/>
  <c r="CC53" i="22"/>
  <c r="AN27" i="19"/>
  <c r="S40" i="30"/>
  <c r="AN40" i="19"/>
  <c r="AQ40" i="19"/>
  <c r="Y42" i="30"/>
  <c r="AA40" i="30"/>
  <c r="Q42" i="30"/>
  <c r="U40" i="30"/>
  <c r="AT40" i="19"/>
  <c r="BC18" i="19"/>
  <c r="AU53" i="22"/>
  <c r="CQ53" i="22"/>
  <c r="AN42" i="19"/>
  <c r="S42" i="30"/>
  <c r="U42" i="30"/>
  <c r="AA42" i="30"/>
  <c r="BC42" i="19"/>
  <c r="BC42" i="30"/>
  <c r="BH51" i="22"/>
  <c r="BE51" i="22"/>
  <c r="BE53" i="22"/>
  <c r="BG53" i="22"/>
  <c r="BH53" i="22"/>
  <c r="K21" i="33"/>
  <c r="M21" i="33"/>
  <c r="J40" i="33"/>
  <c r="J21" i="33"/>
  <c r="K44" i="33"/>
  <c r="AK21" i="33"/>
  <c r="AM21" i="33"/>
  <c r="J51" i="34"/>
  <c r="L51" i="34"/>
  <c r="BD35" i="33"/>
  <c r="BB36" i="33"/>
  <c r="AO36" i="33"/>
  <c r="AD40" i="32"/>
  <c r="S35" i="33"/>
  <c r="AA35" i="33"/>
  <c r="AI35" i="33"/>
  <c r="BA37" i="32"/>
  <c r="AL36" i="33"/>
  <c r="AL38" i="33"/>
  <c r="AV35" i="32"/>
  <c r="AV35" i="33"/>
  <c r="AF40" i="32"/>
  <c r="AF40" i="33"/>
  <c r="T35" i="33"/>
  <c r="AB35" i="33"/>
  <c r="AJ35" i="33"/>
  <c r="AM35" i="33"/>
  <c r="AZ37" i="33"/>
  <c r="AP38" i="33"/>
  <c r="AX35" i="32"/>
  <c r="AX35" i="33"/>
  <c r="V35" i="33"/>
  <c r="AM35" i="32"/>
  <c r="BD35" i="32"/>
  <c r="U40" i="32"/>
  <c r="AK40" i="32"/>
  <c r="AK40" i="33"/>
  <c r="AM40" i="33"/>
  <c r="O35" i="33"/>
  <c r="W35" i="33"/>
  <c r="AE35" i="33"/>
  <c r="BA35" i="32"/>
  <c r="AL35" i="33"/>
  <c r="AL37" i="33"/>
  <c r="AR35" i="32"/>
  <c r="AR35" i="33"/>
  <c r="T40" i="32"/>
  <c r="T40" i="33"/>
  <c r="X35" i="33"/>
  <c r="AF35" i="33"/>
  <c r="AZ35" i="33"/>
  <c r="AS35" i="32"/>
  <c r="AS35" i="33"/>
  <c r="V40" i="32"/>
  <c r="V40" i="33"/>
  <c r="BA38" i="32"/>
  <c r="AA40" i="33"/>
  <c r="AV40" i="32"/>
  <c r="AV40" i="33"/>
  <c r="AV41" i="33"/>
  <c r="BB30" i="33"/>
  <c r="BA30" i="33"/>
  <c r="AZ27" i="33"/>
  <c r="BB27" i="32"/>
  <c r="BB31" i="33"/>
  <c r="BA31" i="33"/>
  <c r="BD29" i="33"/>
  <c r="P40" i="32"/>
  <c r="P40" i="33"/>
  <c r="AP27" i="32"/>
  <c r="AP27" i="33"/>
  <c r="AS40" i="32"/>
  <c r="AS40" i="33"/>
  <c r="AS41" i="33"/>
  <c r="R27" i="33"/>
  <c r="AH27" i="33"/>
  <c r="AZ28" i="33"/>
  <c r="AZ32" i="33"/>
  <c r="BA31" i="32"/>
  <c r="AM33" i="33"/>
  <c r="AX27" i="32"/>
  <c r="AX27" i="33"/>
  <c r="AC40" i="32"/>
  <c r="AC40" i="33"/>
  <c r="AA27" i="33"/>
  <c r="AI27" i="33"/>
  <c r="BB31" i="32"/>
  <c r="AL28" i="33"/>
  <c r="AZ29" i="33"/>
  <c r="AZ33" i="33"/>
  <c r="BA30" i="32"/>
  <c r="AL30" i="33"/>
  <c r="AL32" i="33"/>
  <c r="BD27" i="32"/>
  <c r="AO27" i="32"/>
  <c r="AO27" i="33"/>
  <c r="AK27" i="33"/>
  <c r="BB30" i="32"/>
  <c r="AL33" i="33"/>
  <c r="Q40" i="32"/>
  <c r="Q40" i="33"/>
  <c r="BA29" i="32"/>
  <c r="BA33" i="32"/>
  <c r="AE40" i="32"/>
  <c r="AL29" i="33"/>
  <c r="S40" i="32"/>
  <c r="S40" i="33"/>
  <c r="BB25" i="33"/>
  <c r="AZ26" i="33"/>
  <c r="BA25" i="33"/>
  <c r="BA25" i="32"/>
  <c r="BB25" i="32"/>
  <c r="BD21" i="33"/>
  <c r="BB22" i="33"/>
  <c r="AQ40" i="32"/>
  <c r="AQ40" i="33"/>
  <c r="AQ41" i="33"/>
  <c r="AD40" i="33"/>
  <c r="AR40" i="32"/>
  <c r="AR40" i="33"/>
  <c r="AR41" i="33"/>
  <c r="BD21" i="32"/>
  <c r="BD40" i="32"/>
  <c r="T21" i="33"/>
  <c r="AB21" i="33"/>
  <c r="AL22" i="33"/>
  <c r="AY21" i="32"/>
  <c r="AY21" i="33"/>
  <c r="AT21" i="32"/>
  <c r="AT21" i="33"/>
  <c r="U21" i="33"/>
  <c r="AC21" i="33"/>
  <c r="Y40" i="32"/>
  <c r="V21" i="33"/>
  <c r="AD21" i="33"/>
  <c r="BA22" i="33"/>
  <c r="U40" i="33"/>
  <c r="AI40" i="32"/>
  <c r="AZ21" i="32"/>
  <c r="AO21" i="32"/>
  <c r="AO21" i="33"/>
  <c r="AP21" i="32"/>
  <c r="Z40" i="32"/>
  <c r="Z40" i="33"/>
  <c r="O21" i="33"/>
  <c r="W21" i="33"/>
  <c r="AL21" i="32"/>
  <c r="BA22" i="32"/>
  <c r="W40" i="32"/>
  <c r="X21" i="33"/>
  <c r="AL21" i="33"/>
  <c r="Q21" i="33"/>
  <c r="AH40" i="32"/>
  <c r="AH40" i="33"/>
  <c r="X40" i="32"/>
  <c r="X40" i="33"/>
  <c r="BA13" i="33"/>
  <c r="AM13" i="33"/>
  <c r="BD13" i="33"/>
  <c r="AF13" i="33"/>
  <c r="BB15" i="32"/>
  <c r="BB13" i="33"/>
  <c r="AH18" i="32"/>
  <c r="Y13" i="33"/>
  <c r="AG13" i="33"/>
  <c r="AL13" i="33"/>
  <c r="AL13" i="32"/>
  <c r="BA14" i="32"/>
  <c r="BD13" i="32"/>
  <c r="AQ13" i="32"/>
  <c r="AQ13" i="33"/>
  <c r="S13" i="33"/>
  <c r="AA13" i="33"/>
  <c r="BA13" i="32"/>
  <c r="AZ15" i="33"/>
  <c r="BA16" i="32"/>
  <c r="AL15" i="33"/>
  <c r="AZ14" i="33"/>
  <c r="BB7" i="33"/>
  <c r="BA7" i="33"/>
  <c r="AH18" i="33"/>
  <c r="R11" i="33"/>
  <c r="R18" i="32"/>
  <c r="AA18" i="32"/>
  <c r="AA11" i="33"/>
  <c r="AV11" i="32"/>
  <c r="AV11" i="33"/>
  <c r="AS18" i="32"/>
  <c r="AS18" i="33"/>
  <c r="AS11" i="33"/>
  <c r="AE11" i="33"/>
  <c r="AX11" i="32"/>
  <c r="AX11" i="33"/>
  <c r="AE18" i="32"/>
  <c r="O11" i="33"/>
  <c r="O18" i="32"/>
  <c r="AY11" i="32"/>
  <c r="AY11" i="33"/>
  <c r="AG18" i="32"/>
  <c r="AG11" i="33"/>
  <c r="P18" i="33"/>
  <c r="AU18" i="32"/>
  <c r="AU18" i="33"/>
  <c r="AU11" i="33"/>
  <c r="Q18" i="32"/>
  <c r="Q11" i="33"/>
  <c r="X18" i="32"/>
  <c r="X11" i="33"/>
  <c r="AW4" i="32"/>
  <c r="AW4" i="33"/>
  <c r="AR11" i="32"/>
  <c r="AP4" i="32"/>
  <c r="S18" i="32"/>
  <c r="Z18" i="32"/>
  <c r="AF18" i="32"/>
  <c r="AU10" i="33"/>
  <c r="AL5" i="33"/>
  <c r="AJ11" i="32"/>
  <c r="T11" i="32"/>
  <c r="Y18" i="32"/>
  <c r="AC11" i="32"/>
  <c r="X4" i="33"/>
  <c r="AZ8" i="33"/>
  <c r="AM5" i="33"/>
  <c r="BD4" i="32"/>
  <c r="AZ4" i="32"/>
  <c r="AI18" i="32"/>
  <c r="U18" i="32"/>
  <c r="AB18" i="32"/>
  <c r="R4" i="33"/>
  <c r="AZ5" i="33"/>
  <c r="AZ9" i="33"/>
  <c r="BB7" i="32"/>
  <c r="AT4" i="32"/>
  <c r="AO8" i="33"/>
  <c r="V11" i="32"/>
  <c r="AK11" i="32"/>
  <c r="AA4" i="33"/>
  <c r="BA6" i="32"/>
  <c r="BA10" i="32"/>
  <c r="AQ4" i="32"/>
  <c r="AZ6" i="33"/>
  <c r="AZ10" i="33"/>
  <c r="AL6" i="33"/>
  <c r="AL8" i="33"/>
  <c r="AL10" i="33"/>
  <c r="W18" i="32"/>
  <c r="AD18" i="32"/>
  <c r="AK4" i="33"/>
  <c r="BD4" i="33"/>
  <c r="AL4" i="32"/>
  <c r="BA5" i="32"/>
  <c r="BA9" i="32"/>
  <c r="F40" i="32"/>
  <c r="K35" i="33"/>
  <c r="M35" i="33"/>
  <c r="L38" i="33"/>
  <c r="K40" i="32"/>
  <c r="K27" i="33"/>
  <c r="M27" i="33"/>
  <c r="I40" i="32"/>
  <c r="L22" i="33"/>
  <c r="H40" i="32"/>
  <c r="AO13" i="32"/>
  <c r="AO13" i="33"/>
  <c r="L16" i="33"/>
  <c r="L13" i="32"/>
  <c r="K13" i="33"/>
  <c r="M13" i="33"/>
  <c r="AD18" i="41"/>
  <c r="K18" i="41"/>
  <c r="AG18" i="41"/>
  <c r="AD6" i="41"/>
  <c r="J11" i="33"/>
  <c r="M11" i="33"/>
  <c r="M11" i="32"/>
  <c r="J18" i="32"/>
  <c r="M18" i="32"/>
  <c r="K42" i="32"/>
  <c r="K18" i="33"/>
  <c r="L4" i="33"/>
  <c r="H11" i="32"/>
  <c r="H11" i="33"/>
  <c r="L8" i="33"/>
  <c r="F11" i="32"/>
  <c r="J4" i="33"/>
  <c r="K4" i="33"/>
  <c r="M4" i="33"/>
  <c r="L5" i="33"/>
  <c r="L9" i="33"/>
  <c r="E11" i="33"/>
  <c r="E18" i="32"/>
  <c r="E18" i="33"/>
  <c r="D11" i="32"/>
  <c r="D11" i="33"/>
  <c r="E4" i="33"/>
  <c r="I11" i="32"/>
  <c r="AO4" i="32"/>
  <c r="G4" i="33"/>
  <c r="L4" i="32"/>
  <c r="I13" i="33"/>
  <c r="L13" i="33"/>
  <c r="G18" i="32"/>
  <c r="G18" i="33"/>
  <c r="H13" i="33"/>
  <c r="I21" i="33"/>
  <c r="L21" i="33"/>
  <c r="I27" i="33"/>
  <c r="L27" i="33"/>
  <c r="D27" i="33"/>
  <c r="AO33" i="33"/>
  <c r="E27" i="33"/>
  <c r="F27" i="33"/>
  <c r="L27" i="32"/>
  <c r="E40" i="33"/>
  <c r="D40" i="33"/>
  <c r="G27" i="33"/>
  <c r="D35" i="33"/>
  <c r="F58" i="34"/>
  <c r="AO35" i="32"/>
  <c r="AO35" i="33"/>
  <c r="D59" i="34"/>
  <c r="C59" i="34"/>
  <c r="G59" i="34"/>
  <c r="E35" i="33"/>
  <c r="E58" i="34"/>
  <c r="H58" i="34"/>
  <c r="H35" i="33"/>
  <c r="L35" i="32"/>
  <c r="I35" i="33"/>
  <c r="L35" i="33"/>
  <c r="G40" i="33"/>
  <c r="U13" i="41"/>
  <c r="L14" i="41"/>
  <c r="U16" i="41"/>
  <c r="L13" i="41"/>
  <c r="AE14" i="41"/>
  <c r="L18" i="41"/>
  <c r="AH18" i="41"/>
  <c r="T16" i="41"/>
  <c r="T15" i="41"/>
  <c r="L17" i="41"/>
  <c r="T13" i="41"/>
  <c r="J12" i="41"/>
  <c r="AF12" i="41"/>
  <c r="P12" i="41"/>
  <c r="AL12" i="41"/>
  <c r="AE13" i="41"/>
  <c r="L15" i="41"/>
  <c r="T14" i="41"/>
  <c r="R12" i="41"/>
  <c r="AN12" i="41"/>
  <c r="O12" i="41"/>
  <c r="AK12" i="41"/>
  <c r="AE16" i="41"/>
  <c r="L16" i="41"/>
  <c r="I12" i="41"/>
  <c r="U14" i="41"/>
  <c r="N12" i="41"/>
  <c r="Q12" i="41"/>
  <c r="U17" i="41"/>
  <c r="AO40" i="32"/>
  <c r="AO40" i="33"/>
  <c r="AO41" i="33"/>
  <c r="AL40" i="32"/>
  <c r="BB35" i="33"/>
  <c r="BA35" i="33"/>
  <c r="P42" i="32"/>
  <c r="P42" i="33"/>
  <c r="AM40" i="32"/>
  <c r="AL40" i="33"/>
  <c r="BB37" i="33"/>
  <c r="BA37" i="33"/>
  <c r="AE40" i="33"/>
  <c r="AX40" i="32"/>
  <c r="AX40" i="33"/>
  <c r="AX41" i="33"/>
  <c r="BB28" i="33"/>
  <c r="BA28" i="33"/>
  <c r="BB33" i="33"/>
  <c r="BA33" i="33"/>
  <c r="BD27" i="33"/>
  <c r="BA27" i="32"/>
  <c r="BA29" i="33"/>
  <c r="BB29" i="33"/>
  <c r="BA27" i="33"/>
  <c r="BB27" i="33"/>
  <c r="BD40" i="33"/>
  <c r="AM27" i="33"/>
  <c r="AL27" i="33"/>
  <c r="AW40" i="32"/>
  <c r="AW40" i="33"/>
  <c r="AW41" i="33"/>
  <c r="BB32" i="33"/>
  <c r="BA32" i="33"/>
  <c r="AU40" i="32"/>
  <c r="AU40" i="33"/>
  <c r="AU41" i="33"/>
  <c r="Y40" i="33"/>
  <c r="AH42" i="32"/>
  <c r="AH42" i="33"/>
  <c r="AT40" i="32"/>
  <c r="AT40" i="33"/>
  <c r="AT41" i="33"/>
  <c r="W40" i="33"/>
  <c r="AP40" i="32"/>
  <c r="AP40" i="33"/>
  <c r="AP41" i="33"/>
  <c r="AP21" i="33"/>
  <c r="AY40" i="32"/>
  <c r="AY40" i="33"/>
  <c r="AY41" i="33"/>
  <c r="BB21" i="32"/>
  <c r="BA21" i="32"/>
  <c r="AZ21" i="33"/>
  <c r="AI40" i="33"/>
  <c r="AZ40" i="32"/>
  <c r="BA15" i="33"/>
  <c r="BB15" i="33"/>
  <c r="BB14" i="33"/>
  <c r="BA14" i="33"/>
  <c r="BA10" i="33"/>
  <c r="BB10" i="33"/>
  <c r="AA42" i="32"/>
  <c r="AV18" i="32"/>
  <c r="AV18" i="33"/>
  <c r="AA18" i="33"/>
  <c r="W18" i="33"/>
  <c r="W42" i="32"/>
  <c r="BA6" i="33"/>
  <c r="BB6" i="33"/>
  <c r="V11" i="33"/>
  <c r="V18" i="32"/>
  <c r="R42" i="32"/>
  <c r="R42" i="33"/>
  <c r="R18" i="33"/>
  <c r="AD18" i="33"/>
  <c r="AD42" i="32"/>
  <c r="AD42" i="33"/>
  <c r="AM11" i="32"/>
  <c r="AL11" i="32"/>
  <c r="AK18" i="32"/>
  <c r="AK11" i="33"/>
  <c r="BA5" i="33"/>
  <c r="BB5" i="33"/>
  <c r="AJ18" i="32"/>
  <c r="AZ11" i="32"/>
  <c r="AJ11" i="33"/>
  <c r="BD11" i="33"/>
  <c r="AE18" i="33"/>
  <c r="AE42" i="32"/>
  <c r="AX18" i="32"/>
  <c r="AX18" i="33"/>
  <c r="AQ11" i="32"/>
  <c r="AQ4" i="33"/>
  <c r="AB42" i="32"/>
  <c r="AB42" i="33"/>
  <c r="AB18" i="33"/>
  <c r="AR18" i="32"/>
  <c r="AR18" i="33"/>
  <c r="AR11" i="33"/>
  <c r="AT11" i="32"/>
  <c r="AT4" i="33"/>
  <c r="U42" i="32"/>
  <c r="U18" i="33"/>
  <c r="BA8" i="33"/>
  <c r="BB8" i="33"/>
  <c r="X18" i="33"/>
  <c r="X42" i="32"/>
  <c r="X42" i="33"/>
  <c r="BD11" i="32"/>
  <c r="AI42" i="32"/>
  <c r="AI42" i="33"/>
  <c r="AZ18" i="32"/>
  <c r="AI18" i="33"/>
  <c r="AF18" i="33"/>
  <c r="AF42" i="32"/>
  <c r="AF42" i="33"/>
  <c r="AY18" i="32"/>
  <c r="AG42" i="32"/>
  <c r="AG42" i="33"/>
  <c r="AG18" i="33"/>
  <c r="BB4" i="32"/>
  <c r="AZ4" i="33"/>
  <c r="BA4" i="32"/>
  <c r="AC18" i="32"/>
  <c r="AC11" i="33"/>
  <c r="AW11" i="32"/>
  <c r="AW11" i="33"/>
  <c r="Z42" i="32"/>
  <c r="Z42" i="33"/>
  <c r="Z18" i="33"/>
  <c r="Q18" i="33"/>
  <c r="Q42" i="32"/>
  <c r="Y42" i="32"/>
  <c r="Y18" i="33"/>
  <c r="S18" i="33"/>
  <c r="S42" i="32"/>
  <c r="O18" i="33"/>
  <c r="O42" i="32"/>
  <c r="O42" i="33"/>
  <c r="AM4" i="33"/>
  <c r="AL4" i="33"/>
  <c r="BB9" i="33"/>
  <c r="BA9" i="33"/>
  <c r="T18" i="32"/>
  <c r="T11" i="33"/>
  <c r="AP4" i="33"/>
  <c r="AP11" i="32"/>
  <c r="M40" i="32"/>
  <c r="K40" i="33"/>
  <c r="M40" i="33"/>
  <c r="K42" i="33"/>
  <c r="E42" i="32"/>
  <c r="E42" i="33"/>
  <c r="F18" i="32"/>
  <c r="F11" i="33"/>
  <c r="J42" i="32"/>
  <c r="J42" i="33"/>
  <c r="J18" i="33"/>
  <c r="M18" i="33"/>
  <c r="H18" i="32"/>
  <c r="L11" i="32"/>
  <c r="I11" i="33"/>
  <c r="L11" i="33"/>
  <c r="D18" i="32"/>
  <c r="I18" i="32"/>
  <c r="AO4" i="33"/>
  <c r="AO11" i="32"/>
  <c r="G42" i="32"/>
  <c r="G42" i="33"/>
  <c r="F59" i="34"/>
  <c r="H40" i="33"/>
  <c r="E59" i="34"/>
  <c r="H59" i="34"/>
  <c r="I40" i="33"/>
  <c r="L40" i="33"/>
  <c r="L40" i="32"/>
  <c r="F40" i="33"/>
  <c r="AM12" i="41"/>
  <c r="U12" i="41"/>
  <c r="AQ12" i="41"/>
  <c r="AJ12" i="41"/>
  <c r="T11" i="41"/>
  <c r="T12" i="41"/>
  <c r="AP12" i="41"/>
  <c r="L12" i="41"/>
  <c r="AH12" i="41"/>
  <c r="AE12" i="41"/>
  <c r="K12" i="41"/>
  <c r="AG12" i="41"/>
  <c r="BB40" i="32"/>
  <c r="BA40" i="32"/>
  <c r="AZ40" i="33"/>
  <c r="BA21" i="33"/>
  <c r="BB21" i="33"/>
  <c r="AU42" i="32"/>
  <c r="AU42" i="33"/>
  <c r="Y42" i="33"/>
  <c r="BB11" i="32"/>
  <c r="BA11" i="32"/>
  <c r="AZ11" i="33"/>
  <c r="AT42" i="32"/>
  <c r="AT42" i="33"/>
  <c r="W42" i="33"/>
  <c r="AQ42" i="32"/>
  <c r="AQ42" i="33"/>
  <c r="Q42" i="33"/>
  <c r="BB4" i="33"/>
  <c r="BA4" i="33"/>
  <c r="AJ42" i="32"/>
  <c r="AJ42" i="33"/>
  <c r="AJ18" i="33"/>
  <c r="BD18" i="32"/>
  <c r="BD42" i="32"/>
  <c r="AC18" i="33"/>
  <c r="AC42" i="32"/>
  <c r="AW18" i="32"/>
  <c r="AW18" i="33"/>
  <c r="AZ18" i="33"/>
  <c r="BB18" i="32"/>
  <c r="BA18" i="32"/>
  <c r="AZ42" i="32"/>
  <c r="U42" i="33"/>
  <c r="AP11" i="33"/>
  <c r="AP18" i="32"/>
  <c r="AQ11" i="33"/>
  <c r="AQ18" i="32"/>
  <c r="AQ18" i="33"/>
  <c r="AT11" i="33"/>
  <c r="AT18" i="32"/>
  <c r="AT18" i="33"/>
  <c r="AM11" i="33"/>
  <c r="AL11" i="33"/>
  <c r="V18" i="33"/>
  <c r="V42" i="32"/>
  <c r="V42" i="33"/>
  <c r="AA42" i="33"/>
  <c r="AV42" i="32"/>
  <c r="AV42" i="33"/>
  <c r="S42" i="33"/>
  <c r="AE42" i="33"/>
  <c r="AX42" i="32"/>
  <c r="AX42" i="33"/>
  <c r="AK42" i="32"/>
  <c r="AK18" i="33"/>
  <c r="AM18" i="32"/>
  <c r="AL18" i="32"/>
  <c r="T42" i="32"/>
  <c r="T42" i="33"/>
  <c r="T18" i="33"/>
  <c r="AY18" i="33"/>
  <c r="AY42" i="32"/>
  <c r="AY42" i="33"/>
  <c r="M42" i="33"/>
  <c r="M42" i="32"/>
  <c r="F18" i="33"/>
  <c r="F42" i="32"/>
  <c r="F42" i="33"/>
  <c r="H18" i="33"/>
  <c r="H42" i="32"/>
  <c r="H42" i="33"/>
  <c r="AO11" i="33"/>
  <c r="AO18" i="32"/>
  <c r="L18" i="32"/>
  <c r="I18" i="33"/>
  <c r="L18" i="33"/>
  <c r="I42" i="32"/>
  <c r="L42" i="32"/>
  <c r="D18" i="33"/>
  <c r="D42" i="32"/>
  <c r="AZ41" i="33"/>
  <c r="BB40" i="33"/>
  <c r="BA40" i="33"/>
  <c r="AL42" i="32"/>
  <c r="AK42" i="33"/>
  <c r="AM42" i="32"/>
  <c r="AC42" i="33"/>
  <c r="AW42" i="32"/>
  <c r="AW42" i="33"/>
  <c r="AR42" i="32"/>
  <c r="AR42" i="33"/>
  <c r="AS42" i="32"/>
  <c r="AS42" i="33"/>
  <c r="AZ42" i="33"/>
  <c r="BB42" i="32"/>
  <c r="BA42" i="32"/>
  <c r="BD18" i="33"/>
  <c r="BD42" i="33"/>
  <c r="BB11" i="33"/>
  <c r="BA11" i="33"/>
  <c r="AM18" i="33"/>
  <c r="AL18" i="33"/>
  <c r="AP18" i="33"/>
  <c r="AP42" i="32"/>
  <c r="AP42" i="33"/>
  <c r="BA18" i="33"/>
  <c r="BB18" i="33"/>
  <c r="I42" i="33"/>
  <c r="L42" i="33"/>
  <c r="AO18" i="33"/>
  <c r="AO42" i="32"/>
  <c r="AO42" i="33"/>
  <c r="D44" i="32"/>
  <c r="D42" i="33"/>
  <c r="BA42" i="33"/>
  <c r="BB42" i="33"/>
  <c r="AM42" i="33"/>
  <c r="AL42" i="33"/>
  <c r="E44" i="32"/>
  <c r="D44" i="33"/>
  <c r="E44" i="33"/>
  <c r="F44" i="32"/>
  <c r="G44" i="32"/>
  <c r="F44" i="33"/>
  <c r="H44" i="32"/>
  <c r="G44" i="33"/>
  <c r="H44" i="33"/>
  <c r="I44" i="32"/>
  <c r="L44" i="32"/>
  <c r="I44" i="33"/>
  <c r="L44" i="33"/>
  <c r="CN44" i="45"/>
  <c r="AM32" i="46"/>
  <c r="AJ32" i="28"/>
  <c r="CK44" i="45"/>
  <c r="AH42" i="29"/>
  <c r="AJ32" i="46"/>
  <c r="BB32" i="47"/>
  <c r="AG32" i="28"/>
  <c r="BG32" i="47"/>
  <c r="AK32" i="46"/>
  <c r="AH32" i="28"/>
  <c r="AK42" i="29"/>
  <c r="AK32" i="28"/>
  <c r="AN32" i="46"/>
  <c r="AN32" i="47"/>
  <c r="AO32" i="47"/>
  <c r="AJ42" i="29"/>
  <c r="CM44" i="45"/>
  <c r="CI44" i="45"/>
  <c r="AF42" i="29"/>
  <c r="AE42" i="29"/>
  <c r="CH44" i="45"/>
  <c r="AE32" i="28"/>
  <c r="AH32" i="46"/>
  <c r="BA32" i="47"/>
  <c r="CL44" i="45"/>
  <c r="AI42" i="29"/>
  <c r="BA44" i="45"/>
  <c r="AF32" i="28"/>
  <c r="AI32" i="46"/>
  <c r="CJ44" i="45"/>
  <c r="AG42" i="29"/>
  <c r="AI32" i="28"/>
  <c r="AL32" i="46"/>
  <c r="BC32" i="47"/>
  <c r="BB32" i="46"/>
  <c r="BD32" i="46"/>
  <c r="AO32" i="46"/>
  <c r="BC32" i="46"/>
  <c r="BH32" i="46"/>
  <c r="BE32" i="47"/>
  <c r="BD32" i="47"/>
  <c r="DB44" i="45"/>
  <c r="AP32" i="46"/>
  <c r="BE32" i="46"/>
  <c r="BF32" i="46"/>
  <c r="BL44" i="45"/>
  <c r="K42" i="29"/>
  <c r="K32" i="28"/>
  <c r="L32" i="46"/>
  <c r="I32" i="28"/>
  <c r="J32" i="46"/>
  <c r="BJ44" i="45"/>
  <c r="I42" i="29"/>
  <c r="M44" i="45"/>
  <c r="BN44" i="45"/>
  <c r="M32" i="47"/>
  <c r="L32" i="47"/>
  <c r="J32" i="28"/>
  <c r="K32" i="46"/>
  <c r="N32" i="46"/>
  <c r="J42" i="29"/>
  <c r="L44" i="45"/>
  <c r="BM44" i="45"/>
  <c r="BK44" i="45"/>
  <c r="M32" i="46"/>
  <c r="CN56" i="45"/>
  <c r="AK38" i="28"/>
  <c r="AN38" i="46"/>
  <c r="AK54" i="29"/>
  <c r="K16" i="43"/>
  <c r="K18" i="43"/>
  <c r="K17" i="43"/>
  <c r="K16" i="28"/>
  <c r="L16" i="46"/>
  <c r="K20" i="43"/>
  <c r="K19" i="43"/>
  <c r="S20" i="43"/>
  <c r="S19" i="43"/>
  <c r="S17" i="43"/>
  <c r="U18" i="44"/>
  <c r="S16" i="43"/>
  <c r="S18" i="43"/>
  <c r="S15" i="43"/>
  <c r="AV18" i="44"/>
  <c r="R17" i="43"/>
  <c r="W20" i="44"/>
  <c r="AK16" i="28"/>
  <c r="AN16" i="46"/>
  <c r="AJ38" i="28"/>
  <c r="AM38" i="46"/>
  <c r="AO38" i="47"/>
  <c r="AJ54" i="29"/>
  <c r="CM56" i="45"/>
  <c r="AE38" i="28"/>
  <c r="AH38" i="46"/>
  <c r="BA38" i="47"/>
  <c r="AG38" i="28"/>
  <c r="BB38" i="47"/>
  <c r="AJ38" i="46"/>
  <c r="AN38" i="47"/>
  <c r="AG54" i="29"/>
  <c r="CJ56" i="45"/>
  <c r="AZ56" i="45"/>
  <c r="DA56" i="45"/>
  <c r="AI38" i="28"/>
  <c r="AL38" i="46"/>
  <c r="BC38" i="47"/>
  <c r="AF38" i="28"/>
  <c r="AI38" i="46"/>
  <c r="AI54" i="29"/>
  <c r="CL56" i="45"/>
  <c r="BA56" i="45"/>
  <c r="DB56" i="45"/>
  <c r="AF54" i="29"/>
  <c r="CI56" i="45"/>
  <c r="AH38" i="28"/>
  <c r="BG38" i="47"/>
  <c r="AK38" i="46"/>
  <c r="AE54" i="29"/>
  <c r="AY56" i="45"/>
  <c r="CZ56" i="45"/>
  <c r="CH56" i="45"/>
  <c r="AH54" i="29"/>
  <c r="CK56" i="45"/>
  <c r="AK20" i="44"/>
  <c r="AK21" i="44"/>
  <c r="AK23" i="44"/>
  <c r="AK19" i="44"/>
  <c r="AK22" i="44"/>
  <c r="BD38" i="46"/>
  <c r="BH38" i="46"/>
  <c r="AO38" i="46"/>
  <c r="BC38" i="46"/>
  <c r="AP38" i="46"/>
  <c r="BE38" i="47"/>
  <c r="BD38" i="47"/>
  <c r="BB38" i="46"/>
  <c r="J16" i="43"/>
  <c r="J18" i="44"/>
  <c r="M19" i="44"/>
  <c r="AE23" i="41"/>
  <c r="J20" i="43"/>
  <c r="M23" i="44"/>
  <c r="AE21" i="41"/>
  <c r="J18" i="43"/>
  <c r="M21" i="44"/>
  <c r="J17" i="43"/>
  <c r="M20" i="44"/>
  <c r="AE22" i="41"/>
  <c r="J19" i="43"/>
  <c r="M22" i="44"/>
  <c r="AE19" i="41"/>
  <c r="P18" i="43"/>
  <c r="P17" i="43"/>
  <c r="N17" i="43"/>
  <c r="N18" i="43"/>
  <c r="P20" i="43"/>
  <c r="N20" i="43"/>
  <c r="P19" i="43"/>
  <c r="N19" i="43"/>
  <c r="T23" i="41"/>
  <c r="L21" i="41"/>
  <c r="U23" i="41"/>
  <c r="BE38" i="46"/>
  <c r="BF38" i="46"/>
  <c r="O17" i="43"/>
  <c r="Z20" i="44"/>
  <c r="Q18" i="41"/>
  <c r="AM18" i="41"/>
  <c r="M18" i="43"/>
  <c r="Y21" i="44"/>
  <c r="I16" i="43"/>
  <c r="I18" i="44"/>
  <c r="AJ19" i="44"/>
  <c r="R18" i="43"/>
  <c r="W21" i="44"/>
  <c r="Q17" i="43"/>
  <c r="AA20" i="44"/>
  <c r="P18" i="41"/>
  <c r="U19" i="41"/>
  <c r="I17" i="43"/>
  <c r="AJ20" i="44"/>
  <c r="AF16" i="28"/>
  <c r="AI16" i="46"/>
  <c r="AE16" i="28"/>
  <c r="AH16" i="46"/>
  <c r="BA16" i="47"/>
  <c r="M20" i="43"/>
  <c r="Y23" i="44"/>
  <c r="I18" i="43"/>
  <c r="AJ21" i="44"/>
  <c r="Z19" i="44"/>
  <c r="O16" i="43"/>
  <c r="Q18" i="44"/>
  <c r="AK18" i="44"/>
  <c r="J15" i="43"/>
  <c r="M18" i="44"/>
  <c r="AN18" i="44"/>
  <c r="T19" i="41"/>
  <c r="N18" i="41"/>
  <c r="U22" i="41"/>
  <c r="M19" i="43"/>
  <c r="Y22" i="44"/>
  <c r="L23" i="41"/>
  <c r="AG16" i="28"/>
  <c r="BB16" i="47"/>
  <c r="AJ16" i="46"/>
  <c r="AN16" i="47"/>
  <c r="Z23" i="44"/>
  <c r="O20" i="43"/>
  <c r="T20" i="41"/>
  <c r="Z22" i="44"/>
  <c r="O19" i="43"/>
  <c r="T22" i="41"/>
  <c r="R20" i="43"/>
  <c r="W23" i="44"/>
  <c r="I16" i="28"/>
  <c r="J16" i="46"/>
  <c r="AK16" i="46"/>
  <c r="AH16" i="28"/>
  <c r="BG16" i="47"/>
  <c r="K16" i="46"/>
  <c r="J16" i="28"/>
  <c r="L16" i="47"/>
  <c r="M16" i="47"/>
  <c r="AJ22" i="44"/>
  <c r="I19" i="43"/>
  <c r="R16" i="43"/>
  <c r="T18" i="44"/>
  <c r="W19" i="44"/>
  <c r="Z21" i="44"/>
  <c r="O18" i="43"/>
  <c r="AA23" i="44"/>
  <c r="Q20" i="43"/>
  <c r="N16" i="43"/>
  <c r="P18" i="44"/>
  <c r="M17" i="43"/>
  <c r="Y20" i="44"/>
  <c r="AJ16" i="28"/>
  <c r="AM16" i="46"/>
  <c r="AP16" i="46"/>
  <c r="AO16" i="47"/>
  <c r="AA22" i="44"/>
  <c r="Q19" i="43"/>
  <c r="AA21" i="44"/>
  <c r="Q18" i="43"/>
  <c r="L19" i="41"/>
  <c r="U21" i="41"/>
  <c r="O18" i="41"/>
  <c r="AK18" i="41"/>
  <c r="R19" i="43"/>
  <c r="W22" i="44"/>
  <c r="AL16" i="46"/>
  <c r="BC16" i="47"/>
  <c r="AI16" i="28"/>
  <c r="Q16" i="43"/>
  <c r="AA19" i="44"/>
  <c r="S18" i="44"/>
  <c r="O18" i="44"/>
  <c r="M16" i="43"/>
  <c r="Y19" i="44"/>
  <c r="AE20" i="41"/>
  <c r="L20" i="41"/>
  <c r="U20" i="41"/>
  <c r="R18" i="41"/>
  <c r="AN18" i="41"/>
  <c r="P16" i="43"/>
  <c r="R18" i="44"/>
  <c r="T21" i="41"/>
  <c r="AJ23" i="44"/>
  <c r="I20" i="43"/>
  <c r="L22" i="41"/>
  <c r="L18" i="44"/>
  <c r="AM18" i="44"/>
  <c r="BB16" i="46"/>
  <c r="BD16" i="46"/>
  <c r="AJ18" i="44"/>
  <c r="I15" i="43"/>
  <c r="BE16" i="47"/>
  <c r="BD16" i="47"/>
  <c r="M16" i="46"/>
  <c r="N16" i="46"/>
  <c r="O15" i="43"/>
  <c r="Z18" i="44"/>
  <c r="AY18" i="44"/>
  <c r="AR18" i="44"/>
  <c r="V18" i="44"/>
  <c r="R15" i="43"/>
  <c r="AU18" i="44"/>
  <c r="W18" i="44"/>
  <c r="U18" i="41"/>
  <c r="AQ18" i="41"/>
  <c r="AL18" i="41"/>
  <c r="AQ18" i="44"/>
  <c r="N15" i="43"/>
  <c r="BC16" i="46"/>
  <c r="AO16" i="46"/>
  <c r="AJ18" i="41"/>
  <c r="T18" i="41"/>
  <c r="AP18" i="41"/>
  <c r="AS18" i="44"/>
  <c r="P15" i="43"/>
  <c r="Y18" i="44"/>
  <c r="AX18" i="44"/>
  <c r="M15" i="43"/>
  <c r="AP18" i="44"/>
  <c r="AT18" i="44"/>
  <c r="Q15" i="43"/>
  <c r="AA18" i="44"/>
  <c r="AZ18" i="44"/>
  <c r="BH16" i="46"/>
  <c r="BF16" i="46"/>
  <c r="BE16" i="46"/>
  <c r="I54" i="29"/>
  <c r="BJ56" i="45"/>
  <c r="L56" i="45"/>
  <c r="BM56" i="45"/>
  <c r="I38" i="28"/>
  <c r="J38" i="46"/>
  <c r="L38" i="47"/>
  <c r="M38" i="46"/>
  <c r="R7" i="43"/>
  <c r="R6" i="43"/>
  <c r="R8" i="43"/>
  <c r="R5" i="43"/>
  <c r="AE10" i="41"/>
  <c r="S8" i="43"/>
  <c r="W11" i="44"/>
  <c r="U11" i="41"/>
  <c r="K7" i="43"/>
  <c r="M10" i="44"/>
  <c r="AE9" i="41"/>
  <c r="AE11" i="41"/>
  <c r="T9" i="41"/>
  <c r="S4" i="43"/>
  <c r="W7" i="44"/>
  <c r="L9" i="41"/>
  <c r="K8" i="43"/>
  <c r="K4" i="43"/>
  <c r="M7" i="44"/>
  <c r="K6" i="44"/>
  <c r="S6" i="43"/>
  <c r="W9" i="44"/>
  <c r="R4" i="43"/>
  <c r="T6" i="44"/>
  <c r="AE8" i="41"/>
  <c r="K5" i="43"/>
  <c r="S7" i="43"/>
  <c r="W10" i="44"/>
  <c r="N8" i="43"/>
  <c r="M8" i="43"/>
  <c r="O8" i="43"/>
  <c r="N6" i="43"/>
  <c r="N5" i="43"/>
  <c r="P5" i="43"/>
  <c r="P7" i="43"/>
  <c r="AK7" i="44"/>
  <c r="P6" i="43"/>
  <c r="N7" i="43"/>
  <c r="U8" i="41"/>
  <c r="U10" i="41"/>
  <c r="J5" i="43"/>
  <c r="AK8" i="44"/>
  <c r="J6" i="43"/>
  <c r="AK9" i="44"/>
  <c r="J8" i="43"/>
  <c r="AK11" i="44"/>
  <c r="J7" i="43"/>
  <c r="AK10" i="44"/>
  <c r="AL6" i="44"/>
  <c r="L11" i="41"/>
  <c r="U9" i="41"/>
  <c r="M11" i="44"/>
  <c r="Q6" i="43"/>
  <c r="AA9" i="44"/>
  <c r="O6" i="41"/>
  <c r="AK6" i="41"/>
  <c r="T8" i="41"/>
  <c r="O5" i="43"/>
  <c r="Z8" i="44"/>
  <c r="M5" i="43"/>
  <c r="Y8" i="44"/>
  <c r="I4" i="43"/>
  <c r="AJ7" i="44"/>
  <c r="I6" i="44"/>
  <c r="M8" i="44"/>
  <c r="R3" i="43"/>
  <c r="AU6" i="44"/>
  <c r="K3" i="43"/>
  <c r="T10" i="41"/>
  <c r="Q7" i="43"/>
  <c r="AA10" i="44"/>
  <c r="N4" i="43"/>
  <c r="P6" i="44"/>
  <c r="M6" i="43"/>
  <c r="Y9" i="44"/>
  <c r="I8" i="43"/>
  <c r="AJ11" i="44"/>
  <c r="M7" i="43"/>
  <c r="Y10" i="44"/>
  <c r="O6" i="43"/>
  <c r="Z9" i="44"/>
  <c r="I7" i="43"/>
  <c r="AJ10" i="44"/>
  <c r="K6" i="43"/>
  <c r="M9" i="44"/>
  <c r="Q5" i="43"/>
  <c r="AA8" i="44"/>
  <c r="L7" i="41"/>
  <c r="J6" i="41"/>
  <c r="P4" i="43"/>
  <c r="R6" i="44"/>
  <c r="L8" i="41"/>
  <c r="K14" i="28"/>
  <c r="L14" i="46"/>
  <c r="K13" i="47"/>
  <c r="I6" i="43"/>
  <c r="AJ9" i="44"/>
  <c r="P8" i="43"/>
  <c r="Z11" i="44"/>
  <c r="J4" i="43"/>
  <c r="J6" i="44"/>
  <c r="Q6" i="41"/>
  <c r="AM6" i="41"/>
  <c r="Q4" i="43"/>
  <c r="S6" i="44"/>
  <c r="AA7" i="44"/>
  <c r="T7" i="41"/>
  <c r="N6" i="41"/>
  <c r="O4" i="43"/>
  <c r="Q6" i="44"/>
  <c r="Z7" i="44"/>
  <c r="L10" i="41"/>
  <c r="AE7" i="41"/>
  <c r="I6" i="41"/>
  <c r="R6" i="41"/>
  <c r="AN6" i="41"/>
  <c r="I5" i="43"/>
  <c r="AJ8" i="44"/>
  <c r="M4" i="43"/>
  <c r="Y7" i="44"/>
  <c r="O6" i="44"/>
  <c r="O7" i="43"/>
  <c r="Z10" i="44"/>
  <c r="Q8" i="43"/>
  <c r="AA11" i="44"/>
  <c r="P6" i="41"/>
  <c r="U7" i="41"/>
  <c r="M6" i="44"/>
  <c r="AN6" i="44"/>
  <c r="P3" i="43"/>
  <c r="AS6" i="44"/>
  <c r="AJ6" i="41"/>
  <c r="T6" i="41"/>
  <c r="AP6" i="41"/>
  <c r="AE6" i="41"/>
  <c r="K6" i="41"/>
  <c r="AG6" i="41"/>
  <c r="Q3" i="43"/>
  <c r="AA6" i="44"/>
  <c r="AZ6" i="44"/>
  <c r="AT6" i="44"/>
  <c r="AF6" i="41"/>
  <c r="L6" i="41"/>
  <c r="AH6" i="41"/>
  <c r="N3" i="43"/>
  <c r="AQ6" i="44"/>
  <c r="M3" i="43"/>
  <c r="AP6" i="44"/>
  <c r="Y6" i="44"/>
  <c r="AX6" i="44"/>
  <c r="K13" i="28"/>
  <c r="AJ6" i="44"/>
  <c r="I3" i="43"/>
  <c r="Z6" i="44"/>
  <c r="AY6" i="44"/>
  <c r="O3" i="43"/>
  <c r="AR6" i="44"/>
  <c r="J3" i="43"/>
  <c r="AK6" i="44"/>
  <c r="L6" i="44"/>
  <c r="AM6" i="44"/>
  <c r="L13" i="46"/>
  <c r="AL6" i="41"/>
  <c r="U6" i="41"/>
  <c r="AQ6" i="41"/>
  <c r="AH16" i="29"/>
  <c r="AK16" i="29"/>
  <c r="AJ16" i="29"/>
  <c r="AF16" i="29"/>
  <c r="AG16" i="29"/>
  <c r="AZ18" i="45"/>
  <c r="AE16" i="29"/>
  <c r="AY18" i="45"/>
  <c r="AI16" i="29"/>
  <c r="BA18" i="45"/>
  <c r="L9" i="46"/>
  <c r="N9" i="46"/>
  <c r="K9" i="28"/>
  <c r="M9" i="47"/>
  <c r="M8" i="47"/>
  <c r="K8" i="28"/>
  <c r="L8" i="46"/>
  <c r="N8" i="46"/>
  <c r="K7" i="28"/>
  <c r="L7" i="46"/>
  <c r="N7" i="46"/>
  <c r="M7" i="47"/>
  <c r="K6" i="28"/>
  <c r="M6" i="47"/>
  <c r="L6" i="46"/>
  <c r="N6" i="46"/>
  <c r="K5" i="28"/>
  <c r="M5" i="47"/>
  <c r="L5" i="46"/>
  <c r="K4" i="47"/>
  <c r="L4" i="46"/>
  <c r="N5" i="46"/>
  <c r="K4" i="28"/>
  <c r="K11" i="47"/>
  <c r="M4" i="47"/>
  <c r="K11" i="28"/>
  <c r="M11" i="47"/>
  <c r="K18" i="47"/>
  <c r="L11" i="46"/>
  <c r="N4" i="46"/>
  <c r="K18" i="28"/>
  <c r="N11" i="46"/>
  <c r="L18" i="46"/>
  <c r="AF14" i="28"/>
  <c r="AI14" i="46"/>
  <c r="AH13" i="47"/>
  <c r="AJ14" i="28"/>
  <c r="AM14" i="46"/>
  <c r="AL13" i="47"/>
  <c r="AI14" i="28"/>
  <c r="AL14" i="46"/>
  <c r="BC14" i="47"/>
  <c r="AK13" i="47"/>
  <c r="AE14" i="28"/>
  <c r="AH14" i="46"/>
  <c r="BA14" i="47"/>
  <c r="AG13" i="47"/>
  <c r="AG14" i="28"/>
  <c r="AJ14" i="46"/>
  <c r="BB14" i="47"/>
  <c r="AI13" i="47"/>
  <c r="AK14" i="46"/>
  <c r="AH14" i="28"/>
  <c r="AJ13" i="47"/>
  <c r="BD14" i="46"/>
  <c r="AJ18" i="47"/>
  <c r="AH13" i="28"/>
  <c r="AK13" i="46"/>
  <c r="AM13" i="46"/>
  <c r="AM18" i="46"/>
  <c r="AJ13" i="28"/>
  <c r="AL18" i="47"/>
  <c r="BC14" i="46"/>
  <c r="AH18" i="47"/>
  <c r="AF13" i="28"/>
  <c r="AI13" i="46"/>
  <c r="AI18" i="46"/>
  <c r="BB13" i="47"/>
  <c r="AG13" i="28"/>
  <c r="AI18" i="47"/>
  <c r="AJ13" i="46"/>
  <c r="BC13" i="47"/>
  <c r="AI13" i="28"/>
  <c r="AL13" i="46"/>
  <c r="AK18" i="47"/>
  <c r="BB14" i="46"/>
  <c r="AE13" i="28"/>
  <c r="BA13" i="47"/>
  <c r="AG18" i="47"/>
  <c r="AH13" i="46"/>
  <c r="BE14" i="47"/>
  <c r="BD14" i="47"/>
  <c r="BF14" i="46"/>
  <c r="BE14" i="46"/>
  <c r="AJ18" i="28"/>
  <c r="BC18" i="47"/>
  <c r="AI18" i="28"/>
  <c r="AF18" i="28"/>
  <c r="AK18" i="46"/>
  <c r="AL18" i="46"/>
  <c r="BD13" i="46"/>
  <c r="BB13" i="46"/>
  <c r="AH18" i="46"/>
  <c r="BA18" i="47"/>
  <c r="AE18" i="28"/>
  <c r="AG18" i="28"/>
  <c r="BB18" i="47"/>
  <c r="AH18" i="28"/>
  <c r="BE13" i="47"/>
  <c r="BD13" i="47"/>
  <c r="AJ18" i="46"/>
  <c r="BC13" i="46"/>
  <c r="BB18" i="46"/>
  <c r="BE13" i="46"/>
  <c r="BF13" i="46"/>
  <c r="BD18" i="46"/>
  <c r="BD18" i="47"/>
  <c r="BE18" i="47"/>
  <c r="BC18" i="46"/>
  <c r="BE18" i="46"/>
  <c r="BF18" i="46"/>
  <c r="J14" i="28"/>
  <c r="K14" i="46"/>
  <c r="J13" i="47"/>
  <c r="M14" i="47"/>
  <c r="J18" i="47"/>
  <c r="J13" i="28"/>
  <c r="M13" i="47"/>
  <c r="K13" i="46"/>
  <c r="N14" i="46"/>
  <c r="K18" i="46"/>
  <c r="N13" i="46"/>
  <c r="I14" i="28"/>
  <c r="J14" i="46"/>
  <c r="I13" i="47"/>
  <c r="L14" i="47"/>
  <c r="J18" i="28"/>
  <c r="M18" i="47"/>
  <c r="I18" i="47"/>
  <c r="I13" i="28"/>
  <c r="L13" i="47"/>
  <c r="J13" i="46"/>
  <c r="M14" i="46"/>
  <c r="N18" i="46"/>
  <c r="J18" i="46"/>
  <c r="M13" i="46"/>
  <c r="I18" i="28"/>
  <c r="L18" i="47"/>
  <c r="M18" i="46"/>
  <c r="S5" i="43"/>
  <c r="W8" i="44"/>
  <c r="U6" i="44"/>
  <c r="AK14" i="28"/>
  <c r="AN14" i="46"/>
  <c r="AO14" i="47"/>
  <c r="AN14" i="47"/>
  <c r="AM13" i="47"/>
  <c r="BG14" i="47"/>
  <c r="S3" i="43"/>
  <c r="AV6" i="44"/>
  <c r="V6" i="44"/>
  <c r="W6" i="44"/>
  <c r="AN13" i="46"/>
  <c r="AM18" i="47"/>
  <c r="AK13" i="28"/>
  <c r="AO13" i="47"/>
  <c r="AN13" i="47"/>
  <c r="BG13" i="47"/>
  <c r="AP14" i="46"/>
  <c r="AO14" i="46"/>
  <c r="BH14" i="46"/>
  <c r="AK18" i="28"/>
  <c r="AO18" i="47"/>
  <c r="AN18" i="47"/>
  <c r="BG18" i="47"/>
  <c r="AN18" i="46"/>
  <c r="AO13" i="46"/>
  <c r="AP13" i="46"/>
  <c r="BH13" i="46"/>
  <c r="AO18" i="46"/>
  <c r="AP18" i="46"/>
  <c r="BH18" i="46"/>
  <c r="BL45" i="45"/>
  <c r="K43" i="29"/>
  <c r="M45" i="45"/>
  <c r="BN45" i="45"/>
  <c r="J33" i="46"/>
  <c r="I33" i="28"/>
  <c r="BJ45" i="45"/>
  <c r="I43" i="29"/>
  <c r="K33" i="46"/>
  <c r="M33" i="46"/>
  <c r="L33" i="47"/>
  <c r="J33" i="28"/>
  <c r="M33" i="47"/>
  <c r="K33" i="28"/>
  <c r="L33" i="46"/>
  <c r="J43" i="29"/>
  <c r="BK45" i="45"/>
  <c r="L45" i="45"/>
  <c r="BM45" i="45"/>
  <c r="N33" i="46"/>
  <c r="CI45" i="45"/>
  <c r="AF43" i="29"/>
  <c r="AK33" i="46"/>
  <c r="AH33" i="28"/>
  <c r="AI33" i="46"/>
  <c r="AF33" i="28"/>
  <c r="AG33" i="28"/>
  <c r="BB33" i="47"/>
  <c r="AJ33" i="46"/>
  <c r="CK45" i="45"/>
  <c r="AH43" i="29"/>
  <c r="CJ45" i="45"/>
  <c r="AG43" i="29"/>
  <c r="AZ45" i="45"/>
  <c r="DA45" i="45"/>
  <c r="AY45" i="45"/>
  <c r="CZ45" i="45"/>
  <c r="AE43" i="29"/>
  <c r="CH45" i="45"/>
  <c r="AE33" i="28"/>
  <c r="BA33" i="47"/>
  <c r="AH33" i="46"/>
  <c r="BC33" i="46"/>
  <c r="AJ33" i="28"/>
  <c r="AM33" i="46"/>
  <c r="AI43" i="29"/>
  <c r="CL45" i="45"/>
  <c r="BA45" i="45"/>
  <c r="DB45" i="45"/>
  <c r="CM45" i="45"/>
  <c r="AJ43" i="29"/>
  <c r="AI33" i="28"/>
  <c r="AL33" i="46"/>
  <c r="BC33" i="47"/>
  <c r="BB33" i="46"/>
  <c r="BD33" i="46"/>
  <c r="BE33" i="46"/>
  <c r="BD33" i="47"/>
  <c r="BE33" i="47"/>
  <c r="CN45" i="45"/>
  <c r="AK43" i="29"/>
  <c r="AK33" i="28"/>
  <c r="AN33" i="46"/>
  <c r="BH33" i="46"/>
  <c r="AN33" i="47"/>
  <c r="AO33" i="47"/>
  <c r="BG33" i="47"/>
  <c r="BF33" i="46"/>
  <c r="AP33" i="46"/>
  <c r="AO33" i="46"/>
  <c r="K30" i="28"/>
  <c r="L30" i="46"/>
  <c r="M30" i="47"/>
  <c r="K30" i="46"/>
  <c r="L30" i="47"/>
  <c r="J30" i="28"/>
  <c r="I30" i="28"/>
  <c r="J30" i="46"/>
  <c r="M30" i="46"/>
  <c r="N30" i="46"/>
  <c r="K21" i="29"/>
  <c r="M23" i="45"/>
  <c r="J19" i="29"/>
  <c r="BK21" i="45"/>
  <c r="L21" i="45"/>
  <c r="J20" i="45"/>
  <c r="K19" i="29"/>
  <c r="K20" i="45"/>
  <c r="M21" i="45"/>
  <c r="K34" i="29"/>
  <c r="I19" i="29"/>
  <c r="I20" i="45"/>
  <c r="BJ21" i="45"/>
  <c r="K20" i="29"/>
  <c r="M22" i="45"/>
  <c r="K33" i="29"/>
  <c r="K35" i="29"/>
  <c r="J23" i="29"/>
  <c r="BK25" i="45"/>
  <c r="L25" i="45"/>
  <c r="J20" i="29"/>
  <c r="BK22" i="45"/>
  <c r="L22" i="45"/>
  <c r="K32" i="45"/>
  <c r="K31" i="29"/>
  <c r="I21" i="29"/>
  <c r="BJ23" i="45"/>
  <c r="BJ25" i="45"/>
  <c r="I23" i="29"/>
  <c r="BJ22" i="45"/>
  <c r="I20" i="29"/>
  <c r="K32" i="29"/>
  <c r="I28" i="28"/>
  <c r="J28" i="46"/>
  <c r="L24" i="45"/>
  <c r="J22" i="29"/>
  <c r="BK24" i="45"/>
  <c r="J28" i="28"/>
  <c r="K28" i="46"/>
  <c r="L28" i="47"/>
  <c r="I22" i="29"/>
  <c r="BJ24" i="45"/>
  <c r="K23" i="29"/>
  <c r="M25" i="45"/>
  <c r="J21" i="29"/>
  <c r="BK23" i="45"/>
  <c r="L23" i="45"/>
  <c r="K22" i="29"/>
  <c r="M24" i="45"/>
  <c r="K28" i="28"/>
  <c r="L28" i="46"/>
  <c r="M28" i="47"/>
  <c r="J18" i="29"/>
  <c r="BK20" i="45"/>
  <c r="L20" i="45"/>
  <c r="BM20" i="45"/>
  <c r="I18" i="29"/>
  <c r="BJ20" i="45"/>
  <c r="K30" i="29"/>
  <c r="BL32" i="45"/>
  <c r="M28" i="46"/>
  <c r="K18" i="29"/>
  <c r="BL20" i="45"/>
  <c r="M20" i="45"/>
  <c r="BN20" i="45"/>
  <c r="K47" i="29"/>
  <c r="N28" i="46"/>
  <c r="K45" i="29"/>
  <c r="K46" i="29"/>
  <c r="K36" i="28"/>
  <c r="L36" i="46"/>
  <c r="K35" i="47"/>
  <c r="K48" i="29"/>
  <c r="K46" i="45"/>
  <c r="K29" i="29"/>
  <c r="K35" i="28"/>
  <c r="K25" i="29"/>
  <c r="K26" i="45"/>
  <c r="K28" i="29"/>
  <c r="K26" i="29"/>
  <c r="L35" i="46"/>
  <c r="K27" i="29"/>
  <c r="K24" i="29"/>
  <c r="BL26" i="45"/>
  <c r="K44" i="29"/>
  <c r="K58" i="45"/>
  <c r="BL46" i="45"/>
  <c r="K15" i="29"/>
  <c r="BL58" i="45"/>
  <c r="K56" i="29"/>
  <c r="K14" i="29"/>
  <c r="K16" i="29"/>
  <c r="K13" i="29"/>
  <c r="K12" i="29"/>
  <c r="K13" i="45"/>
  <c r="K29" i="28"/>
  <c r="L29" i="46"/>
  <c r="K17" i="29"/>
  <c r="BL13" i="45"/>
  <c r="K11" i="29"/>
  <c r="K25" i="28"/>
  <c r="L25" i="46"/>
  <c r="AK28" i="29"/>
  <c r="AK29" i="29"/>
  <c r="AK27" i="29"/>
  <c r="AK26" i="29"/>
  <c r="AM26" i="45"/>
  <c r="AK25" i="29"/>
  <c r="AK24" i="29"/>
  <c r="CN26" i="45"/>
  <c r="K31" i="28"/>
  <c r="L31" i="46"/>
  <c r="K27" i="47"/>
  <c r="BL38" i="45"/>
  <c r="K36" i="29"/>
  <c r="L27" i="46"/>
  <c r="K27" i="28"/>
  <c r="AF15" i="29"/>
  <c r="AH17" i="29"/>
  <c r="AF14" i="29"/>
  <c r="AH15" i="29"/>
  <c r="AJ17" i="29"/>
  <c r="AH13" i="29"/>
  <c r="AK13" i="29"/>
  <c r="AK17" i="29"/>
  <c r="AJ13" i="29"/>
  <c r="AH14" i="29"/>
  <c r="AJ15" i="29"/>
  <c r="AK14" i="29"/>
  <c r="AK15" i="29"/>
  <c r="AF13" i="29"/>
  <c r="AJ14" i="29"/>
  <c r="AF17" i="29"/>
  <c r="BA15" i="45"/>
  <c r="AI13" i="29"/>
  <c r="I14" i="29"/>
  <c r="BJ16" i="45"/>
  <c r="AF12" i="29"/>
  <c r="AH13" i="45"/>
  <c r="AI14" i="29"/>
  <c r="BA16" i="45"/>
  <c r="BK16" i="45"/>
  <c r="J14" i="29"/>
  <c r="L16" i="45"/>
  <c r="M16" i="45"/>
  <c r="I17" i="29"/>
  <c r="BJ19" i="45"/>
  <c r="BK18" i="45"/>
  <c r="J16" i="29"/>
  <c r="M18" i="45"/>
  <c r="AG12" i="29"/>
  <c r="AI13" i="45"/>
  <c r="AZ14" i="45"/>
  <c r="AG17" i="29"/>
  <c r="AZ19" i="45"/>
  <c r="I13" i="29"/>
  <c r="BJ15" i="45"/>
  <c r="BK19" i="45"/>
  <c r="J17" i="29"/>
  <c r="L19" i="45"/>
  <c r="M19" i="45"/>
  <c r="BK15" i="45"/>
  <c r="L15" i="45"/>
  <c r="J13" i="29"/>
  <c r="M15" i="45"/>
  <c r="BJ17" i="45"/>
  <c r="I15" i="29"/>
  <c r="AZ16" i="45"/>
  <c r="AG14" i="29"/>
  <c r="AH12" i="29"/>
  <c r="AJ13" i="45"/>
  <c r="AK13" i="45"/>
  <c r="AI12" i="29"/>
  <c r="BA14" i="45"/>
  <c r="AG15" i="29"/>
  <c r="AZ17" i="45"/>
  <c r="AI17" i="29"/>
  <c r="BA19" i="45"/>
  <c r="BK17" i="45"/>
  <c r="J15" i="29"/>
  <c r="L17" i="45"/>
  <c r="M17" i="45"/>
  <c r="AG13" i="29"/>
  <c r="AZ15" i="45"/>
  <c r="AL13" i="45"/>
  <c r="AJ12" i="29"/>
  <c r="I12" i="29"/>
  <c r="BJ14" i="45"/>
  <c r="AM13" i="45"/>
  <c r="AK12" i="29"/>
  <c r="AI15" i="29"/>
  <c r="BA17" i="45"/>
  <c r="BK14" i="45"/>
  <c r="J12" i="29"/>
  <c r="L14" i="45"/>
  <c r="J13" i="45"/>
  <c r="M14" i="45"/>
  <c r="AJ27" i="29"/>
  <c r="AH29" i="29"/>
  <c r="AF28" i="29"/>
  <c r="L18" i="45"/>
  <c r="AJ26" i="29"/>
  <c r="AJ29" i="29"/>
  <c r="AF26" i="29"/>
  <c r="AH28" i="29"/>
  <c r="AF27" i="29"/>
  <c r="AH26" i="29"/>
  <c r="AJ28" i="29"/>
  <c r="AH27" i="29"/>
  <c r="AF29" i="29"/>
  <c r="I13" i="45"/>
  <c r="BK40" i="45"/>
  <c r="J38" i="29"/>
  <c r="L40" i="45"/>
  <c r="M40" i="45"/>
  <c r="BJ39" i="45"/>
  <c r="I38" i="45"/>
  <c r="I37" i="29"/>
  <c r="AI25" i="29"/>
  <c r="AK26" i="45"/>
  <c r="AG27" i="29"/>
  <c r="AZ29" i="45"/>
  <c r="J37" i="29"/>
  <c r="BK39" i="45"/>
  <c r="M39" i="45"/>
  <c r="J38" i="45"/>
  <c r="L39" i="45"/>
  <c r="K31" i="46"/>
  <c r="J31" i="28"/>
  <c r="M31" i="47"/>
  <c r="I26" i="29"/>
  <c r="BJ28" i="45"/>
  <c r="BJ18" i="45"/>
  <c r="I16" i="29"/>
  <c r="AI11" i="29"/>
  <c r="CL13" i="45"/>
  <c r="BA13" i="45"/>
  <c r="DB13" i="45"/>
  <c r="CJ13" i="45"/>
  <c r="AG11" i="29"/>
  <c r="AZ13" i="45"/>
  <c r="DA13" i="45"/>
  <c r="AF11" i="29"/>
  <c r="CI13" i="45"/>
  <c r="I27" i="29"/>
  <c r="BJ29" i="45"/>
  <c r="I39" i="29"/>
  <c r="BJ41" i="45"/>
  <c r="AI27" i="29"/>
  <c r="BA29" i="45"/>
  <c r="AG28" i="29"/>
  <c r="AZ30" i="45"/>
  <c r="BK28" i="45"/>
  <c r="J26" i="29"/>
  <c r="L28" i="45"/>
  <c r="M28" i="45"/>
  <c r="I28" i="29"/>
  <c r="BJ30" i="45"/>
  <c r="CM13" i="45"/>
  <c r="AJ11" i="29"/>
  <c r="AH11" i="29"/>
  <c r="CK13" i="45"/>
  <c r="AE14" i="29"/>
  <c r="AY16" i="45"/>
  <c r="J39" i="29"/>
  <c r="BK41" i="45"/>
  <c r="L41" i="45"/>
  <c r="M41" i="45"/>
  <c r="CN13" i="45"/>
  <c r="AK11" i="29"/>
  <c r="AY14" i="45"/>
  <c r="AG13" i="45"/>
  <c r="AE12" i="29"/>
  <c r="J41" i="29"/>
  <c r="BK43" i="45"/>
  <c r="M43" i="45"/>
  <c r="L43" i="45"/>
  <c r="AH25" i="29"/>
  <c r="AJ26" i="45"/>
  <c r="I40" i="29"/>
  <c r="BJ42" i="45"/>
  <c r="AG26" i="29"/>
  <c r="AZ28" i="45"/>
  <c r="AI28" i="29"/>
  <c r="BA30" i="45"/>
  <c r="AG29" i="29"/>
  <c r="AZ31" i="45"/>
  <c r="I25" i="29"/>
  <c r="BJ27" i="45"/>
  <c r="I26" i="45"/>
  <c r="BK13" i="45"/>
  <c r="J11" i="29"/>
  <c r="M13" i="45"/>
  <c r="BN13" i="45"/>
  <c r="AE13" i="29"/>
  <c r="AY15" i="45"/>
  <c r="M42" i="45"/>
  <c r="L42" i="45"/>
  <c r="J40" i="29"/>
  <c r="BK42" i="45"/>
  <c r="AF25" i="29"/>
  <c r="AH26" i="45"/>
  <c r="I29" i="29"/>
  <c r="BJ31" i="45"/>
  <c r="AE17" i="29"/>
  <c r="AY19" i="45"/>
  <c r="I38" i="29"/>
  <c r="BJ40" i="45"/>
  <c r="I41" i="29"/>
  <c r="BJ43" i="45"/>
  <c r="AI26" i="29"/>
  <c r="BA28" i="45"/>
  <c r="AG25" i="29"/>
  <c r="AI26" i="45"/>
  <c r="AZ27" i="45"/>
  <c r="AI29" i="29"/>
  <c r="BA31" i="45"/>
  <c r="AY17" i="45"/>
  <c r="AE15" i="29"/>
  <c r="BA27" i="45"/>
  <c r="AH20" i="29"/>
  <c r="AJ47" i="29"/>
  <c r="AK47" i="29"/>
  <c r="AF21" i="29"/>
  <c r="AH22" i="29"/>
  <c r="AJ23" i="29"/>
  <c r="AJ48" i="29"/>
  <c r="AJ21" i="29"/>
  <c r="AF23" i="29"/>
  <c r="AK21" i="29"/>
  <c r="AH23" i="29"/>
  <c r="AK20" i="29"/>
  <c r="AK23" i="29"/>
  <c r="AK48" i="29"/>
  <c r="L31" i="47"/>
  <c r="I11" i="29"/>
  <c r="AF20" i="29"/>
  <c r="AJ22" i="29"/>
  <c r="AJ46" i="29"/>
  <c r="AF22" i="29"/>
  <c r="AJ20" i="29"/>
  <c r="AH21" i="29"/>
  <c r="AK22" i="29"/>
  <c r="AK46" i="29"/>
  <c r="L13" i="45"/>
  <c r="BM13" i="45"/>
  <c r="BJ13" i="45"/>
  <c r="J32" i="45"/>
  <c r="AJ36" i="28"/>
  <c r="AM36" i="46"/>
  <c r="AM35" i="46"/>
  <c r="AL35" i="47"/>
  <c r="AK30" i="29"/>
  <c r="CN32" i="45"/>
  <c r="CI32" i="45"/>
  <c r="AF30" i="29"/>
  <c r="CK32" i="45"/>
  <c r="AH30" i="29"/>
  <c r="AF19" i="29"/>
  <c r="AH20" i="45"/>
  <c r="AI21" i="29"/>
  <c r="BA23" i="45"/>
  <c r="AG23" i="29"/>
  <c r="AZ25" i="45"/>
  <c r="AK45" i="29"/>
  <c r="AM46" i="45"/>
  <c r="I35" i="29"/>
  <c r="BJ37" i="45"/>
  <c r="AK30" i="28"/>
  <c r="AN30" i="46"/>
  <c r="AN30" i="47"/>
  <c r="AO30" i="47"/>
  <c r="AM31" i="46"/>
  <c r="AJ31" i="28"/>
  <c r="J35" i="29"/>
  <c r="BK37" i="45"/>
  <c r="L37" i="45"/>
  <c r="M37" i="45"/>
  <c r="AI36" i="29"/>
  <c r="CL38" i="45"/>
  <c r="BA38" i="45"/>
  <c r="DB38" i="45"/>
  <c r="AK30" i="46"/>
  <c r="BG30" i="47"/>
  <c r="AH30" i="28"/>
  <c r="AZ32" i="45"/>
  <c r="DA32" i="45"/>
  <c r="CJ32" i="45"/>
  <c r="AG30" i="29"/>
  <c r="AG19" i="29"/>
  <c r="AI20" i="45"/>
  <c r="AZ21" i="45"/>
  <c r="AG24" i="29"/>
  <c r="CJ26" i="45"/>
  <c r="AZ26" i="45"/>
  <c r="DA26" i="45"/>
  <c r="I34" i="29"/>
  <c r="BJ36" i="45"/>
  <c r="CM38" i="45"/>
  <c r="AJ36" i="29"/>
  <c r="AI31" i="28"/>
  <c r="AL31" i="46"/>
  <c r="BC31" i="47"/>
  <c r="I31" i="29"/>
  <c r="BJ33" i="45"/>
  <c r="I32" i="45"/>
  <c r="I36" i="29"/>
  <c r="BJ38" i="45"/>
  <c r="BF49" i="34"/>
  <c r="J36" i="29"/>
  <c r="BK38" i="45"/>
  <c r="L38" i="45"/>
  <c r="BM38" i="45"/>
  <c r="M38" i="45"/>
  <c r="BN38" i="45"/>
  <c r="AJ20" i="45"/>
  <c r="AH19" i="29"/>
  <c r="AI23" i="29"/>
  <c r="BA25" i="45"/>
  <c r="AG36" i="28"/>
  <c r="AJ36" i="46"/>
  <c r="AI35" i="47"/>
  <c r="BK31" i="45"/>
  <c r="J29" i="29"/>
  <c r="L31" i="45"/>
  <c r="M31" i="45"/>
  <c r="I32" i="29"/>
  <c r="BJ34" i="45"/>
  <c r="J28" i="29"/>
  <c r="BK30" i="45"/>
  <c r="L30" i="45"/>
  <c r="M30" i="45"/>
  <c r="AE26" i="29"/>
  <c r="AY28" i="45"/>
  <c r="J31" i="29"/>
  <c r="BK33" i="45"/>
  <c r="L33" i="45"/>
  <c r="M33" i="45"/>
  <c r="AI22" i="29"/>
  <c r="BA24" i="45"/>
  <c r="AJ45" i="29"/>
  <c r="AL46" i="45"/>
  <c r="CK26" i="45"/>
  <c r="AH24" i="29"/>
  <c r="AE28" i="29"/>
  <c r="AY30" i="45"/>
  <c r="AI19" i="29"/>
  <c r="BA21" i="45"/>
  <c r="AK20" i="45"/>
  <c r="AG22" i="29"/>
  <c r="AZ24" i="45"/>
  <c r="J36" i="28"/>
  <c r="J35" i="47"/>
  <c r="K36" i="46"/>
  <c r="M36" i="47"/>
  <c r="J34" i="29"/>
  <c r="BK36" i="45"/>
  <c r="L36" i="45"/>
  <c r="M36" i="45"/>
  <c r="BK27" i="45"/>
  <c r="J25" i="29"/>
  <c r="L27" i="45"/>
  <c r="J26" i="45"/>
  <c r="M27" i="45"/>
  <c r="AF31" i="28"/>
  <c r="AI31" i="46"/>
  <c r="AE25" i="29"/>
  <c r="AY27" i="45"/>
  <c r="AG26" i="45"/>
  <c r="CN38" i="45"/>
  <c r="AK36" i="29"/>
  <c r="N31" i="46"/>
  <c r="J32" i="29"/>
  <c r="BK34" i="45"/>
  <c r="L34" i="45"/>
  <c r="M34" i="45"/>
  <c r="AI24" i="29"/>
  <c r="CL26" i="45"/>
  <c r="AG31" i="28"/>
  <c r="AJ31" i="46"/>
  <c r="BB31" i="47"/>
  <c r="AG20" i="29"/>
  <c r="AZ22" i="45"/>
  <c r="AJ19" i="29"/>
  <c r="AL20" i="45"/>
  <c r="BC36" i="47"/>
  <c r="AI36" i="28"/>
  <c r="AL36" i="46"/>
  <c r="AK35" i="47"/>
  <c r="AE36" i="29"/>
  <c r="CH38" i="45"/>
  <c r="AY38" i="45"/>
  <c r="CZ38" i="45"/>
  <c r="CI38" i="45"/>
  <c r="AF36" i="29"/>
  <c r="I24" i="29"/>
  <c r="BJ26" i="45"/>
  <c r="AK31" i="28"/>
  <c r="AN31" i="46"/>
  <c r="AO31" i="47"/>
  <c r="AN31" i="47"/>
  <c r="CM32" i="45"/>
  <c r="AJ30" i="29"/>
  <c r="AE29" i="29"/>
  <c r="AY31" i="45"/>
  <c r="BC30" i="47"/>
  <c r="AI30" i="28"/>
  <c r="AL30" i="46"/>
  <c r="AH31" i="28"/>
  <c r="BG31" i="47"/>
  <c r="AK31" i="46"/>
  <c r="CJ38" i="45"/>
  <c r="AG36" i="29"/>
  <c r="AZ38" i="45"/>
  <c r="DA38" i="45"/>
  <c r="AI30" i="29"/>
  <c r="BA32" i="45"/>
  <c r="DB32" i="45"/>
  <c r="CL32" i="45"/>
  <c r="AJ25" i="29"/>
  <c r="AL26" i="45"/>
  <c r="AH36" i="29"/>
  <c r="CK38" i="45"/>
  <c r="J27" i="29"/>
  <c r="BK29" i="45"/>
  <c r="L29" i="45"/>
  <c r="M29" i="45"/>
  <c r="AK19" i="29"/>
  <c r="AM20" i="45"/>
  <c r="CH32" i="45"/>
  <c r="AE30" i="29"/>
  <c r="AY32" i="45"/>
  <c r="CZ32" i="45"/>
  <c r="AE31" i="28"/>
  <c r="AH31" i="46"/>
  <c r="BA31" i="47"/>
  <c r="CI26" i="45"/>
  <c r="AF24" i="29"/>
  <c r="AJ30" i="28"/>
  <c r="AM30" i="46"/>
  <c r="AI20" i="29"/>
  <c r="BA22" i="45"/>
  <c r="AG21" i="29"/>
  <c r="AZ23" i="45"/>
  <c r="AN36" i="46"/>
  <c r="AK36" i="28"/>
  <c r="AO36" i="47"/>
  <c r="AN36" i="47"/>
  <c r="AM35" i="47"/>
  <c r="AE27" i="29"/>
  <c r="AY29" i="45"/>
  <c r="AE30" i="28"/>
  <c r="AH30" i="46"/>
  <c r="BA30" i="47"/>
  <c r="AY13" i="45"/>
  <c r="CZ13" i="45"/>
  <c r="AE11" i="29"/>
  <c r="AY12" i="45"/>
  <c r="CH13" i="45"/>
  <c r="J33" i="29"/>
  <c r="BK35" i="45"/>
  <c r="L35" i="45"/>
  <c r="M35" i="45"/>
  <c r="I33" i="29"/>
  <c r="BJ35" i="45"/>
  <c r="AF30" i="28"/>
  <c r="AI30" i="46"/>
  <c r="BB30" i="47"/>
  <c r="AG30" i="28"/>
  <c r="AJ30" i="46"/>
  <c r="I31" i="28"/>
  <c r="J31" i="46"/>
  <c r="M31" i="46"/>
  <c r="AH46" i="29"/>
  <c r="BB36" i="47"/>
  <c r="AH48" i="29"/>
  <c r="AG35" i="47"/>
  <c r="AI46" i="29"/>
  <c r="BD31" i="46"/>
  <c r="AI48" i="29"/>
  <c r="AI47" i="29"/>
  <c r="BA26" i="45"/>
  <c r="DB26" i="45"/>
  <c r="AH47" i="29"/>
  <c r="L36" i="47"/>
  <c r="BB30" i="46"/>
  <c r="BD30" i="46"/>
  <c r="BE30" i="46"/>
  <c r="L49" i="34"/>
  <c r="AP30" i="46"/>
  <c r="AP31" i="46"/>
  <c r="BH30" i="46"/>
  <c r="CN20" i="45"/>
  <c r="AK18" i="29"/>
  <c r="AE20" i="29"/>
  <c r="AY22" i="45"/>
  <c r="J30" i="29"/>
  <c r="BK32" i="45"/>
  <c r="L32" i="45"/>
  <c r="BM32" i="45"/>
  <c r="M32" i="45"/>
  <c r="BN32" i="45"/>
  <c r="I46" i="29"/>
  <c r="BJ48" i="45"/>
  <c r="AE22" i="29"/>
  <c r="AY24" i="45"/>
  <c r="J47" i="29"/>
  <c r="BK49" i="45"/>
  <c r="L49" i="45"/>
  <c r="M49" i="45"/>
  <c r="AJ46" i="34"/>
  <c r="CG46" i="34"/>
  <c r="AJ24" i="29"/>
  <c r="CM26" i="45"/>
  <c r="BH31" i="46"/>
  <c r="AI35" i="28"/>
  <c r="BC35" i="47"/>
  <c r="AG45" i="29"/>
  <c r="BA47" i="45"/>
  <c r="AI46" i="45"/>
  <c r="K35" i="46"/>
  <c r="N36" i="46"/>
  <c r="AF45" i="29"/>
  <c r="AZ47" i="45"/>
  <c r="AH46" i="45"/>
  <c r="J46" i="29"/>
  <c r="BK48" i="45"/>
  <c r="L48" i="45"/>
  <c r="M48" i="45"/>
  <c r="BF48" i="34"/>
  <c r="L48" i="34"/>
  <c r="AE47" i="29"/>
  <c r="AY49" i="45"/>
  <c r="CN46" i="45"/>
  <c r="AK44" i="29"/>
  <c r="AM58" i="45"/>
  <c r="CI20" i="45"/>
  <c r="AF18" i="29"/>
  <c r="AJ35" i="28"/>
  <c r="BF47" i="34"/>
  <c r="AE48" i="29"/>
  <c r="AY50" i="45"/>
  <c r="CM46" i="45"/>
  <c r="AJ44" i="29"/>
  <c r="AL58" i="45"/>
  <c r="BD36" i="46"/>
  <c r="AL35" i="46"/>
  <c r="BD35" i="46"/>
  <c r="AH46" i="34"/>
  <c r="AE46" i="29"/>
  <c r="AY48" i="45"/>
  <c r="AE24" i="29"/>
  <c r="AY26" i="45"/>
  <c r="CZ26" i="45"/>
  <c r="CH26" i="45"/>
  <c r="J35" i="28"/>
  <c r="M35" i="47"/>
  <c r="AG46" i="34"/>
  <c r="CD46" i="34"/>
  <c r="AE19" i="29"/>
  <c r="AG20" i="45"/>
  <c r="AY21" i="45"/>
  <c r="AF46" i="34"/>
  <c r="AF36" i="28"/>
  <c r="AI36" i="46"/>
  <c r="AH35" i="47"/>
  <c r="AE36" i="28"/>
  <c r="AH36" i="46"/>
  <c r="AH35" i="46"/>
  <c r="BA36" i="47"/>
  <c r="BD36" i="47"/>
  <c r="AF48" i="29"/>
  <c r="AZ50" i="45"/>
  <c r="AF47" i="29"/>
  <c r="AZ49" i="45"/>
  <c r="AF46" i="29"/>
  <c r="AZ48" i="45"/>
  <c r="AY23" i="45"/>
  <c r="AE21" i="29"/>
  <c r="AG35" i="28"/>
  <c r="AE45" i="29"/>
  <c r="AY47" i="45"/>
  <c r="AG46" i="45"/>
  <c r="I30" i="29"/>
  <c r="BJ32" i="45"/>
  <c r="AG18" i="29"/>
  <c r="CJ20" i="45"/>
  <c r="AZ20" i="45"/>
  <c r="DA20" i="45"/>
  <c r="AG46" i="29"/>
  <c r="BA48" i="45"/>
  <c r="AP36" i="46"/>
  <c r="AO36" i="46"/>
  <c r="AN35" i="46"/>
  <c r="AE23" i="29"/>
  <c r="AY25" i="45"/>
  <c r="L47" i="34"/>
  <c r="BE36" i="47"/>
  <c r="AG48" i="29"/>
  <c r="BA50" i="45"/>
  <c r="AK35" i="28"/>
  <c r="AO35" i="47"/>
  <c r="AN35" i="47"/>
  <c r="AH18" i="29"/>
  <c r="CK20" i="45"/>
  <c r="AO30" i="46"/>
  <c r="BC30" i="46"/>
  <c r="J45" i="29"/>
  <c r="BK47" i="45"/>
  <c r="L47" i="45"/>
  <c r="M47" i="45"/>
  <c r="CM20" i="45"/>
  <c r="AJ18" i="29"/>
  <c r="AO31" i="46"/>
  <c r="BC31" i="46"/>
  <c r="BF31" i="46"/>
  <c r="BB31" i="46"/>
  <c r="BE31" i="46"/>
  <c r="AH36" i="28"/>
  <c r="AK36" i="46"/>
  <c r="BG36" i="47"/>
  <c r="AJ35" i="47"/>
  <c r="CL20" i="45"/>
  <c r="AI18" i="29"/>
  <c r="BA20" i="45"/>
  <c r="DB20" i="45"/>
  <c r="AJ35" i="46"/>
  <c r="BJ49" i="45"/>
  <c r="I47" i="29"/>
  <c r="AG47" i="29"/>
  <c r="BA49" i="45"/>
  <c r="AH45" i="29"/>
  <c r="AJ46" i="45"/>
  <c r="I36" i="28"/>
  <c r="J36" i="46"/>
  <c r="J35" i="46"/>
  <c r="I35" i="47"/>
  <c r="AI45" i="29"/>
  <c r="AK46" i="45"/>
  <c r="BJ47" i="45"/>
  <c r="I45" i="29"/>
  <c r="J24" i="29"/>
  <c r="BK26" i="45"/>
  <c r="L26" i="45"/>
  <c r="BM26" i="45"/>
  <c r="M26" i="45"/>
  <c r="BN26" i="45"/>
  <c r="BE30" i="47"/>
  <c r="BD30" i="47"/>
  <c r="BE31" i="47"/>
  <c r="BD31" i="47"/>
  <c r="AI46" i="34"/>
  <c r="CF46" i="34"/>
  <c r="L35" i="47"/>
  <c r="BB35" i="47"/>
  <c r="BE35" i="47"/>
  <c r="BF30" i="46"/>
  <c r="M36" i="46"/>
  <c r="AJ56" i="29"/>
  <c r="CM58" i="45"/>
  <c r="BG35" i="47"/>
  <c r="AH35" i="28"/>
  <c r="AF35" i="28"/>
  <c r="BH36" i="46"/>
  <c r="AK35" i="46"/>
  <c r="BH35" i="46"/>
  <c r="BA35" i="47"/>
  <c r="BD35" i="47"/>
  <c r="AE35" i="28"/>
  <c r="CN58" i="45"/>
  <c r="AK56" i="29"/>
  <c r="N35" i="46"/>
  <c r="M35" i="46"/>
  <c r="I35" i="28"/>
  <c r="BC36" i="46"/>
  <c r="BF36" i="46"/>
  <c r="AE44" i="29"/>
  <c r="AY46" i="45"/>
  <c r="CZ46" i="45"/>
  <c r="CH46" i="45"/>
  <c r="AG58" i="45"/>
  <c r="CC46" i="34"/>
  <c r="AV46" i="34"/>
  <c r="CS46" i="34"/>
  <c r="AW46" i="34"/>
  <c r="CT46" i="34"/>
  <c r="CE46" i="34"/>
  <c r="AG44" i="29"/>
  <c r="CJ46" i="45"/>
  <c r="BA46" i="45"/>
  <c r="DB46" i="45"/>
  <c r="AI58" i="45"/>
  <c r="AH44" i="29"/>
  <c r="CK46" i="45"/>
  <c r="AJ58" i="45"/>
  <c r="BB36" i="46"/>
  <c r="BE36" i="46"/>
  <c r="AI35" i="46"/>
  <c r="BB35" i="46"/>
  <c r="BE35" i="46"/>
  <c r="AP35" i="46"/>
  <c r="AO35" i="46"/>
  <c r="CL46" i="45"/>
  <c r="AI44" i="29"/>
  <c r="AK58" i="45"/>
  <c r="AE18" i="29"/>
  <c r="AY20" i="45"/>
  <c r="CZ20" i="45"/>
  <c r="CH20" i="45"/>
  <c r="AF44" i="29"/>
  <c r="AZ46" i="45"/>
  <c r="DA46" i="45"/>
  <c r="CI46" i="45"/>
  <c r="AH58" i="45"/>
  <c r="BC35" i="46"/>
  <c r="BF35" i="46"/>
  <c r="CK58" i="45"/>
  <c r="AH56" i="29"/>
  <c r="CJ58" i="45"/>
  <c r="AG56" i="29"/>
  <c r="AZ58" i="45"/>
  <c r="DA58" i="45"/>
  <c r="AE56" i="29"/>
  <c r="AY58" i="45"/>
  <c r="CZ58" i="45"/>
  <c r="CH58" i="45"/>
  <c r="BA58" i="45"/>
  <c r="DB58" i="45"/>
  <c r="AI56" i="29"/>
  <c r="CL58" i="45"/>
  <c r="CI58" i="45"/>
  <c r="AF56" i="29"/>
  <c r="AK29" i="28"/>
  <c r="AN29" i="46"/>
  <c r="AO29" i="47"/>
  <c r="AK28" i="28"/>
  <c r="AN28" i="46"/>
  <c r="AO28" i="47"/>
  <c r="AM27" i="47"/>
  <c r="AI28" i="28"/>
  <c r="AL28" i="46"/>
  <c r="BC28" i="47"/>
  <c r="AK27" i="47"/>
  <c r="I29" i="28"/>
  <c r="J29" i="46"/>
  <c r="J27" i="46"/>
  <c r="I27" i="47"/>
  <c r="AJ29" i="28"/>
  <c r="AM29" i="46"/>
  <c r="AP29" i="46"/>
  <c r="AM28" i="46"/>
  <c r="AJ28" i="28"/>
  <c r="AL27" i="47"/>
  <c r="BC29" i="47"/>
  <c r="AI29" i="28"/>
  <c r="AL29" i="46"/>
  <c r="J29" i="28"/>
  <c r="K29" i="46"/>
  <c r="L29" i="47"/>
  <c r="J27" i="47"/>
  <c r="M29" i="47"/>
  <c r="I27" i="28"/>
  <c r="AM27" i="46"/>
  <c r="BD28" i="46"/>
  <c r="AL27" i="46"/>
  <c r="L27" i="47"/>
  <c r="J27" i="28"/>
  <c r="M27" i="47"/>
  <c r="BG28" i="47"/>
  <c r="AH28" i="28"/>
  <c r="AK28" i="46"/>
  <c r="AJ27" i="47"/>
  <c r="BF50" i="34"/>
  <c r="I46" i="34"/>
  <c r="AE29" i="28"/>
  <c r="AH29" i="46"/>
  <c r="BA29" i="47"/>
  <c r="BD29" i="47"/>
  <c r="I48" i="29"/>
  <c r="BJ50" i="45"/>
  <c r="I46" i="45"/>
  <c r="AK27" i="28"/>
  <c r="AO27" i="47"/>
  <c r="AH29" i="28"/>
  <c r="AK29" i="46"/>
  <c r="BH29" i="46"/>
  <c r="BG29" i="47"/>
  <c r="M29" i="46"/>
  <c r="K27" i="46"/>
  <c r="N29" i="46"/>
  <c r="BD29" i="46"/>
  <c r="AI28" i="46"/>
  <c r="AF28" i="28"/>
  <c r="AH27" i="47"/>
  <c r="AG28" i="28"/>
  <c r="AJ28" i="46"/>
  <c r="BB28" i="47"/>
  <c r="BE28" i="47"/>
  <c r="AI27" i="47"/>
  <c r="L50" i="34"/>
  <c r="J46" i="34"/>
  <c r="J48" i="29"/>
  <c r="BK50" i="45"/>
  <c r="L50" i="45"/>
  <c r="M50" i="45"/>
  <c r="J46" i="45"/>
  <c r="AN28" i="47"/>
  <c r="BB29" i="47"/>
  <c r="BE29" i="47"/>
  <c r="AG29" i="28"/>
  <c r="AJ29" i="46"/>
  <c r="AN29" i="47"/>
  <c r="AI29" i="46"/>
  <c r="AF29" i="28"/>
  <c r="AE28" i="28"/>
  <c r="AH28" i="46"/>
  <c r="BA28" i="47"/>
  <c r="BD28" i="47"/>
  <c r="AG27" i="47"/>
  <c r="AP28" i="46"/>
  <c r="AN27" i="46"/>
  <c r="AJ27" i="28"/>
  <c r="BC27" i="47"/>
  <c r="AI27" i="28"/>
  <c r="AN27" i="47"/>
  <c r="AH27" i="46"/>
  <c r="BB29" i="46"/>
  <c r="BE29" i="46"/>
  <c r="BD27" i="46"/>
  <c r="BG46" i="34"/>
  <c r="J58" i="34"/>
  <c r="L46" i="34"/>
  <c r="BI46" i="34"/>
  <c r="BB28" i="46"/>
  <c r="BE28" i="46"/>
  <c r="AI27" i="46"/>
  <c r="BB27" i="46"/>
  <c r="AG27" i="28"/>
  <c r="BB27" i="47"/>
  <c r="BE27" i="47"/>
  <c r="AO29" i="46"/>
  <c r="BC29" i="46"/>
  <c r="BF29" i="46"/>
  <c r="BH28" i="46"/>
  <c r="AK27" i="46"/>
  <c r="BH27" i="46"/>
  <c r="AP27" i="46"/>
  <c r="J44" i="29"/>
  <c r="BK46" i="45"/>
  <c r="L46" i="45"/>
  <c r="BM46" i="45"/>
  <c r="J58" i="45"/>
  <c r="M46" i="45"/>
  <c r="BN46" i="45"/>
  <c r="M27" i="46"/>
  <c r="N27" i="46"/>
  <c r="BC28" i="46"/>
  <c r="BF28" i="46"/>
  <c r="AJ27" i="46"/>
  <c r="I44" i="29"/>
  <c r="BJ46" i="45"/>
  <c r="I58" i="45"/>
  <c r="I58" i="34"/>
  <c r="BF46" i="34"/>
  <c r="AO28" i="46"/>
  <c r="BA27" i="47"/>
  <c r="BD27" i="47"/>
  <c r="AE27" i="28"/>
  <c r="AF27" i="28"/>
  <c r="AH27" i="28"/>
  <c r="BG27" i="47"/>
  <c r="BE27" i="46"/>
  <c r="K58" i="34"/>
  <c r="BH58" i="34"/>
  <c r="I59" i="34"/>
  <c r="BF58" i="34"/>
  <c r="BK58" i="45"/>
  <c r="J56" i="29"/>
  <c r="L58" i="45"/>
  <c r="BM58" i="45"/>
  <c r="M58" i="45"/>
  <c r="BG58" i="34"/>
  <c r="J59" i="34"/>
  <c r="L58" i="34"/>
  <c r="BI58" i="34"/>
  <c r="BJ58" i="45"/>
  <c r="I56" i="29"/>
  <c r="BC27" i="46"/>
  <c r="BF27" i="46"/>
  <c r="AO27" i="46"/>
  <c r="BF59" i="34"/>
  <c r="K59" i="34"/>
  <c r="BH59" i="34"/>
  <c r="L59" i="34"/>
  <c r="BI59" i="34"/>
  <c r="BG59" i="34"/>
  <c r="AK25" i="28"/>
  <c r="AN25" i="46"/>
  <c r="AO25" i="47"/>
  <c r="AJ25" i="28"/>
  <c r="AM25" i="46"/>
  <c r="AP25" i="46"/>
  <c r="AL25" i="46"/>
  <c r="BD25" i="46"/>
  <c r="AI25" i="28"/>
  <c r="BC25" i="47"/>
  <c r="AE25" i="28"/>
  <c r="AH25" i="46"/>
  <c r="J25" i="28"/>
  <c r="K25" i="46"/>
  <c r="M25" i="47"/>
  <c r="BA25" i="47"/>
  <c r="BD25" i="47"/>
  <c r="AK25" i="46"/>
  <c r="BH25" i="46"/>
  <c r="BG25" i="47"/>
  <c r="AH25" i="28"/>
  <c r="AF25" i="28"/>
  <c r="AI25" i="46"/>
  <c r="BB25" i="46"/>
  <c r="BE25" i="46"/>
  <c r="N25" i="46"/>
  <c r="BB25" i="47"/>
  <c r="BE25" i="47"/>
  <c r="AJ25" i="46"/>
  <c r="AG25" i="28"/>
  <c r="AN25" i="47"/>
  <c r="BC25" i="46"/>
  <c r="BF25" i="46"/>
  <c r="AO25" i="46"/>
  <c r="I25" i="28"/>
  <c r="J25" i="46"/>
  <c r="M25" i="46"/>
  <c r="L25" i="47"/>
  <c r="AK7" i="29"/>
  <c r="AH7" i="29"/>
  <c r="AF7" i="29"/>
  <c r="AJ7" i="29"/>
  <c r="AZ9" i="45"/>
  <c r="AG7" i="29"/>
  <c r="AI7" i="29"/>
  <c r="BA9" i="45"/>
  <c r="AE7" i="29"/>
  <c r="AY9" i="45"/>
  <c r="AG10" i="29"/>
  <c r="AJ8" i="29"/>
  <c r="AE10" i="29"/>
  <c r="AJ10" i="29"/>
  <c r="AF8" i="29"/>
  <c r="AK10" i="29"/>
  <c r="AH8" i="29"/>
  <c r="AF10" i="29"/>
  <c r="AK8" i="29"/>
  <c r="AJ5" i="29"/>
  <c r="AY7" i="45"/>
  <c r="AE5" i="29"/>
  <c r="AH5" i="29"/>
  <c r="AG5" i="29"/>
  <c r="AZ7" i="45"/>
  <c r="AZ10" i="45"/>
  <c r="AG8" i="29"/>
  <c r="AK5" i="29"/>
  <c r="AH10" i="29"/>
  <c r="AZ12" i="45"/>
  <c r="AI8" i="29"/>
  <c r="BA10" i="45"/>
  <c r="AI5" i="29"/>
  <c r="BA7" i="45"/>
  <c r="AF5" i="29"/>
  <c r="AI10" i="29"/>
  <c r="BA12" i="45"/>
  <c r="AY10" i="45"/>
  <c r="AE8" i="29"/>
  <c r="BJ9" i="45"/>
  <c r="I7" i="29"/>
  <c r="I5" i="29"/>
  <c r="BJ7" i="45"/>
  <c r="AZ8" i="45"/>
  <c r="AG6" i="29"/>
  <c r="AI6" i="45"/>
  <c r="BK7" i="45"/>
  <c r="J5" i="29"/>
  <c r="L7" i="45"/>
  <c r="AF6" i="29"/>
  <c r="AH6" i="45"/>
  <c r="BA8" i="45"/>
  <c r="AI6" i="29"/>
  <c r="AK6" i="45"/>
  <c r="L9" i="45"/>
  <c r="J7" i="29"/>
  <c r="BK9" i="45"/>
  <c r="I8" i="29"/>
  <c r="BJ10" i="45"/>
  <c r="BK12" i="45"/>
  <c r="L12" i="45"/>
  <c r="J10" i="29"/>
  <c r="BJ12" i="45"/>
  <c r="I10" i="29"/>
  <c r="AH6" i="29"/>
  <c r="AJ6" i="45"/>
  <c r="AJ6" i="29"/>
  <c r="AL6" i="45"/>
  <c r="AK6" i="29"/>
  <c r="AM6" i="45"/>
  <c r="AE6" i="29"/>
  <c r="AY8" i="45"/>
  <c r="AG6" i="45"/>
  <c r="BK10" i="45"/>
  <c r="J8" i="29"/>
  <c r="L10" i="45"/>
  <c r="J6" i="45"/>
  <c r="J59" i="45"/>
  <c r="BK6" i="45"/>
  <c r="J4" i="29"/>
  <c r="AK21" i="47"/>
  <c r="AI22" i="28"/>
  <c r="BC22" i="47"/>
  <c r="AL22" i="46"/>
  <c r="AH4" i="29"/>
  <c r="CK6" i="45"/>
  <c r="AJ59" i="45"/>
  <c r="M12" i="45"/>
  <c r="K10" i="29"/>
  <c r="K8" i="29"/>
  <c r="M10" i="45"/>
  <c r="AY6" i="45"/>
  <c r="CH6" i="45"/>
  <c r="AE4" i="29"/>
  <c r="AG59" i="45"/>
  <c r="AK22" i="28"/>
  <c r="AN22" i="46"/>
  <c r="AO22" i="47"/>
  <c r="AN22" i="47"/>
  <c r="AM21" i="47"/>
  <c r="AE22" i="28"/>
  <c r="BA22" i="47"/>
  <c r="AG21" i="47"/>
  <c r="AH22" i="46"/>
  <c r="BK8" i="45"/>
  <c r="J6" i="29"/>
  <c r="L8" i="45"/>
  <c r="AH21" i="47"/>
  <c r="AI22" i="46"/>
  <c r="AI21" i="46"/>
  <c r="AI40" i="46"/>
  <c r="AI42" i="46"/>
  <c r="AF22" i="28"/>
  <c r="AM59" i="45"/>
  <c r="AK4" i="29"/>
  <c r="CN6" i="45"/>
  <c r="CL6" i="45"/>
  <c r="AI4" i="29"/>
  <c r="BA6" i="45"/>
  <c r="AK59" i="45"/>
  <c r="K7" i="29"/>
  <c r="M9" i="45"/>
  <c r="AM22" i="46"/>
  <c r="AM21" i="46"/>
  <c r="AM40" i="46"/>
  <c r="AM42" i="46"/>
  <c r="AJ22" i="28"/>
  <c r="AL21" i="47"/>
  <c r="AJ22" i="46"/>
  <c r="AG22" i="28"/>
  <c r="AI21" i="47"/>
  <c r="AZ6" i="45"/>
  <c r="CJ6" i="45"/>
  <c r="AG4" i="29"/>
  <c r="AI59" i="45"/>
  <c r="BJ8" i="45"/>
  <c r="I6" i="29"/>
  <c r="I6" i="45"/>
  <c r="AL59" i="45"/>
  <c r="CM6" i="45"/>
  <c r="AJ4" i="29"/>
  <c r="K5" i="29"/>
  <c r="M7" i="45"/>
  <c r="CI6" i="45"/>
  <c r="AF4" i="29"/>
  <c r="AH59" i="45"/>
  <c r="L6" i="45"/>
  <c r="BB22" i="47"/>
  <c r="BM6" i="45"/>
  <c r="L22" i="47"/>
  <c r="J22" i="28"/>
  <c r="J21" i="47"/>
  <c r="K22" i="46"/>
  <c r="CJ59" i="45"/>
  <c r="AG57" i="29"/>
  <c r="AJ21" i="28"/>
  <c r="AL40" i="47"/>
  <c r="AK21" i="28"/>
  <c r="AO21" i="47"/>
  <c r="AN21" i="47"/>
  <c r="AM40" i="47"/>
  <c r="CZ6" i="45"/>
  <c r="AY59" i="45"/>
  <c r="CZ59" i="45"/>
  <c r="AL21" i="46"/>
  <c r="BD22" i="46"/>
  <c r="BD22" i="47"/>
  <c r="BE22" i="47"/>
  <c r="AF57" i="29"/>
  <c r="CI59" i="45"/>
  <c r="BB22" i="46"/>
  <c r="AH21" i="46"/>
  <c r="CM59" i="45"/>
  <c r="AJ57" i="29"/>
  <c r="DA6" i="45"/>
  <c r="AZ59" i="45"/>
  <c r="DA59" i="45"/>
  <c r="AK57" i="29"/>
  <c r="CN59" i="45"/>
  <c r="AG40" i="47"/>
  <c r="AE21" i="28"/>
  <c r="BA21" i="47"/>
  <c r="AP22" i="46"/>
  <c r="AO22" i="46"/>
  <c r="AN21" i="46"/>
  <c r="BC21" i="47"/>
  <c r="AK40" i="47"/>
  <c r="AI21" i="28"/>
  <c r="K6" i="29"/>
  <c r="M8" i="45"/>
  <c r="AG21" i="28"/>
  <c r="AI40" i="47"/>
  <c r="AE57" i="29"/>
  <c r="CH59" i="45"/>
  <c r="CK59" i="45"/>
  <c r="AH57" i="29"/>
  <c r="BJ6" i="45"/>
  <c r="I4" i="29"/>
  <c r="I59" i="45"/>
  <c r="CL59" i="45"/>
  <c r="AI57" i="29"/>
  <c r="K6" i="45"/>
  <c r="DB6" i="45"/>
  <c r="BA59" i="45"/>
  <c r="DB59" i="45"/>
  <c r="AH40" i="47"/>
  <c r="AF21" i="28"/>
  <c r="AH22" i="28"/>
  <c r="AK22" i="46"/>
  <c r="BC22" i="46"/>
  <c r="BG22" i="47"/>
  <c r="AJ21" i="47"/>
  <c r="I22" i="28"/>
  <c r="J22" i="46"/>
  <c r="J21" i="46"/>
  <c r="J40" i="46"/>
  <c r="J42" i="46"/>
  <c r="I21" i="47"/>
  <c r="AJ21" i="46"/>
  <c r="BK59" i="45"/>
  <c r="J57" i="29"/>
  <c r="M6" i="45"/>
  <c r="BB21" i="47"/>
  <c r="L59" i="45"/>
  <c r="BM59" i="45"/>
  <c r="J40" i="47"/>
  <c r="I40" i="47"/>
  <c r="I21" i="28"/>
  <c r="AF40" i="28"/>
  <c r="AH42" i="47"/>
  <c r="AO21" i="46"/>
  <c r="AN40" i="46"/>
  <c r="AP21" i="46"/>
  <c r="AM42" i="47"/>
  <c r="AN40" i="47"/>
  <c r="AO40" i="47"/>
  <c r="AK40" i="28"/>
  <c r="BG21" i="47"/>
  <c r="AH21" i="28"/>
  <c r="AJ40" i="47"/>
  <c r="M22" i="46"/>
  <c r="K21" i="46"/>
  <c r="BL6" i="45"/>
  <c r="BN6" i="45"/>
  <c r="K59" i="45"/>
  <c r="K4" i="29"/>
  <c r="BE22" i="46"/>
  <c r="BF22" i="46"/>
  <c r="J21" i="28"/>
  <c r="L21" i="47"/>
  <c r="AK21" i="46"/>
  <c r="BC21" i="46"/>
  <c r="BH22" i="46"/>
  <c r="AK42" i="47"/>
  <c r="AI40" i="28"/>
  <c r="BC40" i="47"/>
  <c r="AG42" i="47"/>
  <c r="AE40" i="28"/>
  <c r="BA40" i="47"/>
  <c r="BA42" i="47"/>
  <c r="AH40" i="46"/>
  <c r="BB21" i="46"/>
  <c r="AL40" i="46"/>
  <c r="BD21" i="46"/>
  <c r="AL42" i="47"/>
  <c r="AJ40" i="28"/>
  <c r="AG40" i="28"/>
  <c r="AI42" i="47"/>
  <c r="BD21" i="47"/>
  <c r="BE21" i="47"/>
  <c r="L22" i="46"/>
  <c r="M22" i="47"/>
  <c r="K21" i="47"/>
  <c r="K22" i="28"/>
  <c r="AJ40" i="46"/>
  <c r="I57" i="29"/>
  <c r="BJ59" i="45"/>
  <c r="BB40" i="47"/>
  <c r="BB42" i="47"/>
  <c r="AE42" i="28"/>
  <c r="AF42" i="28"/>
  <c r="AG42" i="28"/>
  <c r="AJ42" i="28"/>
  <c r="BL59" i="45"/>
  <c r="K57" i="29"/>
  <c r="M59" i="45"/>
  <c r="AO40" i="46"/>
  <c r="AN42" i="46"/>
  <c r="AP40" i="46"/>
  <c r="N22" i="46"/>
  <c r="L21" i="46"/>
  <c r="BE40" i="47"/>
  <c r="BD40" i="47"/>
  <c r="M21" i="46"/>
  <c r="K40" i="46"/>
  <c r="AH42" i="46"/>
  <c r="BB40" i="46"/>
  <c r="BB42" i="46"/>
  <c r="L40" i="47"/>
  <c r="J40" i="28"/>
  <c r="J42" i="47"/>
  <c r="BE21" i="46"/>
  <c r="BF21" i="46"/>
  <c r="AO42" i="47"/>
  <c r="AN42" i="47"/>
  <c r="AK42" i="28"/>
  <c r="I42" i="47"/>
  <c r="I40" i="28"/>
  <c r="AL42" i="46"/>
  <c r="BD42" i="46"/>
  <c r="BD40" i="46"/>
  <c r="AI42" i="28"/>
  <c r="BC42" i="47"/>
  <c r="AH40" i="28"/>
  <c r="AJ42" i="47"/>
  <c r="BG40" i="47"/>
  <c r="AK40" i="46"/>
  <c r="BC40" i="46"/>
  <c r="BC42" i="46"/>
  <c r="BH21" i="46"/>
  <c r="M21" i="47"/>
  <c r="K21" i="28"/>
  <c r="K40" i="47"/>
  <c r="AJ42" i="46"/>
  <c r="I44" i="47"/>
  <c r="N21" i="46"/>
  <c r="L40" i="46"/>
  <c r="BD42" i="47"/>
  <c r="BE42" i="47"/>
  <c r="BH40" i="46"/>
  <c r="AK42" i="46"/>
  <c r="BH42" i="46"/>
  <c r="BE40" i="46"/>
  <c r="BF40" i="46"/>
  <c r="L42" i="47"/>
  <c r="J42" i="28"/>
  <c r="AO42" i="46"/>
  <c r="AP42" i="46"/>
  <c r="BF42" i="46"/>
  <c r="BE42" i="46"/>
  <c r="M40" i="46"/>
  <c r="K42" i="46"/>
  <c r="M42" i="46"/>
  <c r="K40" i="28"/>
  <c r="K42" i="47"/>
  <c r="M40" i="47"/>
  <c r="BN58" i="45"/>
  <c r="BN59" i="45"/>
  <c r="I42" i="28"/>
  <c r="AH42" i="28"/>
  <c r="BG42" i="47"/>
  <c r="K42" i="28"/>
  <c r="M42" i="47"/>
  <c r="J44" i="46"/>
  <c r="J44" i="47"/>
  <c r="I44" i="28"/>
  <c r="L42" i="46"/>
  <c r="N42" i="46"/>
  <c r="N40" i="46"/>
  <c r="K44" i="47"/>
  <c r="J44" i="28"/>
  <c r="K44" i="46"/>
  <c r="M44" i="46"/>
  <c r="L44" i="47"/>
  <c r="M44" i="47"/>
  <c r="L44" i="46"/>
  <c r="N44" i="46"/>
  <c r="K44" i="28"/>
  <c r="I30" i="57"/>
  <c r="K30" i="57"/>
  <c r="AK38" i="57"/>
  <c r="AI38" i="57"/>
  <c r="J30" i="57"/>
  <c r="L30" i="57"/>
  <c r="AG38" i="57"/>
  <c r="AN38" i="57"/>
  <c r="J38" i="57"/>
  <c r="M38" i="57"/>
  <c r="AL38" i="57"/>
  <c r="AJ38" i="57"/>
  <c r="AH38" i="57"/>
  <c r="AM38" i="57"/>
  <c r="BE38" i="57"/>
  <c r="M30" i="57"/>
  <c r="BI38" i="57"/>
  <c r="BD38" i="57"/>
  <c r="BG38" i="57"/>
  <c r="AP38" i="57"/>
  <c r="AO38" i="57"/>
  <c r="BB38" i="57"/>
  <c r="BC38" i="57"/>
  <c r="BF38" i="57"/>
  <c r="I5" i="57"/>
  <c r="I22" i="57"/>
  <c r="I21" i="57"/>
  <c r="J22" i="57"/>
  <c r="K22" i="57"/>
  <c r="J21" i="57"/>
  <c r="L22" i="57"/>
  <c r="M22" i="57"/>
  <c r="K21" i="57"/>
  <c r="L21" i="57"/>
  <c r="M21" i="57"/>
  <c r="I9" i="57"/>
  <c r="K6" i="57"/>
  <c r="J7" i="57"/>
  <c r="K9" i="57"/>
  <c r="K5" i="57"/>
  <c r="I10" i="57"/>
  <c r="J5" i="57"/>
  <c r="J9" i="57"/>
  <c r="L9" i="57"/>
  <c r="K8" i="57"/>
  <c r="K10" i="57"/>
  <c r="I8" i="57"/>
  <c r="J8" i="57"/>
  <c r="J10" i="57"/>
  <c r="J6" i="57"/>
  <c r="I6" i="57"/>
  <c r="I7" i="57"/>
  <c r="K7" i="57"/>
  <c r="L8" i="57"/>
  <c r="M10" i="57"/>
  <c r="I4" i="57"/>
  <c r="M8" i="57"/>
  <c r="M6" i="57"/>
  <c r="M5" i="57"/>
  <c r="K4" i="57"/>
  <c r="J4" i="57"/>
  <c r="L4" i="57"/>
  <c r="L5" i="57"/>
  <c r="L10" i="57"/>
  <c r="L7" i="57"/>
  <c r="M7" i="57"/>
  <c r="L6" i="57"/>
  <c r="M9" i="57"/>
  <c r="AL5" i="57"/>
  <c r="AM6" i="57"/>
  <c r="AI7" i="57"/>
  <c r="AM8" i="57"/>
  <c r="AI9" i="57"/>
  <c r="AM10" i="57"/>
  <c r="AK5" i="57"/>
  <c r="AH9" i="57"/>
  <c r="AM5" i="57"/>
  <c r="AN8" i="57"/>
  <c r="J11" i="57"/>
  <c r="AN5" i="57"/>
  <c r="AG6" i="57"/>
  <c r="AK7" i="57"/>
  <c r="AG8" i="57"/>
  <c r="AK9" i="57"/>
  <c r="AG10" i="57"/>
  <c r="K11" i="57"/>
  <c r="AH7" i="57"/>
  <c r="AN6" i="57"/>
  <c r="AG5" i="57"/>
  <c r="AH6" i="57"/>
  <c r="AL7" i="57"/>
  <c r="AH8" i="57"/>
  <c r="AL9" i="57"/>
  <c r="AH10" i="57"/>
  <c r="AL8" i="57"/>
  <c r="AH5" i="57"/>
  <c r="AM7" i="57"/>
  <c r="AI10" i="57"/>
  <c r="AL6" i="57"/>
  <c r="AJ7" i="57"/>
  <c r="AN10" i="57"/>
  <c r="AI6" i="57"/>
  <c r="AM9" i="57"/>
  <c r="AI5" i="57"/>
  <c r="AJ6" i="57"/>
  <c r="AN7" i="57"/>
  <c r="AJ8" i="57"/>
  <c r="AN9" i="57"/>
  <c r="AJ10" i="57"/>
  <c r="M4" i="57"/>
  <c r="AL10" i="57"/>
  <c r="AJ9" i="57"/>
  <c r="AI8" i="57"/>
  <c r="AJ5" i="57"/>
  <c r="AK6" i="57"/>
  <c r="AG7" i="57"/>
  <c r="AK8" i="57"/>
  <c r="AG9" i="57"/>
  <c r="AK10" i="57"/>
  <c r="I11" i="57"/>
  <c r="M11" i="57"/>
  <c r="AH4" i="57"/>
  <c r="BB7" i="57"/>
  <c r="AP8" i="57"/>
  <c r="AO8" i="57"/>
  <c r="BI10" i="57"/>
  <c r="BD10" i="57"/>
  <c r="AJ4" i="57"/>
  <c r="BC6" i="57"/>
  <c r="BB5" i="57"/>
  <c r="AG4" i="57"/>
  <c r="BB4" i="57"/>
  <c r="BI9" i="57"/>
  <c r="BD9" i="57"/>
  <c r="BC7" i="57"/>
  <c r="AO7" i="57"/>
  <c r="AP7" i="57"/>
  <c r="AP10" i="57"/>
  <c r="AO10" i="57"/>
  <c r="BC10" i="57"/>
  <c r="BB6" i="57"/>
  <c r="BI5" i="57"/>
  <c r="BE5" i="57"/>
  <c r="AM4" i="57"/>
  <c r="BC9" i="57"/>
  <c r="BB9" i="57"/>
  <c r="AP6" i="57"/>
  <c r="AO6" i="57"/>
  <c r="L11" i="57"/>
  <c r="BD5" i="57"/>
  <c r="AK4" i="57"/>
  <c r="BE6" i="57"/>
  <c r="BD7" i="57"/>
  <c r="BI7" i="57"/>
  <c r="BC8" i="57"/>
  <c r="AP9" i="57"/>
  <c r="AO9" i="57"/>
  <c r="BE8" i="57"/>
  <c r="BI8" i="57"/>
  <c r="BD8" i="57"/>
  <c r="BE7" i="57"/>
  <c r="BF7" i="57"/>
  <c r="BB8" i="57"/>
  <c r="AL4" i="57"/>
  <c r="BC5" i="57"/>
  <c r="AI4" i="57"/>
  <c r="BD6" i="57"/>
  <c r="BI6" i="57"/>
  <c r="BE9" i="57"/>
  <c r="BB10" i="57"/>
  <c r="AO5" i="57"/>
  <c r="AN4" i="57"/>
  <c r="AP5" i="57"/>
  <c r="BE10" i="57"/>
  <c r="BF9" i="57"/>
  <c r="BC4" i="57"/>
  <c r="BG9" i="57"/>
  <c r="BG6" i="57"/>
  <c r="BF5" i="57"/>
  <c r="BG5" i="57"/>
  <c r="AI11" i="57"/>
  <c r="AN11" i="57"/>
  <c r="BG7" i="57"/>
  <c r="AG11" i="57"/>
  <c r="BF8" i="57"/>
  <c r="BG8" i="57"/>
  <c r="AJ11" i="57"/>
  <c r="AO4" i="57"/>
  <c r="AP4" i="57"/>
  <c r="AL11" i="57"/>
  <c r="BG10" i="57"/>
  <c r="BF10" i="57"/>
  <c r="AK11" i="57"/>
  <c r="BF6" i="57"/>
  <c r="AH11" i="57"/>
  <c r="BD4" i="57"/>
  <c r="BI4" i="57"/>
  <c r="AM11" i="57"/>
  <c r="BE11" i="57"/>
  <c r="BE4" i="57"/>
  <c r="BB11" i="57"/>
  <c r="BC11" i="57"/>
  <c r="BF4" i="57"/>
  <c r="BG4" i="57"/>
  <c r="BF11" i="57"/>
  <c r="BI11" i="57"/>
  <c r="BD11" i="57"/>
  <c r="BG11" i="57"/>
  <c r="AO11" i="57"/>
  <c r="AP11" i="57"/>
  <c r="AN37" i="57"/>
  <c r="AJ32" i="57"/>
  <c r="AH32" i="57"/>
  <c r="AN32" i="57"/>
  <c r="AL32" i="57"/>
  <c r="AK32" i="57"/>
  <c r="AG32" i="57"/>
  <c r="AI32" i="57"/>
  <c r="BC32" i="57"/>
  <c r="AM32" i="57"/>
  <c r="BE32" i="57"/>
  <c r="BB32" i="57"/>
  <c r="AO32" i="57"/>
  <c r="AP32" i="57"/>
  <c r="BF32" i="57"/>
  <c r="BI32" i="57"/>
  <c r="BD32" i="57"/>
  <c r="BG32" i="57"/>
  <c r="K32" i="57"/>
  <c r="I32" i="57"/>
  <c r="J32" i="57"/>
  <c r="L32" i="57"/>
  <c r="M32" i="57"/>
  <c r="J28" i="57"/>
  <c r="I28" i="57"/>
  <c r="K28" i="57"/>
  <c r="M28" i="57"/>
  <c r="L28" i="57"/>
  <c r="K36" i="57"/>
  <c r="K35" i="57"/>
  <c r="K29" i="57"/>
  <c r="K16" i="57"/>
  <c r="K25" i="57"/>
  <c r="K15" i="57"/>
  <c r="AM15" i="57"/>
  <c r="AN15" i="57"/>
  <c r="AP15" i="57"/>
  <c r="BE15" i="57"/>
  <c r="K31" i="57"/>
  <c r="AG37" i="57"/>
  <c r="AL37" i="57"/>
  <c r="AH37" i="57"/>
  <c r="AK37" i="57"/>
  <c r="BB37" i="57"/>
  <c r="BD37" i="57"/>
  <c r="AM37" i="57"/>
  <c r="AI37" i="57"/>
  <c r="J37" i="57"/>
  <c r="BE37" i="57"/>
  <c r="AP37" i="57"/>
  <c r="BI37" i="57"/>
  <c r="AJ37" i="57"/>
  <c r="AO37" i="57"/>
  <c r="AN16" i="57"/>
  <c r="AM16" i="57"/>
  <c r="BE16" i="57"/>
  <c r="M37" i="57"/>
  <c r="BG37" i="57"/>
  <c r="BC37" i="57"/>
  <c r="BF37" i="57"/>
  <c r="AP16" i="57"/>
  <c r="I31" i="57"/>
  <c r="J25" i="57"/>
  <c r="J31" i="57"/>
  <c r="AH31" i="57"/>
  <c r="AG31" i="57"/>
  <c r="BB31" i="57"/>
  <c r="AJ30" i="57"/>
  <c r="AM36" i="57"/>
  <c r="AI31" i="57"/>
  <c r="AN30" i="57"/>
  <c r="AN36" i="57"/>
  <c r="AG36" i="57"/>
  <c r="AK30" i="57"/>
  <c r="AM30" i="57"/>
  <c r="AG30" i="57"/>
  <c r="AH36" i="57"/>
  <c r="AH30" i="57"/>
  <c r="AL30" i="57"/>
  <c r="AN31" i="57"/>
  <c r="AJ31" i="57"/>
  <c r="AI36" i="57"/>
  <c r="I36" i="57"/>
  <c r="L31" i="57"/>
  <c r="M31" i="57"/>
  <c r="AI30" i="57"/>
  <c r="M25" i="57"/>
  <c r="AJ36" i="57"/>
  <c r="J36" i="57"/>
  <c r="AM31" i="57"/>
  <c r="AK31" i="57"/>
  <c r="AL36" i="57"/>
  <c r="AK36" i="57"/>
  <c r="AL31" i="57"/>
  <c r="AP36" i="57"/>
  <c r="AO36" i="57"/>
  <c r="BB30" i="57"/>
  <c r="BE30" i="57"/>
  <c r="AM35" i="57"/>
  <c r="BD31" i="57"/>
  <c r="BI31" i="57"/>
  <c r="AH35" i="57"/>
  <c r="AJ35" i="57"/>
  <c r="BD36" i="57"/>
  <c r="BI36" i="57"/>
  <c r="AK35" i="57"/>
  <c r="BE31" i="57"/>
  <c r="AI35" i="57"/>
  <c r="AG35" i="57"/>
  <c r="AO30" i="57"/>
  <c r="AP30" i="57"/>
  <c r="J35" i="57"/>
  <c r="M35" i="57"/>
  <c r="L36" i="57"/>
  <c r="M36" i="57"/>
  <c r="BC30" i="57"/>
  <c r="BD30" i="57"/>
  <c r="BI30" i="57"/>
  <c r="BC31" i="57"/>
  <c r="AP31" i="57"/>
  <c r="AO31" i="57"/>
  <c r="AL35" i="57"/>
  <c r="BC36" i="57"/>
  <c r="BE36" i="57"/>
  <c r="BB36" i="57"/>
  <c r="AN35" i="57"/>
  <c r="BB35" i="57"/>
  <c r="BF30" i="57"/>
  <c r="BG30" i="57"/>
  <c r="BC35" i="57"/>
  <c r="AG16" i="57"/>
  <c r="AK16" i="57"/>
  <c r="I16" i="57"/>
  <c r="AH16" i="57"/>
  <c r="AL16" i="57"/>
  <c r="J16" i="57"/>
  <c r="AJ16" i="57"/>
  <c r="AO16" i="57"/>
  <c r="AI16" i="57"/>
  <c r="BD35" i="57"/>
  <c r="BE35" i="57"/>
  <c r="BG36" i="57"/>
  <c r="BF36" i="57"/>
  <c r="AP35" i="57"/>
  <c r="AO35" i="57"/>
  <c r="BG31" i="57"/>
  <c r="BF31" i="57"/>
  <c r="BI35" i="57"/>
  <c r="BF35" i="57"/>
  <c r="BC16" i="57"/>
  <c r="BF16" i="57"/>
  <c r="BD16" i="57"/>
  <c r="BG16" i="57"/>
  <c r="BG35" i="57"/>
  <c r="L16" i="57"/>
  <c r="M16" i="57"/>
  <c r="BI16" i="57"/>
  <c r="BB16" i="57"/>
  <c r="AM29" i="57"/>
  <c r="AN29" i="57"/>
  <c r="AP29" i="57"/>
  <c r="AI28" i="57"/>
  <c r="AJ29" i="57"/>
  <c r="AO29" i="57"/>
  <c r="AI29" i="57"/>
  <c r="AM28" i="57"/>
  <c r="J29" i="57"/>
  <c r="AH28" i="57"/>
  <c r="AG15" i="57"/>
  <c r="AG28" i="57"/>
  <c r="AK28" i="57"/>
  <c r="I15" i="57"/>
  <c r="AH29" i="57"/>
  <c r="AL29" i="57"/>
  <c r="AN28" i="57"/>
  <c r="AL28" i="57"/>
  <c r="AL15" i="57"/>
  <c r="AJ15" i="57"/>
  <c r="AO15" i="57"/>
  <c r="AI15" i="57"/>
  <c r="BC15" i="57"/>
  <c r="BF15" i="57"/>
  <c r="J15" i="57"/>
  <c r="AK15" i="57"/>
  <c r="I29" i="57"/>
  <c r="AK29" i="57"/>
  <c r="AJ28" i="57"/>
  <c r="BC28" i="57"/>
  <c r="AH15" i="57"/>
  <c r="AG29" i="57"/>
  <c r="BE29" i="57"/>
  <c r="BD29" i="57"/>
  <c r="BD28" i="57"/>
  <c r="BD15" i="57"/>
  <c r="BG15" i="57"/>
  <c r="BG29" i="57"/>
  <c r="BI15" i="57"/>
  <c r="BI29" i="57"/>
  <c r="I38" i="57"/>
  <c r="L38" i="57"/>
  <c r="BB28" i="57"/>
  <c r="BC29" i="57"/>
  <c r="BF29" i="57"/>
  <c r="L15" i="57"/>
  <c r="M15" i="57"/>
  <c r="BI28" i="57"/>
  <c r="BB15" i="57"/>
  <c r="L29" i="57"/>
  <c r="M29" i="57"/>
  <c r="BE28" i="57"/>
  <c r="BB29" i="57"/>
  <c r="AP28" i="57"/>
  <c r="AO28" i="57"/>
  <c r="BF28" i="57"/>
  <c r="BG28" i="57"/>
  <c r="AL25" i="57"/>
  <c r="AM25" i="57"/>
  <c r="AN25" i="57"/>
  <c r="AP25" i="57"/>
  <c r="BE25" i="57"/>
  <c r="AK25" i="57"/>
  <c r="BD25" i="57"/>
  <c r="BG25" i="57"/>
  <c r="BI25" i="57"/>
  <c r="AG25" i="57"/>
  <c r="AJ25" i="57"/>
  <c r="AO25" i="57"/>
  <c r="AH25" i="57"/>
  <c r="BB25" i="57"/>
  <c r="AI25" i="57"/>
  <c r="BC25" i="57"/>
  <c r="BF25" i="57"/>
  <c r="I25" i="57"/>
  <c r="L25" i="57"/>
  <c r="I37" i="57"/>
  <c r="L37" i="57"/>
  <c r="I35" i="57"/>
  <c r="L35" i="57"/>
  <c r="AL22" i="57"/>
  <c r="AJ22" i="57"/>
  <c r="AK22" i="57"/>
  <c r="AG22" i="57"/>
  <c r="AH22" i="57"/>
  <c r="AI22" i="57"/>
  <c r="AM22" i="57"/>
  <c r="BB22" i="57"/>
  <c r="BD22" i="57"/>
  <c r="BC22" i="57"/>
  <c r="AM21" i="57"/>
  <c r="AK21" i="57"/>
  <c r="AG21" i="57"/>
  <c r="AI21" i="57"/>
  <c r="AJ21" i="57"/>
  <c r="AH21" i="57"/>
  <c r="AL21" i="57"/>
  <c r="BD21" i="57"/>
  <c r="BB21" i="57"/>
  <c r="BC21" i="57"/>
  <c r="J14" i="57"/>
  <c r="K14" i="57"/>
  <c r="M14" i="57"/>
  <c r="K13" i="57"/>
  <c r="J13" i="57"/>
  <c r="K18" i="57"/>
  <c r="J18" i="57"/>
  <c r="M13" i="57"/>
  <c r="M18" i="57"/>
  <c r="AG14" i="57"/>
  <c r="AH14" i="57"/>
  <c r="BB14" i="57"/>
  <c r="AK14" i="57"/>
  <c r="AI14" i="57"/>
  <c r="AG13" i="57"/>
  <c r="AK13" i="57"/>
  <c r="AL14" i="57"/>
  <c r="BD14" i="57"/>
  <c r="AG18" i="57"/>
  <c r="AI13" i="57"/>
  <c r="AH13" i="57"/>
  <c r="BB13" i="57"/>
  <c r="AM14" i="57"/>
  <c r="AJ14" i="57"/>
  <c r="BC14" i="57"/>
  <c r="AM13" i="57"/>
  <c r="I14" i="57"/>
  <c r="AH18" i="57"/>
  <c r="BB18" i="57"/>
  <c r="AI18" i="57"/>
  <c r="AK18" i="57"/>
  <c r="AN14" i="57"/>
  <c r="AL13" i="57"/>
  <c r="BE13" i="57"/>
  <c r="AJ13" i="57"/>
  <c r="BC13" i="57"/>
  <c r="BF13" i="57"/>
  <c r="AL18" i="57"/>
  <c r="BD18" i="57"/>
  <c r="I13" i="57"/>
  <c r="L13" i="57"/>
  <c r="L14" i="57"/>
  <c r="AM18" i="57"/>
  <c r="AP14" i="57"/>
  <c r="AO14" i="57"/>
  <c r="BI14" i="57"/>
  <c r="AJ18" i="57"/>
  <c r="AN13" i="57"/>
  <c r="BI13" i="57"/>
  <c r="BC18" i="57"/>
  <c r="BE14" i="57"/>
  <c r="AN18" i="57"/>
  <c r="BI18" i="57"/>
  <c r="AP13" i="57"/>
  <c r="AO13" i="57"/>
  <c r="BD13" i="57"/>
  <c r="BG13" i="57"/>
  <c r="I18" i="57"/>
  <c r="L18" i="57"/>
  <c r="BG14" i="57"/>
  <c r="BF14" i="57"/>
  <c r="BE18" i="57"/>
  <c r="AP18" i="57"/>
  <c r="AO18" i="57"/>
  <c r="BG18" i="57"/>
  <c r="BF18" i="57"/>
  <c r="AN22" i="57"/>
  <c r="AN21" i="57"/>
  <c r="AP22" i="57"/>
  <c r="AO22" i="57"/>
  <c r="BI22" i="57"/>
  <c r="BE22" i="57"/>
  <c r="BF22" i="57"/>
  <c r="BG22" i="57"/>
  <c r="AO21" i="57"/>
  <c r="AP21" i="57"/>
  <c r="BI21" i="57"/>
  <c r="BE21" i="57"/>
  <c r="BG21" i="57"/>
  <c r="BF21" i="57"/>
  <c r="I33" i="57"/>
  <c r="I27" i="57"/>
  <c r="I40" i="57"/>
  <c r="I42" i="57"/>
  <c r="I44" i="57"/>
  <c r="AG33" i="57"/>
  <c r="AJ33" i="57"/>
  <c r="AG27" i="57"/>
  <c r="AI33" i="57"/>
  <c r="BC33" i="57"/>
  <c r="AH33" i="57"/>
  <c r="BB33" i="57"/>
  <c r="AI27" i="57"/>
  <c r="AH27" i="57"/>
  <c r="BB27" i="57"/>
  <c r="AG40" i="57"/>
  <c r="AJ27" i="57"/>
  <c r="AI40" i="57"/>
  <c r="AH40" i="57"/>
  <c r="BB40" i="57"/>
  <c r="BB42" i="57"/>
  <c r="AG42" i="57"/>
  <c r="AJ40" i="57"/>
  <c r="BC27" i="57"/>
  <c r="AJ42" i="57"/>
  <c r="AI42" i="57"/>
  <c r="AH42" i="57"/>
  <c r="BC40" i="57"/>
  <c r="BC42" i="57"/>
  <c r="J33" i="57"/>
  <c r="K33" i="57"/>
  <c r="AN33" i="57"/>
  <c r="AO33" i="57"/>
  <c r="L33" i="57"/>
  <c r="J27" i="57"/>
  <c r="AN27" i="57"/>
  <c r="M33" i="57"/>
  <c r="K27" i="57"/>
  <c r="AK33" i="57"/>
  <c r="M27" i="57"/>
  <c r="K40" i="57"/>
  <c r="AO27" i="57"/>
  <c r="AN40" i="57"/>
  <c r="L27" i="57"/>
  <c r="J40" i="57"/>
  <c r="AM33" i="57"/>
  <c r="AN42" i="57"/>
  <c r="AO42" i="57"/>
  <c r="AL33" i="57"/>
  <c r="BD33" i="57"/>
  <c r="M40" i="57"/>
  <c r="K42" i="57"/>
  <c r="AO40" i="57"/>
  <c r="AM27" i="57"/>
  <c r="AK27" i="57"/>
  <c r="BE33" i="57"/>
  <c r="BF33" i="57"/>
  <c r="AP33" i="57"/>
  <c r="L40" i="57"/>
  <c r="J42" i="57"/>
  <c r="BI33" i="57"/>
  <c r="BE27" i="57"/>
  <c r="BF27" i="57"/>
  <c r="AP27" i="57"/>
  <c r="AK40" i="57"/>
  <c r="AL27" i="57"/>
  <c r="BD27" i="57"/>
  <c r="L42" i="57"/>
  <c r="J44" i="57"/>
  <c r="M42" i="57"/>
  <c r="AM40" i="57"/>
  <c r="BG33" i="57"/>
  <c r="BG27" i="57"/>
  <c r="AL40" i="57"/>
  <c r="BI40" i="57"/>
  <c r="BI27" i="57"/>
  <c r="AM42" i="57"/>
  <c r="L44" i="57"/>
  <c r="K44" i="57"/>
  <c r="M44" i="57"/>
  <c r="AK42" i="57"/>
  <c r="BE40" i="57"/>
  <c r="BF40" i="57"/>
  <c r="AP40" i="57"/>
  <c r="BD40" i="57"/>
  <c r="BG40" i="57"/>
  <c r="AL42" i="57"/>
  <c r="BI42" i="57"/>
  <c r="BE42" i="57"/>
  <c r="BF42" i="57"/>
  <c r="AP42" i="57"/>
  <c r="BD42" i="57"/>
  <c r="BG42" i="57"/>
  <c r="BB24" i="62"/>
  <c r="BB27" i="62"/>
  <c r="BC25" i="62"/>
  <c r="BA24" i="62"/>
  <c r="BC23" i="62"/>
  <c r="BA21" i="62"/>
  <c r="BC22" i="62"/>
  <c r="BC31" i="62"/>
  <c r="BA30" i="62"/>
  <c r="BC29" i="62"/>
  <c r="BA27" i="62"/>
  <c r="BC28" i="62"/>
  <c r="BD25" i="62"/>
  <c r="BD22" i="62"/>
  <c r="BD28" i="62"/>
  <c r="AH29" i="63"/>
  <c r="BB25" i="62"/>
  <c r="BD24" i="62"/>
  <c r="BB23" i="62"/>
  <c r="BD21" i="62"/>
  <c r="BB22" i="62"/>
  <c r="BB31" i="62"/>
  <c r="BD30" i="62"/>
  <c r="BB29" i="62"/>
  <c r="BD23" i="62"/>
  <c r="BD29" i="62"/>
  <c r="BB21" i="62"/>
  <c r="BD31" i="62"/>
  <c r="BA25" i="62"/>
  <c r="BC24" i="62"/>
  <c r="BA23" i="62"/>
  <c r="BC21" i="62"/>
  <c r="BA22" i="62"/>
  <c r="BA31" i="62"/>
  <c r="BC30" i="62"/>
  <c r="BA29" i="62"/>
  <c r="BC27" i="62"/>
  <c r="BA28" i="62"/>
  <c r="BB30" i="62"/>
  <c r="CS26" i="62"/>
  <c r="AO29" i="63"/>
  <c r="AQ29" i="64"/>
  <c r="AP29" i="64"/>
  <c r="CL26" i="62"/>
  <c r="CM20" i="62"/>
  <c r="BB20" i="62"/>
  <c r="DF20" i="62"/>
  <c r="CO26" i="62"/>
  <c r="BC26" i="62"/>
  <c r="DG26" i="62"/>
  <c r="BB28" i="62"/>
  <c r="AJ29" i="63"/>
  <c r="CN20" i="62"/>
  <c r="AL29" i="63"/>
  <c r="BJ29" i="64"/>
  <c r="AI29" i="63"/>
  <c r="BD29" i="63"/>
  <c r="BD29" i="64"/>
  <c r="CR20" i="62"/>
  <c r="CK20" i="62"/>
  <c r="BA20" i="62"/>
  <c r="DE20" i="62"/>
  <c r="CL20" i="62"/>
  <c r="CN26" i="62"/>
  <c r="AK29" i="63"/>
  <c r="BE29" i="64"/>
  <c r="CO20" i="62"/>
  <c r="BC20" i="62"/>
  <c r="DG20" i="62"/>
  <c r="CP20" i="62"/>
  <c r="BD27" i="62"/>
  <c r="AN29" i="63"/>
  <c r="CR26" i="62"/>
  <c r="AG29" i="63"/>
  <c r="BC29" i="63"/>
  <c r="BC29" i="64"/>
  <c r="AM29" i="63"/>
  <c r="BF29" i="63"/>
  <c r="BG29" i="63"/>
  <c r="BF29" i="64"/>
  <c r="CQ20" i="62"/>
  <c r="BD20" i="62"/>
  <c r="DH20" i="62"/>
  <c r="BA26" i="62"/>
  <c r="DE26" i="62"/>
  <c r="CK26" i="62"/>
  <c r="CS20" i="62"/>
  <c r="BE29" i="63"/>
  <c r="BH29" i="63"/>
  <c r="CP26" i="62"/>
  <c r="CQ26" i="62"/>
  <c r="BD26" i="62"/>
  <c r="DH26" i="62"/>
  <c r="CM26" i="62"/>
  <c r="BB26" i="62"/>
  <c r="DF26" i="62"/>
  <c r="AQ29" i="63"/>
  <c r="AP29" i="63"/>
  <c r="AO36" i="63"/>
  <c r="BG29" i="64"/>
  <c r="BH29" i="64"/>
  <c r="BJ29" i="63"/>
  <c r="CS32" i="62"/>
  <c r="AO31" i="63"/>
  <c r="CS46" i="62"/>
  <c r="AO30" i="63"/>
  <c r="AO28" i="63"/>
  <c r="CS38" i="62"/>
  <c r="AO35" i="63"/>
  <c r="BB18" i="61"/>
  <c r="AO16" i="63"/>
  <c r="AO15" i="63"/>
  <c r="AO25" i="63"/>
  <c r="BB12" i="61"/>
  <c r="CS58" i="62"/>
  <c r="AO33" i="63"/>
  <c r="CS45" i="62"/>
  <c r="CS13" i="62"/>
  <c r="BN15" i="62"/>
  <c r="J30" i="63"/>
  <c r="L30" i="64"/>
  <c r="M30" i="64"/>
  <c r="K30" i="63"/>
  <c r="M30" i="63"/>
  <c r="I30" i="63"/>
  <c r="L30" i="63"/>
  <c r="BN14" i="62"/>
  <c r="BD18" i="62"/>
  <c r="BC18" i="62"/>
  <c r="BB18" i="62"/>
  <c r="BN25" i="62"/>
  <c r="BA18" i="62"/>
  <c r="BN34" i="62"/>
  <c r="BN23" i="62"/>
  <c r="L23" i="62"/>
  <c r="M23" i="62"/>
  <c r="BM24" i="62"/>
  <c r="M21" i="62"/>
  <c r="BN21" i="62"/>
  <c r="L21" i="62"/>
  <c r="M22" i="62"/>
  <c r="M25" i="62"/>
  <c r="BM21" i="62"/>
  <c r="BN22" i="62"/>
  <c r="L22" i="62"/>
  <c r="BM22" i="62"/>
  <c r="BM23" i="62"/>
  <c r="J28" i="63"/>
  <c r="BM25" i="62"/>
  <c r="L25" i="62"/>
  <c r="L24" i="62"/>
  <c r="BN24" i="62"/>
  <c r="M28" i="64"/>
  <c r="K28" i="63"/>
  <c r="L28" i="64"/>
  <c r="BO32" i="62"/>
  <c r="M24" i="62"/>
  <c r="BM20" i="62"/>
  <c r="M20" i="62"/>
  <c r="BQ20" i="62"/>
  <c r="BO20" i="62"/>
  <c r="I28" i="63"/>
  <c r="M28" i="63"/>
  <c r="M34" i="62"/>
  <c r="BN20" i="62"/>
  <c r="L20" i="62"/>
  <c r="BP20" i="62"/>
  <c r="K36" i="63"/>
  <c r="L28" i="63"/>
  <c r="K29" i="63"/>
  <c r="BO46" i="62"/>
  <c r="BO26" i="62"/>
  <c r="BO58" i="62"/>
  <c r="M14" i="62"/>
  <c r="BO13" i="62"/>
  <c r="M15" i="62"/>
  <c r="K25" i="63"/>
  <c r="K16" i="63"/>
  <c r="AP18" i="61"/>
  <c r="AP12" i="61"/>
  <c r="K15" i="63"/>
  <c r="Z14" i="61"/>
  <c r="Z16" i="61"/>
  <c r="AE16" i="61"/>
  <c r="Z15" i="61"/>
  <c r="AE15" i="61"/>
  <c r="AE13" i="61"/>
  <c r="AE14" i="61"/>
  <c r="Z13" i="61"/>
  <c r="Z23" i="61"/>
  <c r="Z21" i="61"/>
  <c r="AE19" i="61"/>
  <c r="BA12" i="61"/>
  <c r="Z12" i="61"/>
  <c r="Z19" i="61"/>
  <c r="AE20" i="61"/>
  <c r="AE23" i="61"/>
  <c r="Z20" i="61"/>
  <c r="AE21" i="61"/>
  <c r="AN15" i="63"/>
  <c r="AQ15" i="63"/>
  <c r="AQ15" i="64"/>
  <c r="AZ12" i="61"/>
  <c r="AE12" i="61"/>
  <c r="BG12" i="61"/>
  <c r="AZ18" i="61"/>
  <c r="AE18" i="61"/>
  <c r="BG18" i="61"/>
  <c r="BA18" i="61"/>
  <c r="Z18" i="61"/>
  <c r="AM15" i="63"/>
  <c r="BF15" i="63"/>
  <c r="BF15" i="64"/>
  <c r="K31" i="63"/>
  <c r="BO38" i="62"/>
  <c r="AN16" i="63"/>
  <c r="AQ16" i="63"/>
  <c r="AQ16" i="64"/>
  <c r="AM16" i="63"/>
  <c r="BF16" i="63"/>
  <c r="BF16" i="64"/>
  <c r="BD19" i="62"/>
  <c r="BM16" i="62"/>
  <c r="BB14" i="62"/>
  <c r="BD16" i="62"/>
  <c r="BB17" i="62"/>
  <c r="L16" i="62"/>
  <c r="BN16" i="62"/>
  <c r="M16" i="62"/>
  <c r="BM19" i="62"/>
  <c r="BN19" i="62"/>
  <c r="L19" i="62"/>
  <c r="M19" i="62"/>
  <c r="BA19" i="62"/>
  <c r="BA15" i="62"/>
  <c r="BA16" i="62"/>
  <c r="BM17" i="62"/>
  <c r="BD15" i="62"/>
  <c r="BB19" i="62"/>
  <c r="BM15" i="62"/>
  <c r="L15" i="62"/>
  <c r="BN17" i="62"/>
  <c r="L17" i="62"/>
  <c r="M17" i="62"/>
  <c r="BD14" i="62"/>
  <c r="BB16" i="62"/>
  <c r="BB15" i="62"/>
  <c r="BM14" i="62"/>
  <c r="L14" i="62"/>
  <c r="BM18" i="62"/>
  <c r="BA14" i="62"/>
  <c r="BA17" i="62"/>
  <c r="L18" i="62"/>
  <c r="BN18" i="62"/>
  <c r="M18" i="62"/>
  <c r="BD17" i="62"/>
  <c r="BD13" i="62"/>
  <c r="BN43" i="62"/>
  <c r="L43" i="62"/>
  <c r="L42" i="62"/>
  <c r="BN42" i="62"/>
  <c r="BM37" i="62"/>
  <c r="BN29" i="62"/>
  <c r="L29" i="62"/>
  <c r="M29" i="62"/>
  <c r="BM40" i="62"/>
  <c r="BM43" i="62"/>
  <c r="BM34" i="62"/>
  <c r="L34" i="62"/>
  <c r="BN37" i="62"/>
  <c r="L37" i="62"/>
  <c r="M37" i="62"/>
  <c r="BM28" i="62"/>
  <c r="BN40" i="62"/>
  <c r="L40" i="62"/>
  <c r="BM30" i="62"/>
  <c r="BM39" i="62"/>
  <c r="BN33" i="62"/>
  <c r="L33" i="62"/>
  <c r="M33" i="62"/>
  <c r="L30" i="62"/>
  <c r="BN30" i="62"/>
  <c r="M30" i="62"/>
  <c r="BN28" i="62"/>
  <c r="L28" i="62"/>
  <c r="M28" i="62"/>
  <c r="BN39" i="62"/>
  <c r="L39" i="62"/>
  <c r="J31" i="63"/>
  <c r="M31" i="64"/>
  <c r="BM35" i="62"/>
  <c r="BM27" i="62"/>
  <c r="BM41" i="62"/>
  <c r="BN35" i="62"/>
  <c r="L35" i="62"/>
  <c r="M35" i="62"/>
  <c r="AQ30" i="64"/>
  <c r="BN27" i="62"/>
  <c r="L27" i="62"/>
  <c r="M27" i="62"/>
  <c r="BM31" i="62"/>
  <c r="BN41" i="62"/>
  <c r="L41" i="62"/>
  <c r="BM36" i="62"/>
  <c r="L31" i="62"/>
  <c r="BN31" i="62"/>
  <c r="M31" i="62"/>
  <c r="BM33" i="62"/>
  <c r="BM42" i="62"/>
  <c r="L36" i="62"/>
  <c r="BN36" i="62"/>
  <c r="M36" i="62"/>
  <c r="BM29" i="62"/>
  <c r="AO13" i="61"/>
  <c r="L13" i="61"/>
  <c r="M13" i="61"/>
  <c r="J25" i="63"/>
  <c r="M25" i="64"/>
  <c r="CN13" i="62"/>
  <c r="BC19" i="62"/>
  <c r="AB15" i="61"/>
  <c r="BC16" i="62"/>
  <c r="AN15" i="61"/>
  <c r="CQ13" i="62"/>
  <c r="AB16" i="61"/>
  <c r="AO15" i="61"/>
  <c r="L15" i="61"/>
  <c r="M15" i="61"/>
  <c r="BA12" i="62"/>
  <c r="BA13" i="62"/>
  <c r="CK13" i="62"/>
  <c r="BN13" i="62"/>
  <c r="M13" i="62"/>
  <c r="BQ13" i="62"/>
  <c r="CM13" i="62"/>
  <c r="BB13" i="62"/>
  <c r="AN14" i="61"/>
  <c r="BC14" i="62"/>
  <c r="CL13" i="62"/>
  <c r="AC16" i="61"/>
  <c r="AO14" i="61"/>
  <c r="L14" i="61"/>
  <c r="M14" i="61"/>
  <c r="L13" i="62"/>
  <c r="BP13" i="62"/>
  <c r="BM13" i="62"/>
  <c r="BC17" i="62"/>
  <c r="AB14" i="61"/>
  <c r="AB13" i="61"/>
  <c r="AN13" i="61"/>
  <c r="BC15" i="62"/>
  <c r="CR13" i="62"/>
  <c r="L31" i="64"/>
  <c r="AC14" i="61"/>
  <c r="BA38" i="62"/>
  <c r="DE38" i="62"/>
  <c r="CK38" i="62"/>
  <c r="BA47" i="62"/>
  <c r="BA50" i="62"/>
  <c r="BM47" i="62"/>
  <c r="AG30" i="63"/>
  <c r="BC30" i="64"/>
  <c r="AH31" i="63"/>
  <c r="AM30" i="63"/>
  <c r="BF30" i="64"/>
  <c r="CP32" i="62"/>
  <c r="AN31" i="63"/>
  <c r="AQ31" i="63"/>
  <c r="AQ31" i="64"/>
  <c r="J36" i="63"/>
  <c r="M36" i="64"/>
  <c r="CR38" i="62"/>
  <c r="BB47" i="62"/>
  <c r="BB50" i="62"/>
  <c r="AL36" i="63"/>
  <c r="BN47" i="62"/>
  <c r="L47" i="62"/>
  <c r="M47" i="62"/>
  <c r="BM32" i="62"/>
  <c r="CL38" i="62"/>
  <c r="L26" i="62"/>
  <c r="BP26" i="62"/>
  <c r="BN26" i="62"/>
  <c r="M26" i="62"/>
  <c r="BQ26" i="62"/>
  <c r="AK31" i="63"/>
  <c r="BE31" i="64"/>
  <c r="AP31" i="64"/>
  <c r="CQ32" i="62"/>
  <c r="BD32" i="62"/>
  <c r="DH32" i="62"/>
  <c r="M31" i="63"/>
  <c r="I31" i="63"/>
  <c r="L31" i="63"/>
  <c r="BD48" i="62"/>
  <c r="BC47" i="62"/>
  <c r="BD49" i="62"/>
  <c r="BC50" i="62"/>
  <c r="CR32" i="62"/>
  <c r="CO38" i="62"/>
  <c r="BC38" i="62"/>
  <c r="DG38" i="62"/>
  <c r="CK32" i="62"/>
  <c r="BA32" i="62"/>
  <c r="DE32" i="62"/>
  <c r="AN36" i="63"/>
  <c r="AQ36" i="63"/>
  <c r="AQ36" i="64"/>
  <c r="BM49" i="62"/>
  <c r="CQ38" i="62"/>
  <c r="BD38" i="62"/>
  <c r="DH38" i="62"/>
  <c r="BJ31" i="64"/>
  <c r="AL31" i="63"/>
  <c r="AN30" i="63"/>
  <c r="AQ30" i="63"/>
  <c r="BM38" i="62"/>
  <c r="AI30" i="63"/>
  <c r="BD30" i="64"/>
  <c r="BA48" i="62"/>
  <c r="BA49" i="62"/>
  <c r="BN49" i="62"/>
  <c r="L49" i="62"/>
  <c r="M49" i="62"/>
  <c r="AM31" i="63"/>
  <c r="BF31" i="63"/>
  <c r="BF31" i="64"/>
  <c r="CP38" i="62"/>
  <c r="AJ31" i="63"/>
  <c r="BB32" i="62"/>
  <c r="DF32" i="62"/>
  <c r="CM32" i="62"/>
  <c r="BJ30" i="64"/>
  <c r="AL30" i="63"/>
  <c r="BB48" i="62"/>
  <c r="BB49" i="62"/>
  <c r="BM48" i="62"/>
  <c r="AH30" i="63"/>
  <c r="BM26" i="62"/>
  <c r="CN38" i="62"/>
  <c r="L32" i="62"/>
  <c r="BP32" i="62"/>
  <c r="BN32" i="62"/>
  <c r="M32" i="62"/>
  <c r="BQ32" i="62"/>
  <c r="AJ30" i="63"/>
  <c r="AK30" i="63"/>
  <c r="BE30" i="64"/>
  <c r="AP30" i="64"/>
  <c r="BB38" i="62"/>
  <c r="DF38" i="62"/>
  <c r="CM38" i="62"/>
  <c r="BC48" i="62"/>
  <c r="BD47" i="62"/>
  <c r="BC49" i="62"/>
  <c r="BD50" i="62"/>
  <c r="BN48" i="62"/>
  <c r="L48" i="62"/>
  <c r="M48" i="62"/>
  <c r="CL32" i="62"/>
  <c r="BN38" i="62"/>
  <c r="L38" i="62"/>
  <c r="BP38" i="62"/>
  <c r="M38" i="62"/>
  <c r="BQ38" i="62"/>
  <c r="AI31" i="63"/>
  <c r="BD31" i="63"/>
  <c r="BD31" i="64"/>
  <c r="CN32" i="62"/>
  <c r="AG31" i="63"/>
  <c r="BC31" i="63"/>
  <c r="BC31" i="64"/>
  <c r="CO32" i="62"/>
  <c r="BC32" i="62"/>
  <c r="DG32" i="62"/>
  <c r="AN12" i="61"/>
  <c r="AD15" i="61"/>
  <c r="Y15" i="61"/>
  <c r="CP13" i="62"/>
  <c r="AC13" i="61"/>
  <c r="DH13" i="62"/>
  <c r="AV12" i="61"/>
  <c r="DF13" i="62"/>
  <c r="AO12" i="61"/>
  <c r="L12" i="61"/>
  <c r="AQ12" i="61"/>
  <c r="M12" i="61"/>
  <c r="AR12" i="61"/>
  <c r="AD16" i="61"/>
  <c r="Y16" i="61"/>
  <c r="DE13" i="62"/>
  <c r="AC15" i="61"/>
  <c r="AD14" i="61"/>
  <c r="Y14" i="61"/>
  <c r="M25" i="63"/>
  <c r="AU12" i="61"/>
  <c r="BC13" i="62"/>
  <c r="CO13" i="62"/>
  <c r="AD13" i="61"/>
  <c r="Y13" i="61"/>
  <c r="AT12" i="61"/>
  <c r="AB12" i="61"/>
  <c r="BD12" i="61"/>
  <c r="AB11" i="61"/>
  <c r="BC30" i="63"/>
  <c r="BJ30" i="63"/>
  <c r="BD30" i="63"/>
  <c r="AI36" i="63"/>
  <c r="BD36" i="64"/>
  <c r="AH36" i="63"/>
  <c r="I36" i="63"/>
  <c r="I35" i="63"/>
  <c r="BE30" i="63"/>
  <c r="AP30" i="63"/>
  <c r="AG36" i="63"/>
  <c r="BC36" i="64"/>
  <c r="J35" i="63"/>
  <c r="L36" i="63"/>
  <c r="M36" i="63"/>
  <c r="BH30" i="64"/>
  <c r="BG30" i="64"/>
  <c r="CN46" i="62"/>
  <c r="CP46" i="62"/>
  <c r="BG31" i="63"/>
  <c r="BF30" i="63"/>
  <c r="BG30" i="63"/>
  <c r="AJ36" i="63"/>
  <c r="L35" i="64"/>
  <c r="BJ31" i="63"/>
  <c r="BC46" i="62"/>
  <c r="DG46" i="62"/>
  <c r="CM46" i="62"/>
  <c r="AP31" i="63"/>
  <c r="BE31" i="63"/>
  <c r="BH31" i="63"/>
  <c r="CL46" i="62"/>
  <c r="BB46" i="62"/>
  <c r="DF46" i="62"/>
  <c r="L36" i="64"/>
  <c r="CK46" i="62"/>
  <c r="BA46" i="62"/>
  <c r="DE46" i="62"/>
  <c r="AL35" i="63"/>
  <c r="AK36" i="63"/>
  <c r="BE36" i="64"/>
  <c r="AP36" i="64"/>
  <c r="BG31" i="64"/>
  <c r="BH31" i="64"/>
  <c r="CQ46" i="62"/>
  <c r="AQ35" i="64"/>
  <c r="AN35" i="63"/>
  <c r="AQ35" i="63"/>
  <c r="BD46" i="62"/>
  <c r="DH46" i="62"/>
  <c r="AM36" i="63"/>
  <c r="BF36" i="63"/>
  <c r="BF36" i="64"/>
  <c r="BJ36" i="64"/>
  <c r="AN20" i="61"/>
  <c r="AO20" i="61"/>
  <c r="L20" i="61"/>
  <c r="M20" i="61"/>
  <c r="AY12" i="61"/>
  <c r="AN19" i="61"/>
  <c r="AX12" i="61"/>
  <c r="AD12" i="61"/>
  <c r="BF12" i="61"/>
  <c r="Y12" i="61"/>
  <c r="AB23" i="61"/>
  <c r="AO19" i="61"/>
  <c r="L19" i="61"/>
  <c r="M19" i="61"/>
  <c r="AN23" i="61"/>
  <c r="AW12" i="61"/>
  <c r="AB21" i="61"/>
  <c r="L23" i="61"/>
  <c r="AO23" i="61"/>
  <c r="M23" i="61"/>
  <c r="AK15" i="63"/>
  <c r="AP15" i="64"/>
  <c r="AN21" i="61"/>
  <c r="AC12" i="61"/>
  <c r="BE12" i="61"/>
  <c r="AB19" i="61"/>
  <c r="AO21" i="61"/>
  <c r="L21" i="61"/>
  <c r="M21" i="61"/>
  <c r="DG13" i="62"/>
  <c r="AB20" i="61"/>
  <c r="AC23" i="61"/>
  <c r="BH30" i="63"/>
  <c r="AC21" i="61"/>
  <c r="L35" i="63"/>
  <c r="BE36" i="63"/>
  <c r="BH36" i="63"/>
  <c r="AP36" i="63"/>
  <c r="AM35" i="63"/>
  <c r="BF35" i="63"/>
  <c r="BF35" i="64"/>
  <c r="BE35" i="64"/>
  <c r="AK35" i="63"/>
  <c r="AP35" i="64"/>
  <c r="CP58" i="62"/>
  <c r="CK58" i="62"/>
  <c r="BA58" i="62"/>
  <c r="AJ35" i="63"/>
  <c r="AH35" i="63"/>
  <c r="CR46" i="62"/>
  <c r="BD58" i="62"/>
  <c r="CQ58" i="62"/>
  <c r="AG35" i="63"/>
  <c r="BC35" i="64"/>
  <c r="CM58" i="62"/>
  <c r="BB58" i="62"/>
  <c r="CN58" i="62"/>
  <c r="AI35" i="63"/>
  <c r="BD35" i="63"/>
  <c r="BD35" i="64"/>
  <c r="BJ35" i="64"/>
  <c r="BC36" i="63"/>
  <c r="CL58" i="62"/>
  <c r="BJ36" i="63"/>
  <c r="BD36" i="63"/>
  <c r="BG36" i="63"/>
  <c r="BH36" i="64"/>
  <c r="BG36" i="64"/>
  <c r="CO46" i="62"/>
  <c r="AT18" i="61"/>
  <c r="AD20" i="61"/>
  <c r="Y20" i="61"/>
  <c r="AV18" i="61"/>
  <c r="AJ16" i="63"/>
  <c r="AC20" i="61"/>
  <c r="I16" i="63"/>
  <c r="AI16" i="63"/>
  <c r="BD16" i="64"/>
  <c r="BG16" i="64"/>
  <c r="AD21" i="61"/>
  <c r="Y21" i="61"/>
  <c r="L18" i="61"/>
  <c r="AQ18" i="61"/>
  <c r="AO18" i="61"/>
  <c r="M18" i="61"/>
  <c r="AR18" i="61"/>
  <c r="AD19" i="61"/>
  <c r="Y19" i="61"/>
  <c r="AL16" i="63"/>
  <c r="BJ16" i="63"/>
  <c r="BJ16" i="64"/>
  <c r="AH16" i="63"/>
  <c r="AD23" i="61"/>
  <c r="Y23" i="61"/>
  <c r="L16" i="64"/>
  <c r="J16" i="63"/>
  <c r="M16" i="64"/>
  <c r="AG16" i="63"/>
  <c r="BC16" i="64"/>
  <c r="AP15" i="63"/>
  <c r="AC19" i="61"/>
  <c r="AY18" i="61"/>
  <c r="AN18" i="61"/>
  <c r="BJ35" i="63"/>
  <c r="BC35" i="63"/>
  <c r="BH35" i="64"/>
  <c r="BE35" i="63"/>
  <c r="BH35" i="63"/>
  <c r="AP35" i="63"/>
  <c r="DH58" i="62"/>
  <c r="BD16" i="63"/>
  <c r="BG16" i="63"/>
  <c r="BC58" i="62"/>
  <c r="CO58" i="62"/>
  <c r="BG35" i="64"/>
  <c r="CR58" i="62"/>
  <c r="BG35" i="63"/>
  <c r="DE58" i="62"/>
  <c r="BC16" i="63"/>
  <c r="DF58" i="62"/>
  <c r="AK16" i="63"/>
  <c r="BE16" i="63"/>
  <c r="BE16" i="64"/>
  <c r="BH16" i="64"/>
  <c r="AP16" i="64"/>
  <c r="AW18" i="61"/>
  <c r="AD18" i="61"/>
  <c r="BF18" i="61"/>
  <c r="AX18" i="61"/>
  <c r="Y18" i="61"/>
  <c r="AU18" i="61"/>
  <c r="AB18" i="61"/>
  <c r="BD18" i="61"/>
  <c r="L16" i="63"/>
  <c r="M16" i="63"/>
  <c r="AC18" i="61"/>
  <c r="BE18" i="61"/>
  <c r="DG58" i="62"/>
  <c r="AP16" i="63"/>
  <c r="BH16" i="63"/>
  <c r="J29" i="63"/>
  <c r="M29" i="64"/>
  <c r="BN50" i="62"/>
  <c r="L50" i="62"/>
  <c r="M50" i="62"/>
  <c r="BM50" i="62"/>
  <c r="AN28" i="63"/>
  <c r="AQ28" i="63"/>
  <c r="AQ28" i="64"/>
  <c r="AG15" i="63"/>
  <c r="BC15" i="64"/>
  <c r="AL15" i="63"/>
  <c r="BE15" i="63"/>
  <c r="BJ15" i="64"/>
  <c r="BE15" i="64"/>
  <c r="BH15" i="64"/>
  <c r="I15" i="63"/>
  <c r="AJ15" i="63"/>
  <c r="L15" i="64"/>
  <c r="J15" i="63"/>
  <c r="M15" i="64"/>
  <c r="AI15" i="63"/>
  <c r="BD15" i="64"/>
  <c r="BG15" i="64"/>
  <c r="AH15" i="63"/>
  <c r="BJ28" i="64"/>
  <c r="L29" i="64"/>
  <c r="BD15" i="63"/>
  <c r="BG15" i="63"/>
  <c r="AM28" i="63"/>
  <c r="BF28" i="63"/>
  <c r="BF28" i="64"/>
  <c r="AI28" i="63"/>
  <c r="BD28" i="64"/>
  <c r="AL28" i="63"/>
  <c r="M29" i="63"/>
  <c r="BN46" i="62"/>
  <c r="L46" i="62"/>
  <c r="BP46" i="62"/>
  <c r="M46" i="62"/>
  <c r="BQ46" i="62"/>
  <c r="AH28" i="63"/>
  <c r="AJ28" i="63"/>
  <c r="AK28" i="63"/>
  <c r="BE28" i="64"/>
  <c r="AP28" i="64"/>
  <c r="AG28" i="63"/>
  <c r="BC28" i="64"/>
  <c r="BM46" i="62"/>
  <c r="I29" i="63"/>
  <c r="L29" i="63"/>
  <c r="BJ15" i="63"/>
  <c r="BH15" i="63"/>
  <c r="BC15" i="63"/>
  <c r="L15" i="63"/>
  <c r="M15" i="63"/>
  <c r="BJ28" i="63"/>
  <c r="BM58" i="62"/>
  <c r="BE28" i="63"/>
  <c r="BH28" i="63"/>
  <c r="AP28" i="63"/>
  <c r="BD28" i="63"/>
  <c r="BG28" i="63"/>
  <c r="BH28" i="64"/>
  <c r="BG28" i="64"/>
  <c r="BC28" i="63"/>
  <c r="BN58" i="62"/>
  <c r="L58" i="62"/>
  <c r="BP58" i="62"/>
  <c r="M58" i="62"/>
  <c r="BQ58" i="62"/>
  <c r="AL25" i="63"/>
  <c r="AN25" i="63"/>
  <c r="AQ25" i="63"/>
  <c r="AQ25" i="64"/>
  <c r="AM25" i="63"/>
  <c r="BF25" i="63"/>
  <c r="BF25" i="64"/>
  <c r="BJ25" i="64"/>
  <c r="BJ25" i="63"/>
  <c r="AK25" i="63"/>
  <c r="BE25" i="64"/>
  <c r="BH25" i="64"/>
  <c r="AP25" i="64"/>
  <c r="BE25" i="63"/>
  <c r="BH25" i="63"/>
  <c r="AP25" i="63"/>
  <c r="AJ25" i="63"/>
  <c r="AH25" i="63"/>
  <c r="AG25" i="63"/>
  <c r="BC25" i="64"/>
  <c r="BC25" i="63"/>
  <c r="AI25" i="63"/>
  <c r="BD25" i="63"/>
  <c r="BG25" i="63"/>
  <c r="BD25" i="64"/>
  <c r="BG25" i="64"/>
  <c r="I25" i="63"/>
  <c r="L25" i="63"/>
  <c r="L25" i="64"/>
  <c r="I33" i="63"/>
  <c r="BM45" i="62"/>
  <c r="AG33" i="63"/>
  <c r="CK45" i="62"/>
  <c r="AH33" i="63"/>
  <c r="BC33" i="63"/>
  <c r="BC33" i="64"/>
  <c r="CL45" i="62"/>
  <c r="BA45" i="62"/>
  <c r="AJ33" i="63"/>
  <c r="CN45" i="62"/>
  <c r="AI33" i="63"/>
  <c r="BD33" i="64"/>
  <c r="CM45" i="62"/>
  <c r="BB45" i="62"/>
  <c r="BD33" i="63"/>
  <c r="DF45" i="62"/>
  <c r="DE45" i="62"/>
  <c r="L33" i="64"/>
  <c r="J33" i="63"/>
  <c r="AN33" i="63"/>
  <c r="AQ33" i="63"/>
  <c r="AQ33" i="64"/>
  <c r="BN45" i="62"/>
  <c r="L45" i="62"/>
  <c r="BP45" i="62"/>
  <c r="CR45" i="62"/>
  <c r="M33" i="64"/>
  <c r="K33" i="63"/>
  <c r="M45" i="62"/>
  <c r="BQ45" i="62"/>
  <c r="BO45" i="62"/>
  <c r="M33" i="63"/>
  <c r="L33" i="63"/>
  <c r="CQ45" i="62"/>
  <c r="BD45" i="62"/>
  <c r="CO45" i="62"/>
  <c r="AM33" i="63"/>
  <c r="BF33" i="63"/>
  <c r="BF33" i="64"/>
  <c r="AK33" i="63"/>
  <c r="AP33" i="64"/>
  <c r="BC45" i="62"/>
  <c r="DG45" i="62"/>
  <c r="AL33" i="63"/>
  <c r="BJ33" i="63"/>
  <c r="BJ33" i="64"/>
  <c r="BE33" i="63"/>
  <c r="BH33" i="63"/>
  <c r="AP33" i="63"/>
  <c r="CP45" i="62"/>
  <c r="BG33" i="64"/>
  <c r="DH45" i="62"/>
  <c r="BE33" i="64"/>
  <c r="BH33" i="64"/>
  <c r="BG33" i="63"/>
  <c r="AM7" i="63"/>
  <c r="BF7" i="64"/>
  <c r="AM5" i="63"/>
  <c r="BF5" i="64"/>
  <c r="AL6" i="63"/>
  <c r="BJ6" i="64"/>
  <c r="AK7" i="63"/>
  <c r="BE7" i="64"/>
  <c r="BH7" i="64"/>
  <c r="M7" i="64"/>
  <c r="K7" i="63"/>
  <c r="AJ8" i="63"/>
  <c r="L8" i="64"/>
  <c r="J8" i="63"/>
  <c r="AI9" i="63"/>
  <c r="BD9" i="64"/>
  <c r="I9" i="63"/>
  <c r="AH10" i="63"/>
  <c r="AK9" i="63"/>
  <c r="BE9" i="64"/>
  <c r="AN5" i="63"/>
  <c r="AM6" i="63"/>
  <c r="BF6" i="64"/>
  <c r="AL7" i="63"/>
  <c r="BJ7" i="64"/>
  <c r="AK8" i="63"/>
  <c r="BE8" i="64"/>
  <c r="M8" i="64"/>
  <c r="K8" i="63"/>
  <c r="M8" i="63"/>
  <c r="AJ9" i="63"/>
  <c r="L9" i="64"/>
  <c r="J9" i="63"/>
  <c r="L9" i="63"/>
  <c r="AI10" i="63"/>
  <c r="BD10" i="64"/>
  <c r="I10" i="63"/>
  <c r="AO5" i="63"/>
  <c r="AQ5" i="64"/>
  <c r="AP5" i="64"/>
  <c r="L10" i="64"/>
  <c r="J10" i="63"/>
  <c r="AH5" i="63"/>
  <c r="AG6" i="63"/>
  <c r="BC6" i="64"/>
  <c r="AQ6" i="64"/>
  <c r="AP6" i="64"/>
  <c r="AO6" i="63"/>
  <c r="AN7" i="63"/>
  <c r="AM8" i="63"/>
  <c r="BF8" i="64"/>
  <c r="BJ9" i="64"/>
  <c r="AL9" i="63"/>
  <c r="AK10" i="63"/>
  <c r="BE10" i="64"/>
  <c r="M10" i="64"/>
  <c r="K10" i="63"/>
  <c r="M10" i="63"/>
  <c r="AG5" i="63"/>
  <c r="BC5" i="64"/>
  <c r="AJ10" i="63"/>
  <c r="AI5" i="63"/>
  <c r="BD5" i="64"/>
  <c r="I5" i="63"/>
  <c r="AH6" i="63"/>
  <c r="AG7" i="63"/>
  <c r="BC7" i="64"/>
  <c r="AO7" i="63"/>
  <c r="AQ7" i="64"/>
  <c r="AP7" i="64"/>
  <c r="AN8" i="63"/>
  <c r="AM9" i="63"/>
  <c r="BF9" i="64"/>
  <c r="BJ10" i="64"/>
  <c r="AL10" i="63"/>
  <c r="M9" i="64"/>
  <c r="K9" i="63"/>
  <c r="M9" i="63"/>
  <c r="AJ5" i="63"/>
  <c r="L5" i="64"/>
  <c r="J5" i="63"/>
  <c r="AI6" i="63"/>
  <c r="BD6" i="64"/>
  <c r="I6" i="63"/>
  <c r="AH7" i="63"/>
  <c r="AG8" i="63"/>
  <c r="BC8" i="64"/>
  <c r="AO8" i="63"/>
  <c r="AQ8" i="64"/>
  <c r="AP8" i="64"/>
  <c r="AN9" i="63"/>
  <c r="AM10" i="63"/>
  <c r="BF10" i="64"/>
  <c r="AK5" i="63"/>
  <c r="BE5" i="64"/>
  <c r="M5" i="64"/>
  <c r="K5" i="63"/>
  <c r="AJ6" i="63"/>
  <c r="L6" i="64"/>
  <c r="J6" i="63"/>
  <c r="L6" i="63"/>
  <c r="AI7" i="63"/>
  <c r="BD7" i="64"/>
  <c r="I7" i="63"/>
  <c r="AH8" i="63"/>
  <c r="AG9" i="63"/>
  <c r="BC9" i="64"/>
  <c r="AQ9" i="64"/>
  <c r="AO9" i="63"/>
  <c r="AP9" i="64"/>
  <c r="AN10" i="63"/>
  <c r="AN6" i="63"/>
  <c r="AL8" i="63"/>
  <c r="BJ8" i="64"/>
  <c r="AL5" i="63"/>
  <c r="BJ5" i="64"/>
  <c r="AK6" i="63"/>
  <c r="BE6" i="63"/>
  <c r="BE6" i="64"/>
  <c r="M6" i="64"/>
  <c r="K6" i="63"/>
  <c r="AJ7" i="63"/>
  <c r="L7" i="64"/>
  <c r="J7" i="63"/>
  <c r="AI8" i="63"/>
  <c r="BD8" i="63"/>
  <c r="BD8" i="64"/>
  <c r="I8" i="63"/>
  <c r="AH9" i="63"/>
  <c r="AG10" i="63"/>
  <c r="BC10" i="63"/>
  <c r="BC10" i="64"/>
  <c r="AO10" i="63"/>
  <c r="AQ10" i="64"/>
  <c r="AP10" i="64"/>
  <c r="BE5" i="63"/>
  <c r="BF6" i="63"/>
  <c r="BJ8" i="63"/>
  <c r="BC8" i="63"/>
  <c r="BC7" i="63"/>
  <c r="L10" i="63"/>
  <c r="BG9" i="64"/>
  <c r="BE7" i="63"/>
  <c r="L7" i="63"/>
  <c r="BG10" i="64"/>
  <c r="M6" i="63"/>
  <c r="BC9" i="63"/>
  <c r="BH5" i="64"/>
  <c r="BD4" i="64"/>
  <c r="AI11" i="64"/>
  <c r="M4" i="64"/>
  <c r="K11" i="64"/>
  <c r="AJ4" i="63"/>
  <c r="BJ9" i="63"/>
  <c r="AO11" i="64"/>
  <c r="AN4" i="63"/>
  <c r="BG5" i="64"/>
  <c r="AP5" i="63"/>
  <c r="AK4" i="63"/>
  <c r="BC6" i="63"/>
  <c r="BD10" i="63"/>
  <c r="L8" i="63"/>
  <c r="K4" i="63"/>
  <c r="M5" i="63"/>
  <c r="BF9" i="63"/>
  <c r="AG11" i="64"/>
  <c r="BC4" i="64"/>
  <c r="AP6" i="63"/>
  <c r="AQ6" i="63"/>
  <c r="AQ5" i="63"/>
  <c r="AO4" i="63"/>
  <c r="BE9" i="63"/>
  <c r="BH9" i="63"/>
  <c r="M7" i="63"/>
  <c r="AM4" i="63"/>
  <c r="BF5" i="63"/>
  <c r="AQ10" i="63"/>
  <c r="AP10" i="63"/>
  <c r="AP9" i="63"/>
  <c r="AQ9" i="63"/>
  <c r="BD7" i="63"/>
  <c r="BF10" i="63"/>
  <c r="BH10" i="64"/>
  <c r="BG8" i="64"/>
  <c r="BH8" i="64"/>
  <c r="AH11" i="64"/>
  <c r="BE8" i="63"/>
  <c r="BG7" i="64"/>
  <c r="AL11" i="64"/>
  <c r="BJ4" i="64"/>
  <c r="BD6" i="63"/>
  <c r="AJ11" i="64"/>
  <c r="AQ7" i="63"/>
  <c r="AP7" i="63"/>
  <c r="I11" i="64"/>
  <c r="BE10" i="63"/>
  <c r="BF8" i="63"/>
  <c r="BG8" i="63"/>
  <c r="AH4" i="63"/>
  <c r="BJ6" i="63"/>
  <c r="BH9" i="64"/>
  <c r="AP4" i="64"/>
  <c r="BE4" i="64"/>
  <c r="AK11" i="64"/>
  <c r="AQ8" i="63"/>
  <c r="AP8" i="63"/>
  <c r="J11" i="64"/>
  <c r="L4" i="64"/>
  <c r="BJ10" i="63"/>
  <c r="BD5" i="63"/>
  <c r="AI4" i="63"/>
  <c r="BC5" i="63"/>
  <c r="AG4" i="63"/>
  <c r="BC4" i="63"/>
  <c r="AQ4" i="64"/>
  <c r="AN11" i="64"/>
  <c r="BD9" i="63"/>
  <c r="BG6" i="64"/>
  <c r="BH6" i="64"/>
  <c r="BJ5" i="63"/>
  <c r="AL4" i="63"/>
  <c r="L5" i="63"/>
  <c r="J4" i="63"/>
  <c r="I4" i="63"/>
  <c r="BJ7" i="63"/>
  <c r="BF4" i="64"/>
  <c r="AM11" i="64"/>
  <c r="BF7" i="63"/>
  <c r="BH6" i="63"/>
  <c r="AP4" i="63"/>
  <c r="AC9" i="61"/>
  <c r="AN11" i="61"/>
  <c r="AO8" i="61"/>
  <c r="L8" i="61"/>
  <c r="AO7" i="61"/>
  <c r="L7" i="61"/>
  <c r="AO9" i="61"/>
  <c r="L9" i="61"/>
  <c r="AC10" i="61"/>
  <c r="AO10" i="61"/>
  <c r="L10" i="61"/>
  <c r="AC11" i="61"/>
  <c r="AO11" i="61"/>
  <c r="L11" i="61"/>
  <c r="AC8" i="61"/>
  <c r="AN10" i="61"/>
  <c r="AN7" i="61"/>
  <c r="AD8" i="61"/>
  <c r="AE8" i="61"/>
  <c r="AE7" i="61"/>
  <c r="AE9" i="61"/>
  <c r="AE11" i="61"/>
  <c r="AN8" i="61"/>
  <c r="AN9" i="61"/>
  <c r="AD9" i="61"/>
  <c r="AE10" i="61"/>
  <c r="AD11" i="61"/>
  <c r="AB8" i="61"/>
  <c r="AB9" i="61"/>
  <c r="Z11" i="61"/>
  <c r="Y11" i="61"/>
  <c r="AC7" i="61"/>
  <c r="AD7" i="61"/>
  <c r="M11" i="61"/>
  <c r="AB10" i="61"/>
  <c r="BF4" i="63"/>
  <c r="L4" i="63"/>
  <c r="BJ4" i="63"/>
  <c r="BD4" i="63"/>
  <c r="I11" i="63"/>
  <c r="BH7" i="63"/>
  <c r="BG7" i="63"/>
  <c r="BH8" i="63"/>
  <c r="BG10" i="63"/>
  <c r="BH10" i="63"/>
  <c r="M4" i="63"/>
  <c r="BF11" i="64"/>
  <c r="AM11" i="63"/>
  <c r="L11" i="64"/>
  <c r="J11" i="63"/>
  <c r="BC11" i="64"/>
  <c r="AG11" i="63"/>
  <c r="BE4" i="63"/>
  <c r="AI11" i="63"/>
  <c r="BD11" i="64"/>
  <c r="BH4" i="64"/>
  <c r="BG4" i="64"/>
  <c r="AL11" i="63"/>
  <c r="BJ11" i="64"/>
  <c r="BG9" i="63"/>
  <c r="AO11" i="63"/>
  <c r="AQ11" i="64"/>
  <c r="AP11" i="64"/>
  <c r="BE11" i="64"/>
  <c r="AK11" i="63"/>
  <c r="AH11" i="63"/>
  <c r="K11" i="63"/>
  <c r="M11" i="64"/>
  <c r="AN11" i="63"/>
  <c r="AJ11" i="63"/>
  <c r="BG6" i="63"/>
  <c r="BG5" i="63"/>
  <c r="BH5" i="63"/>
  <c r="AQ4" i="63"/>
  <c r="BH4" i="63"/>
  <c r="AQ11" i="63"/>
  <c r="BG4" i="63"/>
  <c r="AY6" i="61"/>
  <c r="AU6" i="61"/>
  <c r="AB6" i="61"/>
  <c r="BD6" i="61"/>
  <c r="AT6" i="61"/>
  <c r="AN6" i="61"/>
  <c r="AC6" i="61"/>
  <c r="BE6" i="61"/>
  <c r="AV6" i="61"/>
  <c r="AZ6" i="61"/>
  <c r="AE6" i="61"/>
  <c r="BG6" i="61"/>
  <c r="AO6" i="61"/>
  <c r="L6" i="61"/>
  <c r="AQ6" i="61"/>
  <c r="BA6" i="61"/>
  <c r="AD10" i="61"/>
  <c r="AD6" i="61"/>
  <c r="BF6" i="61"/>
  <c r="AX6" i="61"/>
  <c r="AW6" i="61"/>
  <c r="L11" i="63"/>
  <c r="AP11" i="63"/>
  <c r="BF11" i="63"/>
  <c r="M11" i="63"/>
  <c r="BC11" i="63"/>
  <c r="BJ11" i="63"/>
  <c r="BH11" i="64"/>
  <c r="BG11" i="64"/>
  <c r="BE11" i="63"/>
  <c r="BD11" i="63"/>
  <c r="BG11" i="63"/>
  <c r="BH11" i="63"/>
  <c r="J14" i="63"/>
  <c r="J13" i="63"/>
  <c r="J18" i="64"/>
  <c r="J18" i="63"/>
  <c r="AG14" i="63"/>
  <c r="AH14" i="63"/>
  <c r="BC13" i="64"/>
  <c r="AG13" i="63"/>
  <c r="AG18" i="64"/>
  <c r="BC14" i="64"/>
  <c r="AI14" i="63"/>
  <c r="BC14" i="63"/>
  <c r="BD14" i="64"/>
  <c r="AK14" i="63"/>
  <c r="BE14" i="64"/>
  <c r="AG18" i="63"/>
  <c r="AL14" i="63"/>
  <c r="AI13" i="63"/>
  <c r="AI18" i="64"/>
  <c r="AJ14" i="63"/>
  <c r="BD14" i="63"/>
  <c r="AH13" i="63"/>
  <c r="BC13" i="63"/>
  <c r="AH18" i="64"/>
  <c r="AM14" i="63"/>
  <c r="BE14" i="63"/>
  <c r="I14" i="63"/>
  <c r="L14" i="64"/>
  <c r="BF14" i="64"/>
  <c r="AJ13" i="63"/>
  <c r="BD13" i="63"/>
  <c r="AJ18" i="64"/>
  <c r="AL13" i="63"/>
  <c r="AL18" i="64"/>
  <c r="AK13" i="63"/>
  <c r="BE13" i="63"/>
  <c r="BE13" i="64"/>
  <c r="AK18" i="64"/>
  <c r="AH18" i="63"/>
  <c r="BC18" i="63"/>
  <c r="AI18" i="63"/>
  <c r="BD13" i="64"/>
  <c r="AM13" i="63"/>
  <c r="AM18" i="64"/>
  <c r="AN14" i="63"/>
  <c r="BF14" i="63"/>
  <c r="BC18" i="64"/>
  <c r="BD18" i="64"/>
  <c r="BG14" i="63"/>
  <c r="BF13" i="64"/>
  <c r="BH13" i="64"/>
  <c r="AL18" i="63"/>
  <c r="AK18" i="63"/>
  <c r="BE18" i="64"/>
  <c r="BH14" i="64"/>
  <c r="BG14" i="64"/>
  <c r="AN13" i="63"/>
  <c r="BF13" i="63"/>
  <c r="BG13" i="63"/>
  <c r="AN18" i="64"/>
  <c r="I18" i="64"/>
  <c r="L13" i="64"/>
  <c r="BH14" i="63"/>
  <c r="I13" i="63"/>
  <c r="L13" i="63"/>
  <c r="L14" i="63"/>
  <c r="AM18" i="63"/>
  <c r="AJ18" i="63"/>
  <c r="BD18" i="63"/>
  <c r="BF18" i="64"/>
  <c r="BG18" i="64"/>
  <c r="BG13" i="64"/>
  <c r="BE18" i="63"/>
  <c r="I18" i="63"/>
  <c r="L18" i="64"/>
  <c r="AN18" i="63"/>
  <c r="BH18" i="64"/>
  <c r="BH13" i="63"/>
  <c r="BF18" i="63"/>
  <c r="L18" i="63"/>
  <c r="BG18" i="63"/>
  <c r="BH18" i="63"/>
  <c r="Z10" i="61"/>
  <c r="Y10" i="61"/>
  <c r="Y9" i="61"/>
  <c r="Z9" i="61"/>
  <c r="M9" i="61"/>
  <c r="Z7" i="61"/>
  <c r="Y7" i="61"/>
  <c r="Y8" i="61"/>
  <c r="Z8" i="61"/>
  <c r="M7" i="61"/>
  <c r="Y6" i="61"/>
  <c r="Z6" i="61"/>
  <c r="BB6" i="61"/>
  <c r="M10" i="61"/>
  <c r="M8" i="61"/>
  <c r="M6" i="61"/>
  <c r="AR6" i="61"/>
  <c r="AP6" i="61"/>
  <c r="AO14" i="63"/>
  <c r="AP14" i="64"/>
  <c r="BJ14" i="64"/>
  <c r="AQ14" i="64"/>
  <c r="AO13" i="63"/>
  <c r="AO18" i="64"/>
  <c r="AP13" i="64"/>
  <c r="AQ13" i="64"/>
  <c r="BJ13" i="64"/>
  <c r="AP14" i="63"/>
  <c r="AQ14" i="63"/>
  <c r="BJ14" i="63"/>
  <c r="AO18" i="63"/>
  <c r="AP18" i="64"/>
  <c r="BJ18" i="64"/>
  <c r="AQ18" i="64"/>
  <c r="AP13" i="63"/>
  <c r="AQ13" i="63"/>
  <c r="BJ13" i="63"/>
  <c r="AP18" i="63"/>
  <c r="AQ18" i="63"/>
  <c r="BJ18" i="63"/>
  <c r="M14" i="64"/>
  <c r="K14" i="63"/>
  <c r="K13" i="63"/>
  <c r="M13" i="63"/>
  <c r="M14" i="63"/>
  <c r="K18" i="64"/>
  <c r="M13" i="64"/>
  <c r="M18" i="64"/>
  <c r="K18" i="63"/>
  <c r="M18" i="63"/>
  <c r="M37" i="64"/>
  <c r="K37" i="63"/>
  <c r="M35" i="64"/>
  <c r="M37" i="63"/>
  <c r="K35" i="63"/>
  <c r="M35" i="63"/>
  <c r="BA7" i="62"/>
  <c r="BD10" i="62"/>
  <c r="BD8" i="62"/>
  <c r="BC9" i="62"/>
  <c r="BM8" i="62"/>
  <c r="BM9" i="62"/>
  <c r="BM12" i="62"/>
  <c r="BB7" i="62"/>
  <c r="BA10" i="62"/>
  <c r="BB12" i="62"/>
  <c r="BN8" i="62"/>
  <c r="L8" i="62"/>
  <c r="BN9" i="62"/>
  <c r="L9" i="62"/>
  <c r="L12" i="62"/>
  <c r="BN12" i="62"/>
  <c r="BA8" i="62"/>
  <c r="BD9" i="62"/>
  <c r="BC12" i="62"/>
  <c r="M8" i="62"/>
  <c r="M9" i="62"/>
  <c r="M12" i="62"/>
  <c r="BC7" i="62"/>
  <c r="BB10" i="62"/>
  <c r="BB8" i="62"/>
  <c r="BA9" i="62"/>
  <c r="BD12" i="62"/>
  <c r="BM7" i="62"/>
  <c r="BM10" i="62"/>
  <c r="I22" i="63"/>
  <c r="I21" i="63"/>
  <c r="BD7" i="62"/>
  <c r="BC10" i="62"/>
  <c r="L7" i="62"/>
  <c r="BN7" i="62"/>
  <c r="L10" i="62"/>
  <c r="BN10" i="62"/>
  <c r="L22" i="64"/>
  <c r="J22" i="63"/>
  <c r="BB9" i="62"/>
  <c r="M6" i="62"/>
  <c r="M7" i="62"/>
  <c r="M10" i="62"/>
  <c r="M22" i="64"/>
  <c r="K22" i="63"/>
  <c r="L6" i="62"/>
  <c r="BP6" i="62"/>
  <c r="BC8" i="62"/>
  <c r="BM6" i="62"/>
  <c r="BN6" i="62"/>
  <c r="CQ6" i="62"/>
  <c r="BD6" i="62"/>
  <c r="CN6" i="62"/>
  <c r="BQ6" i="62"/>
  <c r="BO6" i="62"/>
  <c r="BB6" i="62"/>
  <c r="CM6" i="62"/>
  <c r="CS6" i="62"/>
  <c r="L21" i="64"/>
  <c r="J21" i="63"/>
  <c r="L22" i="63"/>
  <c r="CL6" i="62"/>
  <c r="M21" i="64"/>
  <c r="M22" i="63"/>
  <c r="K21" i="63"/>
  <c r="CR6" i="62"/>
  <c r="CP6" i="62"/>
  <c r="CK6" i="62"/>
  <c r="BA6" i="62"/>
  <c r="CO6" i="62"/>
  <c r="BC6" i="62"/>
  <c r="L21" i="63"/>
  <c r="DH6" i="62"/>
  <c r="DE6" i="62"/>
  <c r="BA59" i="62"/>
  <c r="DE59" i="62"/>
  <c r="M21" i="63"/>
  <c r="BB59" i="62"/>
  <c r="DF59" i="62"/>
  <c r="DF6" i="62"/>
  <c r="DG6" i="62"/>
  <c r="AO22" i="63"/>
  <c r="AO21" i="63"/>
  <c r="CN44" i="62"/>
  <c r="AJ59" i="62"/>
  <c r="CK44" i="62"/>
  <c r="AG59" i="62"/>
  <c r="AJ32" i="63"/>
  <c r="AG32" i="63"/>
  <c r="BC32" i="64"/>
  <c r="BD44" i="62"/>
  <c r="CQ44" i="62"/>
  <c r="AM59" i="62"/>
  <c r="CO44" i="62"/>
  <c r="BC44" i="62"/>
  <c r="AK59" i="62"/>
  <c r="AL32" i="63"/>
  <c r="BF32" i="64"/>
  <c r="AM32" i="63"/>
  <c r="BF32" i="63"/>
  <c r="AK32" i="63"/>
  <c r="BE32" i="64"/>
  <c r="AN32" i="63"/>
  <c r="CM44" i="62"/>
  <c r="AI59" i="62"/>
  <c r="AH32" i="63"/>
  <c r="CR44" i="62"/>
  <c r="AN59" i="62"/>
  <c r="CP44" i="62"/>
  <c r="AL59" i="62"/>
  <c r="BD32" i="64"/>
  <c r="AI32" i="63"/>
  <c r="BD32" i="63"/>
  <c r="CL44" i="62"/>
  <c r="AH59" i="62"/>
  <c r="BG32" i="63"/>
  <c r="AH27" i="63"/>
  <c r="AL27" i="63"/>
  <c r="AJ27" i="63"/>
  <c r="AI27" i="63"/>
  <c r="BD27" i="64"/>
  <c r="CR59" i="62"/>
  <c r="BE27" i="64"/>
  <c r="AK27" i="63"/>
  <c r="CO59" i="62"/>
  <c r="DH44" i="62"/>
  <c r="BD59" i="62"/>
  <c r="DH59" i="62"/>
  <c r="AG27" i="63"/>
  <c r="BC27" i="63"/>
  <c r="BC27" i="64"/>
  <c r="BG32" i="64"/>
  <c r="BH32" i="64"/>
  <c r="DG44" i="62"/>
  <c r="BC59" i="62"/>
  <c r="DG59" i="62"/>
  <c r="CN59" i="62"/>
  <c r="AN27" i="63"/>
  <c r="CP59" i="62"/>
  <c r="BF27" i="64"/>
  <c r="AM27" i="63"/>
  <c r="BC32" i="63"/>
  <c r="CK59" i="62"/>
  <c r="CL59" i="62"/>
  <c r="CM59" i="62"/>
  <c r="BE32" i="63"/>
  <c r="BH32" i="63"/>
  <c r="CQ59" i="62"/>
  <c r="BF27" i="63"/>
  <c r="BD27" i="63"/>
  <c r="BH27" i="64"/>
  <c r="BG27" i="64"/>
  <c r="BE27" i="63"/>
  <c r="BH27" i="63"/>
  <c r="BG27" i="63"/>
  <c r="BM44" i="62"/>
  <c r="I59" i="62"/>
  <c r="M44" i="62"/>
  <c r="BQ44" i="62"/>
  <c r="M32" i="64"/>
  <c r="K32" i="63"/>
  <c r="BO44" i="62"/>
  <c r="K59" i="62"/>
  <c r="I32" i="63"/>
  <c r="I27" i="63"/>
  <c r="I40" i="63"/>
  <c r="I42" i="63"/>
  <c r="I44" i="63"/>
  <c r="BO59" i="62"/>
  <c r="K27" i="63"/>
  <c r="M27" i="64"/>
  <c r="L32" i="64"/>
  <c r="J32" i="63"/>
  <c r="M32" i="63"/>
  <c r="BN44" i="62"/>
  <c r="L44" i="62"/>
  <c r="BP44" i="62"/>
  <c r="J59" i="62"/>
  <c r="BM59" i="62"/>
  <c r="I40" i="64"/>
  <c r="K40" i="64"/>
  <c r="L59" i="62"/>
  <c r="BP59" i="62"/>
  <c r="BN59" i="62"/>
  <c r="L27" i="64"/>
  <c r="J40" i="64"/>
  <c r="K42" i="64"/>
  <c r="I42" i="64"/>
  <c r="M59" i="62"/>
  <c r="BQ59" i="62"/>
  <c r="K40" i="63"/>
  <c r="J27" i="63"/>
  <c r="M27" i="63"/>
  <c r="L32" i="63"/>
  <c r="I44" i="64"/>
  <c r="L40" i="64"/>
  <c r="J42" i="64"/>
  <c r="K42" i="63"/>
  <c r="M40" i="64"/>
  <c r="L27" i="63"/>
  <c r="J40" i="63"/>
  <c r="M42" i="64"/>
  <c r="L42" i="64"/>
  <c r="J44" i="64"/>
  <c r="L40" i="63"/>
  <c r="J42" i="63"/>
  <c r="M40" i="63"/>
  <c r="L44" i="64"/>
  <c r="K44" i="64"/>
  <c r="L42" i="63"/>
  <c r="J44" i="63"/>
  <c r="M42" i="63"/>
  <c r="M44" i="64"/>
  <c r="L44" i="63"/>
  <c r="K44" i="63"/>
  <c r="M44" i="63"/>
  <c r="AL22" i="63"/>
  <c r="BC22" i="64"/>
  <c r="AG22" i="63"/>
  <c r="AM22" i="63"/>
  <c r="AJ22" i="63"/>
  <c r="AI22" i="63"/>
  <c r="BD22" i="64"/>
  <c r="AK22" i="63"/>
  <c r="BE22" i="64"/>
  <c r="AP22" i="64"/>
  <c r="AH22" i="63"/>
  <c r="BD22" i="63"/>
  <c r="BC22" i="63"/>
  <c r="AG21" i="63"/>
  <c r="BC21" i="64"/>
  <c r="AG40" i="64"/>
  <c r="BE21" i="64"/>
  <c r="AK21" i="63"/>
  <c r="AK40" i="64"/>
  <c r="AP21" i="64"/>
  <c r="AJ21" i="63"/>
  <c r="AJ40" i="64"/>
  <c r="BE22" i="63"/>
  <c r="AP22" i="63"/>
  <c r="AL21" i="63"/>
  <c r="AL40" i="64"/>
  <c r="AH21" i="63"/>
  <c r="AH40" i="64"/>
  <c r="AI21" i="63"/>
  <c r="BD21" i="64"/>
  <c r="AI40" i="64"/>
  <c r="AM21" i="63"/>
  <c r="AM40" i="64"/>
  <c r="BD21" i="63"/>
  <c r="BE21" i="63"/>
  <c r="AP21" i="63"/>
  <c r="AL40" i="63"/>
  <c r="AL42" i="64"/>
  <c r="AJ40" i="63"/>
  <c r="AJ42" i="64"/>
  <c r="AM42" i="64"/>
  <c r="AM40" i="63"/>
  <c r="AG42" i="64"/>
  <c r="AG40" i="63"/>
  <c r="BC40" i="64"/>
  <c r="BC42" i="64"/>
  <c r="AH40" i="63"/>
  <c r="AH42" i="64"/>
  <c r="AI42" i="64"/>
  <c r="AI40" i="63"/>
  <c r="BD40" i="64"/>
  <c r="BD42" i="64"/>
  <c r="AK40" i="63"/>
  <c r="AK42" i="64"/>
  <c r="BE40" i="64"/>
  <c r="BC21" i="63"/>
  <c r="BD40" i="63"/>
  <c r="BD42" i="63"/>
  <c r="BC40" i="63"/>
  <c r="BC42" i="63"/>
  <c r="AI42" i="63"/>
  <c r="AG42" i="63"/>
  <c r="AH42" i="63"/>
  <c r="AL42" i="63"/>
  <c r="BE42" i="64"/>
  <c r="AK42" i="63"/>
  <c r="BE40" i="63"/>
  <c r="AM42" i="63"/>
  <c r="AJ42" i="63"/>
  <c r="BE42" i="63"/>
  <c r="AN22" i="63"/>
  <c r="AQ22" i="64"/>
  <c r="BJ22" i="64"/>
  <c r="BF22" i="64"/>
  <c r="BG22" i="64"/>
  <c r="BH22" i="64"/>
  <c r="AN21" i="63"/>
  <c r="AN40" i="64"/>
  <c r="AQ21" i="64"/>
  <c r="BF21" i="64"/>
  <c r="BJ21" i="64"/>
  <c r="AQ22" i="63"/>
  <c r="BF22" i="63"/>
  <c r="BJ22" i="63"/>
  <c r="BH21" i="64"/>
  <c r="BG21" i="64"/>
  <c r="AN42" i="64"/>
  <c r="AN40" i="63"/>
  <c r="BF40" i="64"/>
  <c r="BH22" i="63"/>
  <c r="BG22" i="63"/>
  <c r="AQ21" i="63"/>
  <c r="BJ21" i="63"/>
  <c r="BF21" i="63"/>
  <c r="BH40" i="64"/>
  <c r="BG40" i="64"/>
  <c r="BF40" i="63"/>
  <c r="AN42" i="63"/>
  <c r="BF42" i="64"/>
  <c r="BG21" i="63"/>
  <c r="BH21" i="63"/>
  <c r="BG40" i="63"/>
  <c r="BH40" i="63"/>
  <c r="BF42" i="63"/>
  <c r="BG42" i="64"/>
  <c r="BH42" i="64"/>
  <c r="BG42" i="63"/>
  <c r="BH42" i="63"/>
  <c r="AQ32" i="64"/>
  <c r="BJ32" i="64"/>
  <c r="AO32" i="63"/>
  <c r="AP32" i="64"/>
  <c r="CS44" i="62"/>
  <c r="AO59" i="62"/>
  <c r="AO40" i="64"/>
  <c r="BJ27" i="64"/>
  <c r="AQ27" i="64"/>
  <c r="AO27" i="63"/>
  <c r="AP27" i="64"/>
  <c r="AP32" i="63"/>
  <c r="BJ32" i="63"/>
  <c r="AQ32" i="63"/>
  <c r="CS59" i="62"/>
  <c r="AP40" i="64"/>
  <c r="AO40" i="63"/>
  <c r="AQ40" i="64"/>
  <c r="BJ40" i="64"/>
  <c r="AO42" i="64"/>
  <c r="BJ27" i="63"/>
  <c r="AP27" i="63"/>
  <c r="AQ27" i="63"/>
  <c r="BJ40" i="63"/>
  <c r="AQ40" i="63"/>
  <c r="AP40" i="63"/>
  <c r="BJ42" i="64"/>
  <c r="AQ42" i="64"/>
  <c r="AO42" i="63"/>
  <c r="AP42" i="64"/>
  <c r="AQ42" i="63"/>
  <c r="BJ42" i="63"/>
  <c r="AP42" i="63"/>
</calcChain>
</file>

<file path=xl/sharedStrings.xml><?xml version="1.0" encoding="utf-8"?>
<sst xmlns="http://schemas.openxmlformats.org/spreadsheetml/2006/main" count="3283" uniqueCount="171">
  <si>
    <t>South Africa</t>
  </si>
  <si>
    <t>Russia</t>
  </si>
  <si>
    <t>Other</t>
  </si>
  <si>
    <t>Investment</t>
  </si>
  <si>
    <t>Autocatalyst</t>
  </si>
  <si>
    <t>Jewellery</t>
  </si>
  <si>
    <t>Industrial</t>
  </si>
  <si>
    <t>Balance</t>
  </si>
  <si>
    <t>Zimbabwe</t>
  </si>
  <si>
    <t>Non-road</t>
  </si>
  <si>
    <t>Electrical</t>
  </si>
  <si>
    <t>Glass</t>
  </si>
  <si>
    <t>Chemical</t>
  </si>
  <si>
    <t>Petroleum</t>
  </si>
  <si>
    <t>Total Mining Supply</t>
  </si>
  <si>
    <t>North America</t>
  </si>
  <si>
    <t>Western Europe</t>
  </si>
  <si>
    <t>Japan</t>
  </si>
  <si>
    <t>China</t>
  </si>
  <si>
    <t>Rest of the World</t>
  </si>
  <si>
    <t>Q3 2014</t>
  </si>
  <si>
    <t>India</t>
  </si>
  <si>
    <t>Recycling</t>
  </si>
  <si>
    <t>Platinum supply-demand balance (koz)</t>
  </si>
  <si>
    <t>Refined Production</t>
  </si>
  <si>
    <t>Total Supply</t>
  </si>
  <si>
    <t>Total Demand</t>
  </si>
  <si>
    <t>Automotive</t>
  </si>
  <si>
    <t>Medical &amp; Biomedical</t>
  </si>
  <si>
    <t xml:space="preserve"> Change in Bars, Coins </t>
  </si>
  <si>
    <t>Platinum gross demand (koz)</t>
  </si>
  <si>
    <t>Other industrial</t>
  </si>
  <si>
    <t>DEMAND</t>
  </si>
  <si>
    <t>SUPPLY</t>
  </si>
  <si>
    <t>Q4 2014</t>
  </si>
  <si>
    <t>Platinum Supply-demand Balance (koz)</t>
  </si>
  <si>
    <t>Increase (-)/Decrease (+) in Producer Inventory</t>
  </si>
  <si>
    <t>Change in Stocks Held by Exchanges</t>
  </si>
  <si>
    <t>Above Ground Stocks</t>
  </si>
  <si>
    <t>H1 2014</t>
  </si>
  <si>
    <t>H2 2014</t>
  </si>
  <si>
    <t>4,140*</t>
  </si>
  <si>
    <t xml:space="preserve"> Change in Bars, Coins</t>
  </si>
  <si>
    <t>Change in ETF Holdings</t>
  </si>
  <si>
    <t>PLATINUM GROSS DEMAND (koz)</t>
  </si>
  <si>
    <t>Q1 2015</t>
  </si>
  <si>
    <t>Q2 2015</t>
  </si>
  <si>
    <t>H1 2015</t>
  </si>
  <si>
    <t>Q3 2015</t>
  </si>
  <si>
    <t>Q4 2015</t>
  </si>
  <si>
    <t>H2 2015</t>
  </si>
  <si>
    <t>Internal use:</t>
  </si>
  <si>
    <t>For publication:</t>
  </si>
  <si>
    <t>Q1 2016</t>
  </si>
  <si>
    <t>Q2 2016</t>
  </si>
  <si>
    <t>Q3 2016</t>
  </si>
  <si>
    <t>Q4 2016</t>
  </si>
  <si>
    <t>H1 2016</t>
  </si>
  <si>
    <t>Medical</t>
  </si>
  <si>
    <t>H2 2016</t>
  </si>
  <si>
    <t>Q1 2017</t>
  </si>
  <si>
    <t>Q2 2017</t>
  </si>
  <si>
    <t>Q3 2017</t>
  </si>
  <si>
    <t>Q4 2017</t>
  </si>
  <si>
    <t>H1 2017</t>
  </si>
  <si>
    <t>2018f</t>
  </si>
  <si>
    <t>H2 2017</t>
  </si>
  <si>
    <t>Q1 2018</t>
  </si>
  <si>
    <t>2018f/2017 Growth %</t>
  </si>
  <si>
    <t>Rolling 12m</t>
  </si>
  <si>
    <t>Q2 2018</t>
  </si>
  <si>
    <t>H1 2018</t>
  </si>
  <si>
    <t>H1'18/H1'17 Growth %</t>
  </si>
  <si>
    <t>H1'18/H2'17 Growth %</t>
  </si>
  <si>
    <t>Q3 2018</t>
  </si>
  <si>
    <t>2019f</t>
  </si>
  <si>
    <t>2019f/2018f Growth %</t>
  </si>
  <si>
    <t>Q3'18/Q3'17 Growth %</t>
  </si>
  <si>
    <t>Q3'18/Q2'18 Growth %</t>
  </si>
  <si>
    <t>Q4'18 forecast</t>
  </si>
  <si>
    <t>Q4 2018</t>
  </si>
  <si>
    <t>H2 2018</t>
  </si>
  <si>
    <t>Q1 2019</t>
  </si>
  <si>
    <t>N/M</t>
  </si>
  <si>
    <t>2020f</t>
  </si>
  <si>
    <t>2019/2018 Growth %</t>
  </si>
  <si>
    <t>2020f/2019 Growth %</t>
  </si>
  <si>
    <t>Q4 2019</t>
  </si>
  <si>
    <t>Q2 2019</t>
  </si>
  <si>
    <t>Q3 2019</t>
  </si>
  <si>
    <t>Q1 2020</t>
  </si>
  <si>
    <t>Q1'20/Q1'19 Growth %</t>
  </si>
  <si>
    <t>Q1'20/Q4'19 Growth %</t>
  </si>
  <si>
    <t>H1 2019</t>
  </si>
  <si>
    <t>H2 2019</t>
  </si>
  <si>
    <t>H2'19/H2'18 Growth %</t>
  </si>
  <si>
    <t>H2'19/H1'19 Growth %</t>
  </si>
  <si>
    <t>Q1'20 forecast</t>
  </si>
  <si>
    <t>Q4'19/Q4'18 Growth %</t>
  </si>
  <si>
    <t>Q4'19/Q3'19 Growth %</t>
  </si>
  <si>
    <t>Q4'19 forecast</t>
  </si>
  <si>
    <t>†</t>
  </si>
  <si>
    <t>Retail Investment</t>
  </si>
  <si>
    <t>ETF Investment</t>
  </si>
  <si>
    <t>Autocatalyst Recycling</t>
  </si>
  <si>
    <t>Jewellery Recycling</t>
  </si>
  <si>
    <t>Industrial Recycling</t>
  </si>
  <si>
    <t>Q2 2020</t>
  </si>
  <si>
    <t>Q2'20/Q2'19 Growth %</t>
  </si>
  <si>
    <t>H1 2020</t>
  </si>
  <si>
    <t>Q2'20/Q1'20 Growth %</t>
  </si>
  <si>
    <t>Q2'20 forecast</t>
  </si>
  <si>
    <t>Bar &amp; Coin Investment</t>
  </si>
  <si>
    <t>H1'20/H1'19 Growth %</t>
  </si>
  <si>
    <t>H1'20/H2'19 Growth %</t>
  </si>
  <si>
    <t>Q2'20/Q1'19 Growth %</t>
  </si>
  <si>
    <t>††</t>
  </si>
  <si>
    <t>MF AGS 2018 calculated according to WPIC definition</t>
  </si>
  <si>
    <t>PLATINUM RECYCLING SYPPLY (koz)</t>
  </si>
  <si>
    <t>Platinum Supply-demand Balance (t)</t>
  </si>
  <si>
    <t>Platinum Gross Demand (koz)</t>
  </si>
  <si>
    <t>Platinum Recycling Supply (koz)</t>
  </si>
  <si>
    <t>2021f</t>
  </si>
  <si>
    <t>2021f/2020f Growth %</t>
  </si>
  <si>
    <t>Q3 2020</t>
  </si>
  <si>
    <t>Q3'20/Q3'19 Growth %</t>
  </si>
  <si>
    <t>Q3'20/Q2'20 Growth %</t>
  </si>
  <si>
    <t>Q3'20 forecast</t>
  </si>
  <si>
    <t>2020/2019 Growth %</t>
  </si>
  <si>
    <t>2021f/ 2020f Growth %</t>
  </si>
  <si>
    <t>2020f/ 2019 Growth %</t>
  </si>
  <si>
    <t>Q4'20 forecast</t>
  </si>
  <si>
    <t>Q4 2020</t>
  </si>
  <si>
    <t>Q4'20/Q4'19 Growth %</t>
  </si>
  <si>
    <t>H2 2020</t>
  </si>
  <si>
    <t>Q4'20/Q3'20 Growth %</t>
  </si>
  <si>
    <t>H2'20/H2'19 Growth %</t>
  </si>
  <si>
    <t>H2'20/H1'20 Growth %</t>
  </si>
  <si>
    <t>2021f/2020 Growth %</t>
  </si>
  <si>
    <t>2021f/ 2020 Growth %</t>
  </si>
  <si>
    <t>2020/ 2019 Growth %</t>
  </si>
  <si>
    <t>Q1 2021</t>
  </si>
  <si>
    <t>Q1'21/Q4'20 Growth %</t>
  </si>
  <si>
    <t>Q1'21/Q1'20 Growth %</t>
  </si>
  <si>
    <t>Q1'21 forecast</t>
  </si>
  <si>
    <t>129*</t>
  </si>
  <si>
    <t>Q2 2021</t>
  </si>
  <si>
    <t>H1 2021</t>
  </si>
  <si>
    <t>H1'21/H1'20 Growth %</t>
  </si>
  <si>
    <t>H1'21/H2'20 Growth %</t>
  </si>
  <si>
    <t>Q3'21 forecast</t>
  </si>
  <si>
    <t>Q3 2021</t>
  </si>
  <si>
    <t>Q3'21/Q3'20 Growth %</t>
  </si>
  <si>
    <t>Q3'21/Q2'21 Growth %</t>
  </si>
  <si>
    <t>2022f</t>
  </si>
  <si>
    <t>2022f/2021f Growth %</t>
  </si>
  <si>
    <t>2022f/ 2021f Growth %</t>
  </si>
  <si>
    <t>N/A</t>
  </si>
  <si>
    <t>&gt;±300%</t>
  </si>
  <si>
    <t>3,400*</t>
  </si>
  <si>
    <t>3,554**</t>
  </si>
  <si>
    <t>Notes:</t>
  </si>
  <si>
    <t>1. Above Ground Stocks: *4,140 koz as of 31st December 2012 (SFA (Oxford)). **3,650 koz as of 31 December 2018 (Metals Focus).</t>
  </si>
  <si>
    <t>2. † Non-road automotive demand is included in autocatalyst demand.</t>
  </si>
  <si>
    <t>3. All estimates are based on the latest available information, but they are subject to revision in subsequent quarterly reports.</t>
  </si>
  <si>
    <t>4. Data from Metals Focus and SFA (Oxford) may not have been prepared on the same or directly comparable basis.</t>
  </si>
  <si>
    <t>5. Prior to 2019 SFA (Oxford) data is independently rounded to the nearest 5 koz.</t>
  </si>
  <si>
    <t>1. †† India automotive demand is included in Rest of the World.</t>
  </si>
  <si>
    <t>2. Data from Metals Focus and SFA (Oxford) may not have been prepared on the same or directly comparable basis.</t>
  </si>
  <si>
    <t>3. Prior to 2019 SFA (Oxford) data is independently rounded to the nearest 5 koz.</t>
  </si>
  <si>
    <t>Source: Metals Focus 2019-2022, SFA (Oxford) 2013-2018.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</si>
</sst>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#,##0_ ;[Red]\-#,##0\ "/>
    <numFmt numFmtId="166" formatCode="\+#,##0;\-#,##0"/>
    <numFmt numFmtId="167" formatCode="_-* #,##0_-;\-* #,##0_-;_-* &quot;-&quot;??_-;_-@_-"/>
    <numFmt numFmtId="168" formatCode="#,##0.00000"/>
    <numFmt numFmtId="169" formatCode="_-\ #,##0_-;[Red]\-\ #,##0_-;_-\ &quot;-&quot;??_-;_-@_-"/>
    <numFmt numFmtId="170" formatCode="#,##0_ ;\-#,##0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808080"/>
      <name val="Arial"/>
      <family val="2"/>
    </font>
    <font>
      <b/>
      <sz val="8"/>
      <color rgb="FF000080"/>
      <name val="Arial"/>
      <family val="2"/>
    </font>
    <font>
      <sz val="8"/>
      <color rgb="FF00008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b/>
      <sz val="8"/>
      <color theme="1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i/>
      <sz val="8"/>
      <name val="Arial"/>
      <family val="2"/>
    </font>
    <font>
      <i/>
      <sz val="11"/>
      <color rgb="FF00B050"/>
      <name val="Arial"/>
      <family val="2"/>
    </font>
    <font>
      <b/>
      <i/>
      <sz val="8"/>
      <color rgb="FF00B050"/>
      <name val="Arial"/>
      <family val="2"/>
    </font>
    <font>
      <i/>
      <sz val="8"/>
      <color rgb="FF00B050"/>
      <name val="Arial"/>
      <family val="2"/>
    </font>
    <font>
      <sz val="8"/>
      <name val="Calibri"/>
      <family val="2"/>
      <scheme val="minor"/>
    </font>
    <font>
      <b/>
      <sz val="8"/>
      <color theme="7"/>
      <name val="Arial"/>
      <family val="2"/>
    </font>
    <font>
      <b/>
      <sz val="8"/>
      <color rgb="FF0092BC"/>
      <name val="Arial"/>
      <family val="2"/>
    </font>
    <font>
      <sz val="11"/>
      <color rgb="FF0092BC"/>
      <name val="Arial"/>
      <family val="2"/>
    </font>
    <font>
      <b/>
      <i/>
      <sz val="8"/>
      <color rgb="FF0092BC"/>
      <name val="Arial"/>
      <family val="2"/>
    </font>
    <font>
      <b/>
      <i/>
      <sz val="8"/>
      <color theme="1"/>
      <name val="Arial"/>
      <family val="2"/>
    </font>
    <font>
      <i/>
      <sz val="8"/>
      <color theme="5"/>
      <name val="Arial"/>
      <family val="2"/>
    </font>
    <font>
      <sz val="8"/>
      <name val="Arial Narrow"/>
      <family val="2"/>
    </font>
    <font>
      <sz val="11"/>
      <color rgb="FF00B050"/>
      <name val="Arial"/>
      <family val="2"/>
    </font>
    <font>
      <sz val="8"/>
      <color theme="7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8"/>
      <color theme="3"/>
      <name val="Arial"/>
      <family val="2"/>
    </font>
    <font>
      <sz val="8"/>
      <color theme="3"/>
      <name val="Arial"/>
      <family val="2"/>
    </font>
    <font>
      <b/>
      <sz val="8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  <font>
      <b/>
      <i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1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i/>
      <sz val="8"/>
      <color theme="0" tint="-0.499984740745262"/>
      <name val="Arial"/>
      <family val="2"/>
    </font>
    <font>
      <sz val="8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/>
      <diagonal/>
    </border>
    <border>
      <left/>
      <right/>
      <top/>
      <bottom style="thin">
        <color theme="0" tint="-0.1498764000366222"/>
      </bottom>
      <diagonal/>
    </border>
    <border>
      <left/>
      <right/>
      <top style="thin">
        <color theme="0" tint="-0.1498764000366222"/>
      </top>
      <bottom/>
      <diagonal/>
    </border>
    <border>
      <left/>
      <right/>
      <top/>
      <bottom style="thin">
        <color theme="0" tint="-0.14984588152714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/>
      <bottom style="thin">
        <color theme="0" tint="-0.14990691854609822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/>
      <bottom style="thin">
        <color theme="2" tint="0.59999389629810485"/>
      </bottom>
      <diagonal/>
    </border>
    <border>
      <left/>
      <right/>
      <top style="thin">
        <color theme="2" tint="0.59999389629810485"/>
      </top>
      <bottom style="thin">
        <color theme="2" tint="0.59999389629810485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2" tint="0.39997558519241921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71">
    <xf numFmtId="0" fontId="0" fillId="0" borderId="0" xfId="0"/>
    <xf numFmtId="0" fontId="4" fillId="2" borderId="0" xfId="0" applyFont="1" applyFill="1"/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165" fontId="7" fillId="2" borderId="0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vertical="center"/>
    </xf>
    <xf numFmtId="3" fontId="13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/>
    <xf numFmtId="0" fontId="4" fillId="2" borderId="0" xfId="0" applyFont="1" applyFill="1" applyAlignment="1">
      <alignment vertical="center"/>
    </xf>
    <xf numFmtId="0" fontId="14" fillId="2" borderId="0" xfId="0" applyFont="1" applyFill="1"/>
    <xf numFmtId="9" fontId="14" fillId="2" borderId="0" xfId="1" applyFont="1" applyFill="1"/>
    <xf numFmtId="2" fontId="14" fillId="2" borderId="0" xfId="1" applyNumberFormat="1" applyFont="1" applyFill="1" applyBorder="1"/>
    <xf numFmtId="3" fontId="14" fillId="2" borderId="0" xfId="0" applyNumberFormat="1" applyFont="1" applyFill="1" applyBorder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horizontal="right" vertical="center" wrapText="1"/>
    </xf>
    <xf numFmtId="0" fontId="12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right"/>
    </xf>
    <xf numFmtId="0" fontId="14" fillId="2" borderId="2" xfId="0" applyFont="1" applyFill="1" applyBorder="1"/>
    <xf numFmtId="9" fontId="9" fillId="2" borderId="0" xfId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9" fontId="9" fillId="2" borderId="2" xfId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right"/>
    </xf>
    <xf numFmtId="0" fontId="12" fillId="2" borderId="2" xfId="0" applyFont="1" applyFill="1" applyBorder="1" applyAlignment="1">
      <alignment vertical="center"/>
    </xf>
    <xf numFmtId="0" fontId="15" fillId="2" borderId="0" xfId="0" applyFont="1" applyFill="1" applyBorder="1"/>
    <xf numFmtId="0" fontId="16" fillId="2" borderId="0" xfId="0" applyFont="1" applyFill="1" applyBorder="1"/>
    <xf numFmtId="0" fontId="12" fillId="2" borderId="3" xfId="0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9" fontId="12" fillId="2" borderId="3" xfId="1" applyFont="1" applyFill="1" applyBorder="1" applyAlignment="1">
      <alignment vertical="center"/>
    </xf>
    <xf numFmtId="0" fontId="14" fillId="2" borderId="3" xfId="0" applyFont="1" applyFill="1" applyBorder="1"/>
    <xf numFmtId="3" fontId="12" fillId="2" borderId="3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13" fillId="2" borderId="0" xfId="0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/>
    <xf numFmtId="3" fontId="13" fillId="2" borderId="0" xfId="0" applyNumberFormat="1" applyFont="1" applyFill="1" applyBorder="1" applyAlignment="1">
      <alignment vertical="center"/>
    </xf>
    <xf numFmtId="0" fontId="9" fillId="2" borderId="2" xfId="0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11" fillId="2" borderId="0" xfId="1" applyFont="1" applyFill="1" applyBorder="1" applyAlignment="1">
      <alignment vertical="center"/>
    </xf>
    <xf numFmtId="0" fontId="12" fillId="2" borderId="2" xfId="0" applyFont="1" applyFill="1" applyBorder="1" applyAlignment="1"/>
    <xf numFmtId="3" fontId="12" fillId="2" borderId="2" xfId="0" applyNumberFormat="1" applyFont="1" applyFill="1" applyBorder="1" applyAlignment="1"/>
    <xf numFmtId="9" fontId="12" fillId="2" borderId="2" xfId="1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/>
    <xf numFmtId="9" fontId="8" fillId="2" borderId="0" xfId="1" applyNumberFormat="1" applyFont="1" applyFill="1" applyBorder="1" applyAlignment="1">
      <alignment horizontal="right" vertical="center"/>
    </xf>
    <xf numFmtId="0" fontId="16" fillId="2" borderId="0" xfId="0" applyFont="1" applyFill="1"/>
    <xf numFmtId="164" fontId="13" fillId="2" borderId="0" xfId="1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3" fontId="16" fillId="2" borderId="0" xfId="0" applyNumberFormat="1" applyFont="1" applyFill="1" applyBorder="1"/>
    <xf numFmtId="0" fontId="14" fillId="0" borderId="0" xfId="0" applyFont="1"/>
    <xf numFmtId="0" fontId="14" fillId="0" borderId="0" xfId="0" applyFont="1" applyBorder="1"/>
    <xf numFmtId="3" fontId="12" fillId="0" borderId="0" xfId="0" applyNumberFormat="1" applyFont="1" applyFill="1" applyBorder="1" applyAlignment="1">
      <alignment horizontal="right" vertical="center"/>
    </xf>
    <xf numFmtId="9" fontId="12" fillId="0" borderId="0" xfId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right" vertical="center"/>
    </xf>
    <xf numFmtId="9" fontId="9" fillId="0" borderId="2" xfId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 vertical="center"/>
    </xf>
    <xf numFmtId="9" fontId="12" fillId="0" borderId="2" xfId="1" applyFont="1" applyFill="1" applyBorder="1" applyAlignment="1">
      <alignment horizontal="right" vertical="center"/>
    </xf>
    <xf numFmtId="0" fontId="14" fillId="0" borderId="2" xfId="0" applyFont="1" applyBorder="1"/>
    <xf numFmtId="3" fontId="12" fillId="0" borderId="0" xfId="0" applyNumberFormat="1" applyFont="1" applyFill="1" applyBorder="1" applyAlignment="1">
      <alignment vertical="center"/>
    </xf>
    <xf numFmtId="0" fontId="16" fillId="0" borderId="0" xfId="0" applyFont="1"/>
    <xf numFmtId="3" fontId="14" fillId="0" borderId="0" xfId="0" applyNumberFormat="1" applyFont="1"/>
    <xf numFmtId="0" fontId="16" fillId="0" borderId="0" xfId="0" applyFont="1" applyBorder="1"/>
    <xf numFmtId="3" fontId="8" fillId="0" borderId="0" xfId="0" applyNumberFormat="1" applyFont="1" applyFill="1" applyBorder="1" applyAlignment="1">
      <alignment vertical="center"/>
    </xf>
    <xf numFmtId="3" fontId="12" fillId="0" borderId="0" xfId="0" applyNumberFormat="1" applyFont="1" applyFill="1" applyBorder="1" applyAlignment="1"/>
    <xf numFmtId="9" fontId="9" fillId="0" borderId="0" xfId="1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9" fontId="9" fillId="0" borderId="2" xfId="1" applyNumberFormat="1" applyFont="1" applyFill="1" applyBorder="1" applyAlignment="1">
      <alignment horizontal="right" vertical="center"/>
    </xf>
    <xf numFmtId="3" fontId="13" fillId="0" borderId="2" xfId="0" applyNumberFormat="1" applyFont="1" applyFill="1" applyBorder="1" applyAlignment="1">
      <alignment vertical="center"/>
    </xf>
    <xf numFmtId="9" fontId="12" fillId="0" borderId="0" xfId="1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/>
    <xf numFmtId="9" fontId="12" fillId="0" borderId="2" xfId="1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0" fontId="3" fillId="0" borderId="0" xfId="0" applyFont="1"/>
    <xf numFmtId="3" fontId="12" fillId="2" borderId="0" xfId="0" applyNumberFormat="1" applyFont="1" applyFill="1" applyBorder="1" applyAlignment="1">
      <alignment horizontal="left"/>
    </xf>
    <xf numFmtId="0" fontId="15" fillId="0" borderId="0" xfId="0" applyFont="1"/>
    <xf numFmtId="0" fontId="15" fillId="2" borderId="0" xfId="0" applyFont="1" applyFill="1"/>
    <xf numFmtId="3" fontId="7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/>
    <xf numFmtId="0" fontId="19" fillId="2" borderId="0" xfId="0" applyFont="1" applyFill="1" applyBorder="1"/>
    <xf numFmtId="3" fontId="20" fillId="2" borderId="0" xfId="0" applyNumberFormat="1" applyFont="1" applyFill="1" applyBorder="1" applyAlignment="1">
      <alignment horizontal="right" vertical="center"/>
    </xf>
    <xf numFmtId="9" fontId="13" fillId="0" borderId="0" xfId="1" applyFont="1" applyFill="1" applyBorder="1" applyAlignment="1">
      <alignment vertical="center"/>
    </xf>
    <xf numFmtId="0" fontId="8" fillId="2" borderId="0" xfId="0" applyFont="1" applyFill="1" applyBorder="1" applyAlignment="1">
      <alignment horizontal="right"/>
    </xf>
    <xf numFmtId="3" fontId="3" fillId="0" borderId="0" xfId="0" applyNumberFormat="1" applyFont="1" applyBorder="1"/>
    <xf numFmtId="0" fontId="3" fillId="0" borderId="3" xfId="0" applyFont="1" applyBorder="1"/>
    <xf numFmtId="3" fontId="21" fillId="2" borderId="0" xfId="0" applyNumberFormat="1" applyFont="1" applyFill="1" applyBorder="1"/>
    <xf numFmtId="0" fontId="22" fillId="2" borderId="0" xfId="0" applyFont="1" applyFill="1" applyBorder="1" applyAlignment="1">
      <alignment horizontal="right" vertical="top"/>
    </xf>
    <xf numFmtId="0" fontId="22" fillId="2" borderId="0" xfId="0" applyFont="1" applyFill="1" applyBorder="1" applyAlignment="1">
      <alignment horizontal="right" vertical="center"/>
    </xf>
    <xf numFmtId="0" fontId="21" fillId="2" borderId="0" xfId="0" applyFont="1" applyFill="1" applyBorder="1"/>
    <xf numFmtId="0" fontId="21" fillId="0" borderId="0" xfId="0" applyFont="1"/>
    <xf numFmtId="3" fontId="22" fillId="2" borderId="0" xfId="0" applyNumberFormat="1" applyFont="1" applyFill="1" applyBorder="1" applyAlignment="1">
      <alignment vertical="center"/>
    </xf>
    <xf numFmtId="9" fontId="12" fillId="0" borderId="1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right" vertical="top"/>
    </xf>
    <xf numFmtId="0" fontId="17" fillId="2" borderId="0" xfId="0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right" vertical="top" wrapText="1"/>
    </xf>
    <xf numFmtId="9" fontId="12" fillId="2" borderId="3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9" fontId="9" fillId="0" borderId="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6" fillId="0" borderId="0" xfId="0" applyFont="1" applyFill="1" applyBorder="1"/>
    <xf numFmtId="0" fontId="12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9" fontId="12" fillId="0" borderId="3" xfId="1" applyFont="1" applyFill="1" applyBorder="1" applyAlignment="1">
      <alignment horizontal="right" vertical="center"/>
    </xf>
    <xf numFmtId="9" fontId="12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3" fontId="23" fillId="0" borderId="0" xfId="0" applyNumberFormat="1" applyFont="1" applyFill="1" applyBorder="1" applyAlignment="1">
      <alignment horizontal="right" vertical="center"/>
    </xf>
    <xf numFmtId="9" fontId="12" fillId="0" borderId="3" xfId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right" vertical="center"/>
    </xf>
    <xf numFmtId="3" fontId="22" fillId="0" borderId="0" xfId="0" applyNumberFormat="1" applyFont="1" applyFill="1" applyBorder="1" applyAlignment="1">
      <alignment vertical="center"/>
    </xf>
    <xf numFmtId="0" fontId="16" fillId="0" borderId="0" xfId="0" applyFont="1" applyFill="1"/>
    <xf numFmtId="0" fontId="9" fillId="0" borderId="2" xfId="0" applyFont="1" applyFill="1" applyBorder="1" applyAlignment="1">
      <alignment horizontal="right" vertical="center"/>
    </xf>
    <xf numFmtId="0" fontId="12" fillId="0" borderId="2" xfId="0" applyFont="1" applyFill="1" applyBorder="1" applyAlignment="1"/>
    <xf numFmtId="9" fontId="9" fillId="2" borderId="0" xfId="1" applyFont="1" applyFill="1" applyBorder="1" applyAlignment="1">
      <alignment vertical="center"/>
    </xf>
    <xf numFmtId="9" fontId="9" fillId="2" borderId="2" xfId="1" applyFont="1" applyFill="1" applyBorder="1" applyAlignment="1">
      <alignment vertical="center"/>
    </xf>
    <xf numFmtId="1" fontId="9" fillId="2" borderId="0" xfId="1" applyNumberFormat="1" applyFont="1" applyFill="1" applyBorder="1" applyAlignment="1">
      <alignment vertical="center"/>
    </xf>
    <xf numFmtId="9" fontId="7" fillId="2" borderId="0" xfId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3" fontId="25" fillId="2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3" fontId="12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166" fontId="9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/>
    </xf>
    <xf numFmtId="3" fontId="12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Alignment="1">
      <alignment horizontal="right" vertical="top"/>
    </xf>
    <xf numFmtId="0" fontId="2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horizontal="right"/>
    </xf>
    <xf numFmtId="0" fontId="9" fillId="0" borderId="0" xfId="0" applyFont="1"/>
    <xf numFmtId="3" fontId="23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vertical="center"/>
    </xf>
    <xf numFmtId="3" fontId="22" fillId="0" borderId="3" xfId="0" applyNumberFormat="1" applyFont="1" applyBorder="1" applyAlignment="1">
      <alignment vertical="center"/>
    </xf>
    <xf numFmtId="3" fontId="14" fillId="0" borderId="0" xfId="0" applyNumberFormat="1" applyFont="1" applyFill="1" applyBorder="1"/>
    <xf numFmtId="164" fontId="4" fillId="0" borderId="0" xfId="1" applyNumberFormat="1" applyFont="1" applyFill="1" applyBorder="1" applyAlignment="1">
      <alignment horizontal="right" vertical="center"/>
    </xf>
    <xf numFmtId="2" fontId="14" fillId="0" borderId="0" xfId="1" applyNumberFormat="1" applyFont="1" applyFill="1" applyBorder="1"/>
    <xf numFmtId="3" fontId="14" fillId="0" borderId="0" xfId="0" applyNumberFormat="1" applyFont="1" applyFill="1"/>
    <xf numFmtId="3" fontId="4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3" fontId="21" fillId="0" borderId="0" xfId="0" applyNumberFormat="1" applyFont="1" applyFill="1" applyBorder="1"/>
    <xf numFmtId="0" fontId="17" fillId="0" borderId="0" xfId="0" applyFont="1" applyFill="1" applyAlignment="1">
      <alignment horizontal="right" vertical="top"/>
    </xf>
    <xf numFmtId="0" fontId="21" fillId="0" borderId="0" xfId="0" applyFont="1" applyFill="1" applyBorder="1"/>
    <xf numFmtId="0" fontId="21" fillId="0" borderId="0" xfId="0" applyFont="1" applyFill="1"/>
    <xf numFmtId="4" fontId="7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center"/>
    </xf>
    <xf numFmtId="167" fontId="9" fillId="2" borderId="2" xfId="7" applyNumberFormat="1" applyFont="1" applyFill="1" applyBorder="1" applyAlignment="1">
      <alignment horizontal="right" vertical="center"/>
    </xf>
    <xf numFmtId="0" fontId="0" fillId="0" borderId="0" xfId="0" applyFill="1"/>
    <xf numFmtId="3" fontId="13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3" fontId="20" fillId="0" borderId="0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/>
    </xf>
    <xf numFmtId="3" fontId="30" fillId="0" borderId="0" xfId="0" applyNumberFormat="1" applyFont="1" applyFill="1" applyBorder="1" applyAlignment="1"/>
    <xf numFmtId="3" fontId="12" fillId="0" borderId="3" xfId="0" quotePrefix="1" applyNumberFormat="1" applyFont="1" applyFill="1" applyBorder="1" applyAlignment="1">
      <alignment horizontal="right" vertical="center"/>
    </xf>
    <xf numFmtId="3" fontId="12" fillId="0" borderId="0" xfId="0" applyNumberFormat="1" applyFont="1"/>
    <xf numFmtId="3" fontId="9" fillId="0" borderId="2" xfId="0" applyNumberFormat="1" applyFont="1" applyBorder="1" applyAlignment="1">
      <alignment vertical="center"/>
    </xf>
    <xf numFmtId="3" fontId="12" fillId="0" borderId="2" xfId="0" applyNumberFormat="1" applyFont="1" applyBorder="1"/>
    <xf numFmtId="3" fontId="12" fillId="2" borderId="2" xfId="0" applyNumberFormat="1" applyFont="1" applyFill="1" applyBorder="1"/>
    <xf numFmtId="3" fontId="8" fillId="2" borderId="0" xfId="0" applyNumberFormat="1" applyFont="1" applyFill="1" applyAlignment="1">
      <alignment vertical="center"/>
    </xf>
    <xf numFmtId="3" fontId="12" fillId="2" borderId="0" xfId="0" applyNumberFormat="1" applyFont="1" applyFill="1"/>
    <xf numFmtId="3" fontId="13" fillId="0" borderId="0" xfId="0" applyNumberFormat="1" applyFont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 applyAlignment="1">
      <alignment horizontal="right" vertical="center"/>
    </xf>
    <xf numFmtId="3" fontId="9" fillId="2" borderId="0" xfId="0" applyNumberFormat="1" applyFont="1" applyFill="1" applyAlignment="1">
      <alignment vertical="center"/>
    </xf>
    <xf numFmtId="9" fontId="12" fillId="2" borderId="0" xfId="1" applyFont="1" applyFill="1" applyBorder="1" applyAlignment="1">
      <alignment horizontal="right"/>
    </xf>
    <xf numFmtId="3" fontId="9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vertical="center"/>
    </xf>
    <xf numFmtId="0" fontId="1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12" fillId="2" borderId="2" xfId="0" applyFont="1" applyFill="1" applyBorder="1"/>
    <xf numFmtId="9" fontId="12" fillId="2" borderId="2" xfId="1" applyFont="1" applyFill="1" applyBorder="1" applyAlignment="1">
      <alignment horizontal="right"/>
    </xf>
    <xf numFmtId="9" fontId="8" fillId="2" borderId="0" xfId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22" fillId="0" borderId="0" xfId="0" applyFont="1" applyFill="1" applyAlignment="1">
      <alignment horizontal="right" vertical="center"/>
    </xf>
    <xf numFmtId="3" fontId="7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Alignment="1">
      <alignment horizontal="right"/>
    </xf>
    <xf numFmtId="165" fontId="12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3" fontId="3" fillId="2" borderId="0" xfId="0" applyNumberFormat="1" applyFont="1" applyFill="1"/>
    <xf numFmtId="0" fontId="21" fillId="2" borderId="0" xfId="0" applyFont="1" applyFill="1"/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top"/>
    </xf>
    <xf numFmtId="0" fontId="22" fillId="2" borderId="0" xfId="0" applyFont="1" applyFill="1" applyAlignment="1">
      <alignment horizontal="right" vertical="top"/>
    </xf>
    <xf numFmtId="0" fontId="17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9" fillId="2" borderId="0" xfId="8" applyFont="1" applyFill="1" applyBorder="1" applyAlignment="1">
      <alignment horizontal="right" vertical="center"/>
    </xf>
    <xf numFmtId="3" fontId="22" fillId="2" borderId="0" xfId="0" applyNumberFormat="1" applyFont="1" applyFill="1" applyAlignment="1">
      <alignment vertical="center"/>
    </xf>
    <xf numFmtId="9" fontId="12" fillId="0" borderId="0" xfId="8" applyFont="1" applyFill="1" applyBorder="1" applyAlignment="1">
      <alignment horizontal="right"/>
    </xf>
    <xf numFmtId="3" fontId="9" fillId="0" borderId="0" xfId="0" applyNumberFormat="1" applyFont="1"/>
    <xf numFmtId="9" fontId="12" fillId="2" borderId="0" xfId="8" applyFont="1" applyFill="1" applyBorder="1" applyAlignment="1">
      <alignment horizontal="right"/>
    </xf>
    <xf numFmtId="9" fontId="9" fillId="0" borderId="0" xfId="8" applyFont="1" applyFill="1" applyBorder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9" fontId="9" fillId="2" borderId="0" xfId="8" applyFont="1" applyFill="1" applyBorder="1" applyAlignment="1">
      <alignment vertical="center"/>
    </xf>
    <xf numFmtId="3" fontId="9" fillId="2" borderId="2" xfId="5" applyNumberFormat="1" applyFont="1" applyFill="1" applyBorder="1" applyAlignment="1">
      <alignment horizontal="right" vertical="center"/>
    </xf>
    <xf numFmtId="9" fontId="9" fillId="0" borderId="2" xfId="8" applyFont="1" applyFill="1" applyBorder="1" applyAlignment="1">
      <alignment horizontal="right" vertical="center"/>
    </xf>
    <xf numFmtId="167" fontId="9" fillId="0" borderId="2" xfId="5" applyNumberFormat="1" applyFont="1" applyFill="1" applyBorder="1" applyAlignment="1">
      <alignment horizontal="right" vertical="center"/>
    </xf>
    <xf numFmtId="9" fontId="9" fillId="2" borderId="2" xfId="8" applyFont="1" applyFill="1" applyBorder="1" applyAlignment="1">
      <alignment vertical="center"/>
    </xf>
    <xf numFmtId="9" fontId="9" fillId="2" borderId="2" xfId="8" applyFont="1" applyFill="1" applyBorder="1" applyAlignment="1">
      <alignment horizontal="right" vertical="center"/>
    </xf>
    <xf numFmtId="9" fontId="7" fillId="2" borderId="0" xfId="8" applyFont="1" applyFill="1" applyBorder="1" applyAlignment="1">
      <alignment horizontal="right"/>
    </xf>
    <xf numFmtId="1" fontId="9" fillId="2" borderId="0" xfId="8" applyNumberFormat="1" applyFont="1" applyFill="1" applyBorder="1" applyAlignment="1">
      <alignment vertical="center"/>
    </xf>
    <xf numFmtId="9" fontId="11" fillId="2" borderId="0" xfId="8" applyFont="1" applyFill="1" applyBorder="1" applyAlignment="1">
      <alignment vertical="center"/>
    </xf>
    <xf numFmtId="9" fontId="8" fillId="2" borderId="0" xfId="8" applyFont="1" applyFill="1" applyBorder="1" applyAlignment="1">
      <alignment horizontal="right" vertical="center"/>
    </xf>
    <xf numFmtId="9" fontId="12" fillId="2" borderId="3" xfId="8" applyFont="1" applyFill="1" applyBorder="1" applyAlignment="1">
      <alignment vertical="center"/>
    </xf>
    <xf numFmtId="164" fontId="13" fillId="2" borderId="0" xfId="8" applyNumberFormat="1" applyFont="1" applyFill="1" applyBorder="1" applyAlignment="1">
      <alignment vertical="center"/>
    </xf>
    <xf numFmtId="168" fontId="13" fillId="2" borderId="0" xfId="8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9" fontId="14" fillId="0" borderId="0" xfId="1" applyFont="1"/>
    <xf numFmtId="9" fontId="14" fillId="0" borderId="0" xfId="1" applyFont="1" applyFill="1"/>
    <xf numFmtId="9" fontId="26" fillId="0" borderId="0" xfId="1" applyFont="1" applyFill="1" applyBorder="1" applyAlignment="1">
      <alignment horizontal="right" vertical="center" wrapText="1"/>
    </xf>
    <xf numFmtId="9" fontId="17" fillId="0" borderId="0" xfId="1" applyFont="1" applyFill="1" applyBorder="1" applyAlignment="1">
      <alignment horizontal="center" vertical="center" wrapText="1"/>
    </xf>
    <xf numFmtId="9" fontId="14" fillId="0" borderId="0" xfId="1" applyFont="1" applyFill="1" applyBorder="1"/>
    <xf numFmtId="9" fontId="9" fillId="0" borderId="0" xfId="1" applyFont="1" applyFill="1" applyBorder="1" applyAlignment="1">
      <alignment horizontal="right"/>
    </xf>
    <xf numFmtId="9" fontId="7" fillId="0" borderId="0" xfId="1" applyFont="1" applyFill="1" applyBorder="1" applyAlignment="1">
      <alignment vertical="center"/>
    </xf>
    <xf numFmtId="9" fontId="12" fillId="0" borderId="0" xfId="1" applyFont="1" applyFill="1" applyBorder="1" applyAlignment="1">
      <alignment vertical="center"/>
    </xf>
    <xf numFmtId="9" fontId="9" fillId="0" borderId="0" xfId="1" applyFont="1" applyFill="1" applyBorder="1" applyAlignment="1">
      <alignment vertical="center"/>
    </xf>
    <xf numFmtId="9" fontId="9" fillId="0" borderId="0" xfId="1" applyFont="1" applyFill="1" applyBorder="1"/>
    <xf numFmtId="9" fontId="12" fillId="2" borderId="0" xfId="1" applyFont="1" applyFill="1" applyBorder="1" applyAlignment="1">
      <alignment vertical="center"/>
    </xf>
    <xf numFmtId="9" fontId="9" fillId="0" borderId="0" xfId="1" applyFont="1" applyAlignment="1">
      <alignment vertical="center"/>
    </xf>
    <xf numFmtId="9" fontId="12" fillId="0" borderId="0" xfId="1" applyNumberFormat="1" applyFont="1" applyFill="1" applyBorder="1" applyAlignment="1">
      <alignment horizontal="right" vertical="center"/>
    </xf>
    <xf numFmtId="3" fontId="31" fillId="0" borderId="2" xfId="0" applyNumberFormat="1" applyFont="1" applyFill="1" applyBorder="1" applyAlignment="1">
      <alignment horizontal="right" vertical="center"/>
    </xf>
    <xf numFmtId="3" fontId="12" fillId="0" borderId="0" xfId="0" applyNumberFormat="1" applyFont="1" applyBorder="1"/>
    <xf numFmtId="3" fontId="9" fillId="0" borderId="0" xfId="0" applyNumberFormat="1" applyFont="1" applyBorder="1"/>
    <xf numFmtId="9" fontId="9" fillId="0" borderId="0" xfId="1" applyFont="1" applyBorder="1" applyAlignment="1">
      <alignment vertical="center"/>
    </xf>
    <xf numFmtId="0" fontId="0" fillId="0" borderId="0" xfId="0" applyBorder="1"/>
    <xf numFmtId="3" fontId="9" fillId="2" borderId="0" xfId="0" applyNumberFormat="1" applyFont="1" applyFill="1" applyBorder="1"/>
    <xf numFmtId="0" fontId="12" fillId="2" borderId="4" xfId="0" applyFont="1" applyFill="1" applyBorder="1"/>
    <xf numFmtId="3" fontId="12" fillId="0" borderId="4" xfId="0" applyNumberFormat="1" applyFont="1" applyBorder="1"/>
    <xf numFmtId="9" fontId="12" fillId="0" borderId="4" xfId="8" applyFont="1" applyFill="1" applyBorder="1" applyAlignment="1">
      <alignment horizontal="right"/>
    </xf>
    <xf numFmtId="3" fontId="12" fillId="2" borderId="4" xfId="0" applyNumberFormat="1" applyFont="1" applyFill="1" applyBorder="1"/>
    <xf numFmtId="9" fontId="12" fillId="2" borderId="4" xfId="8" applyFont="1" applyFill="1" applyBorder="1" applyAlignment="1">
      <alignment horizontal="right"/>
    </xf>
    <xf numFmtId="0" fontId="12" fillId="2" borderId="5" xfId="0" applyFont="1" applyFill="1" applyBorder="1"/>
    <xf numFmtId="3" fontId="12" fillId="0" borderId="5" xfId="0" applyNumberFormat="1" applyFont="1" applyBorder="1"/>
    <xf numFmtId="9" fontId="12" fillId="0" borderId="5" xfId="8" applyFont="1" applyFill="1" applyBorder="1" applyAlignment="1">
      <alignment horizontal="right"/>
    </xf>
    <xf numFmtId="3" fontId="12" fillId="2" borderId="5" xfId="0" applyNumberFormat="1" applyFont="1" applyFill="1" applyBorder="1"/>
    <xf numFmtId="9" fontId="12" fillId="2" borderId="5" xfId="8" applyFont="1" applyFill="1" applyBorder="1" applyAlignment="1">
      <alignment horizontal="right"/>
    </xf>
    <xf numFmtId="9" fontId="9" fillId="0" borderId="0" xfId="8" applyFont="1" applyFill="1" applyBorder="1" applyAlignment="1">
      <alignment horizontal="right"/>
    </xf>
    <xf numFmtId="0" fontId="12" fillId="2" borderId="6" xfId="0" applyFont="1" applyFill="1" applyBorder="1"/>
    <xf numFmtId="3" fontId="12" fillId="0" borderId="6" xfId="0" applyNumberFormat="1" applyFont="1" applyBorder="1"/>
    <xf numFmtId="9" fontId="9" fillId="0" borderId="6" xfId="8" applyFont="1" applyFill="1" applyBorder="1" applyAlignment="1">
      <alignment horizontal="right"/>
    </xf>
    <xf numFmtId="0" fontId="9" fillId="2" borderId="7" xfId="0" applyFont="1" applyFill="1" applyBorder="1" applyAlignment="1">
      <alignment horizontal="right" vertical="center"/>
    </xf>
    <xf numFmtId="3" fontId="12" fillId="0" borderId="7" xfId="0" applyNumberFormat="1" applyFont="1" applyBorder="1"/>
    <xf numFmtId="9" fontId="9" fillId="0" borderId="7" xfId="8" applyFont="1" applyFill="1" applyBorder="1" applyAlignment="1">
      <alignment horizontal="right"/>
    </xf>
    <xf numFmtId="0" fontId="12" fillId="2" borderId="8" xfId="0" applyFont="1" applyFill="1" applyBorder="1"/>
    <xf numFmtId="3" fontId="12" fillId="0" borderId="8" xfId="0" applyNumberFormat="1" applyFont="1" applyBorder="1"/>
    <xf numFmtId="9" fontId="9" fillId="0" borderId="8" xfId="8" applyFont="1" applyFill="1" applyBorder="1" applyAlignment="1">
      <alignment horizontal="right"/>
    </xf>
    <xf numFmtId="0" fontId="9" fillId="2" borderId="9" xfId="0" applyFont="1" applyFill="1" applyBorder="1" applyAlignment="1">
      <alignment horizontal="right" vertical="center"/>
    </xf>
    <xf numFmtId="3" fontId="12" fillId="0" borderId="9" xfId="0" applyNumberFormat="1" applyFont="1" applyBorder="1"/>
    <xf numFmtId="9" fontId="9" fillId="0" borderId="9" xfId="8" applyFont="1" applyFill="1" applyBorder="1" applyAlignment="1">
      <alignment horizontal="right"/>
    </xf>
    <xf numFmtId="3" fontId="9" fillId="0" borderId="7" xfId="0" applyNumberFormat="1" applyFont="1" applyBorder="1"/>
    <xf numFmtId="3" fontId="9" fillId="0" borderId="9" xfId="0" applyNumberFormat="1" applyFont="1" applyBorder="1"/>
    <xf numFmtId="3" fontId="12" fillId="0" borderId="11" xfId="0" applyNumberFormat="1" applyFont="1" applyBorder="1"/>
    <xf numFmtId="0" fontId="12" fillId="2" borderId="10" xfId="0" applyFont="1" applyFill="1" applyBorder="1"/>
    <xf numFmtId="3" fontId="12" fillId="0" borderId="13" xfId="0" applyNumberFormat="1" applyFont="1" applyBorder="1"/>
    <xf numFmtId="0" fontId="0" fillId="0" borderId="0" xfId="0"/>
    <xf numFmtId="0" fontId="4" fillId="2" borderId="0" xfId="0" applyFont="1" applyFill="1"/>
    <xf numFmtId="3" fontId="9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right" vertical="center"/>
    </xf>
    <xf numFmtId="3" fontId="9" fillId="2" borderId="0" xfId="0" applyNumberFormat="1" applyFont="1" applyFill="1" applyBorder="1" applyAlignment="1">
      <alignment vertical="center"/>
    </xf>
    <xf numFmtId="0" fontId="14" fillId="2" borderId="0" xfId="0" applyFont="1" applyFill="1" applyBorder="1"/>
    <xf numFmtId="0" fontId="4" fillId="2" borderId="0" xfId="0" applyFont="1" applyFill="1" applyAlignment="1">
      <alignment vertical="center"/>
    </xf>
    <xf numFmtId="0" fontId="14" fillId="2" borderId="0" xfId="0" applyFont="1" applyFill="1"/>
    <xf numFmtId="9" fontId="14" fillId="2" borderId="0" xfId="1" applyFont="1" applyFill="1"/>
    <xf numFmtId="2" fontId="14" fillId="2" borderId="0" xfId="1" applyNumberFormat="1" applyFont="1" applyFill="1" applyBorder="1"/>
    <xf numFmtId="0" fontId="12" fillId="2" borderId="0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horizontal="right" vertical="center"/>
    </xf>
    <xf numFmtId="3" fontId="9" fillId="2" borderId="2" xfId="0" applyNumberFormat="1" applyFont="1" applyFill="1" applyBorder="1" applyAlignment="1">
      <alignment horizontal="right" vertical="center"/>
    </xf>
    <xf numFmtId="166" fontId="9" fillId="2" borderId="0" xfId="0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horizontal="right"/>
    </xf>
    <xf numFmtId="0" fontId="16" fillId="2" borderId="0" xfId="0" applyFont="1" applyFill="1" applyBorder="1"/>
    <xf numFmtId="0" fontId="12" fillId="2" borderId="3" xfId="0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/>
    <xf numFmtId="0" fontId="9" fillId="2" borderId="2" xfId="0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16" fillId="2" borderId="0" xfId="0" applyNumberFormat="1" applyFont="1" applyFill="1" applyBorder="1"/>
    <xf numFmtId="0" fontId="14" fillId="0" borderId="0" xfId="0" applyFont="1"/>
    <xf numFmtId="0" fontId="14" fillId="0" borderId="0" xfId="0" applyFont="1" applyBorder="1"/>
    <xf numFmtId="3" fontId="12" fillId="0" borderId="0" xfId="0" applyNumberFormat="1" applyFont="1" applyFill="1" applyBorder="1" applyAlignment="1">
      <alignment horizontal="right" vertical="center"/>
    </xf>
    <xf numFmtId="9" fontId="12" fillId="0" borderId="0" xfId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9" fontId="9" fillId="0" borderId="0" xfId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vertical="center"/>
    </xf>
    <xf numFmtId="3" fontId="9" fillId="0" borderId="2" xfId="0" applyNumberFormat="1" applyFont="1" applyFill="1" applyBorder="1" applyAlignment="1">
      <alignment horizontal="right" vertical="center"/>
    </xf>
    <xf numFmtId="9" fontId="9" fillId="0" borderId="2" xfId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/>
    </xf>
    <xf numFmtId="3" fontId="12" fillId="0" borderId="2" xfId="0" applyNumberFormat="1" applyFont="1" applyFill="1" applyBorder="1" applyAlignment="1">
      <alignment horizontal="right" vertical="center"/>
    </xf>
    <xf numFmtId="9" fontId="12" fillId="0" borderId="2" xfId="1" applyFont="1" applyFill="1" applyBorder="1" applyAlignment="1">
      <alignment horizontal="right" vertical="center"/>
    </xf>
    <xf numFmtId="0" fontId="14" fillId="0" borderId="2" xfId="0" applyFont="1" applyBorder="1"/>
    <xf numFmtId="3" fontId="12" fillId="0" borderId="0" xfId="0" applyNumberFormat="1" applyFont="1" applyFill="1" applyBorder="1" applyAlignment="1">
      <alignment vertical="center"/>
    </xf>
    <xf numFmtId="0" fontId="16" fillId="0" borderId="0" xfId="0" applyFont="1"/>
    <xf numFmtId="3" fontId="14" fillId="0" borderId="0" xfId="0" applyNumberFormat="1" applyFont="1"/>
    <xf numFmtId="0" fontId="3" fillId="0" borderId="0" xfId="0" applyFont="1"/>
    <xf numFmtId="0" fontId="15" fillId="0" borderId="0" xfId="0" applyFont="1"/>
    <xf numFmtId="0" fontId="15" fillId="2" borderId="0" xfId="0" applyFont="1" applyFill="1"/>
    <xf numFmtId="3" fontId="7" fillId="0" borderId="0" xfId="0" applyNumberFormat="1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 vertical="center"/>
    </xf>
    <xf numFmtId="3" fontId="14" fillId="0" borderId="0" xfId="0" applyNumberFormat="1" applyFont="1" applyBorder="1"/>
    <xf numFmtId="3" fontId="3" fillId="0" borderId="0" xfId="0" applyNumberFormat="1" applyFont="1" applyBorder="1"/>
    <xf numFmtId="0" fontId="3" fillId="0" borderId="3" xfId="0" applyFont="1" applyBorder="1"/>
    <xf numFmtId="3" fontId="21" fillId="2" borderId="0" xfId="0" applyNumberFormat="1" applyFont="1" applyFill="1" applyBorder="1"/>
    <xf numFmtId="0" fontId="21" fillId="2" borderId="0" xfId="0" applyFont="1" applyFill="1" applyBorder="1"/>
    <xf numFmtId="0" fontId="21" fillId="0" borderId="0" xfId="0" applyFont="1"/>
    <xf numFmtId="9" fontId="12" fillId="0" borderId="1" xfId="1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left"/>
    </xf>
    <xf numFmtId="0" fontId="14" fillId="0" borderId="0" xfId="0" applyFont="1" applyFill="1"/>
    <xf numFmtId="9" fontId="9" fillId="0" borderId="0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/>
    <xf numFmtId="0" fontId="16" fillId="0" borderId="0" xfId="0" applyFont="1" applyFill="1" applyBorder="1"/>
    <xf numFmtId="0" fontId="12" fillId="0" borderId="3" xfId="0" applyFont="1" applyFill="1" applyBorder="1" applyAlignment="1">
      <alignment vertical="center"/>
    </xf>
    <xf numFmtId="3" fontId="7" fillId="0" borderId="3" xfId="0" applyNumberFormat="1" applyFont="1" applyFill="1" applyBorder="1" applyAlignment="1">
      <alignment horizontal="right" vertical="center"/>
    </xf>
    <xf numFmtId="3" fontId="12" fillId="0" borderId="3" xfId="0" applyNumberFormat="1" applyFont="1" applyFill="1" applyBorder="1" applyAlignment="1">
      <alignment horizontal="right" vertical="center"/>
    </xf>
    <xf numFmtId="9" fontId="12" fillId="0" borderId="3" xfId="1" applyFont="1" applyFill="1" applyBorder="1" applyAlignment="1">
      <alignment horizontal="right" vertical="center"/>
    </xf>
    <xf numFmtId="9" fontId="12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3" fontId="23" fillId="0" borderId="0" xfId="0" applyNumberFormat="1" applyFont="1" applyFill="1" applyBorder="1" applyAlignment="1">
      <alignment horizontal="right" vertical="center"/>
    </xf>
    <xf numFmtId="9" fontId="12" fillId="0" borderId="3" xfId="1" applyFont="1" applyFill="1" applyBorder="1" applyAlignment="1">
      <alignment vertical="center"/>
    </xf>
    <xf numFmtId="3" fontId="12" fillId="0" borderId="3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4" fillId="0" borderId="0" xfId="0" applyFont="1" applyAlignment="1">
      <alignment horizontal="right"/>
    </xf>
    <xf numFmtId="3" fontId="12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166" fontId="9" fillId="0" borderId="0" xfId="0" applyNumberFormat="1" applyFont="1" applyAlignment="1">
      <alignment horizontal="right"/>
    </xf>
    <xf numFmtId="3" fontId="12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/>
    </xf>
    <xf numFmtId="3" fontId="12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vertical="center"/>
    </xf>
    <xf numFmtId="165" fontId="12" fillId="0" borderId="0" xfId="0" applyNumberFormat="1" applyFont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26" fillId="0" borderId="0" xfId="0" applyFont="1" applyFill="1" applyBorder="1" applyAlignment="1">
      <alignment horizontal="right" vertical="center"/>
    </xf>
    <xf numFmtId="0" fontId="26" fillId="0" borderId="0" xfId="0" applyFont="1" applyAlignment="1">
      <alignment horizontal="right" vertical="top"/>
    </xf>
    <xf numFmtId="0" fontId="26" fillId="0" borderId="0" xfId="0" applyFont="1" applyFill="1" applyBorder="1" applyAlignment="1">
      <alignment horizontal="right" vertical="center" wrapText="1"/>
    </xf>
    <xf numFmtId="0" fontId="28" fillId="2" borderId="0" xfId="0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12" fillId="0" borderId="0" xfId="0" applyNumberFormat="1" applyFont="1" applyAlignment="1">
      <alignment vertical="center"/>
    </xf>
    <xf numFmtId="2" fontId="14" fillId="0" borderId="0" xfId="1" applyNumberFormat="1" applyFont="1" applyFill="1" applyBorder="1"/>
    <xf numFmtId="3" fontId="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right"/>
    </xf>
    <xf numFmtId="3" fontId="12" fillId="0" borderId="0" xfId="0" applyNumberFormat="1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3" fontId="9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vertical="center"/>
    </xf>
    <xf numFmtId="165" fontId="7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right"/>
    </xf>
    <xf numFmtId="3" fontId="21" fillId="0" borderId="0" xfId="0" applyNumberFormat="1" applyFont="1" applyFill="1" applyBorder="1"/>
    <xf numFmtId="0" fontId="21" fillId="0" borderId="0" xfId="0" applyFont="1" applyFill="1" applyBorder="1"/>
    <xf numFmtId="0" fontId="21" fillId="0" borderId="0" xfId="0" applyFont="1" applyFill="1"/>
    <xf numFmtId="3" fontId="16" fillId="0" borderId="0" xfId="0" applyNumberFormat="1" applyFont="1" applyFill="1" applyBorder="1"/>
    <xf numFmtId="0" fontId="26" fillId="0" borderId="0" xfId="0" applyFont="1" applyFill="1" applyBorder="1" applyAlignment="1">
      <alignment horizontal="center" vertical="center"/>
    </xf>
    <xf numFmtId="3" fontId="12" fillId="0" borderId="0" xfId="0" applyNumberFormat="1" applyFont="1"/>
    <xf numFmtId="3" fontId="9" fillId="0" borderId="2" xfId="0" applyNumberFormat="1" applyFont="1" applyBorder="1" applyAlignment="1">
      <alignment vertical="center"/>
    </xf>
    <xf numFmtId="3" fontId="12" fillId="0" borderId="2" xfId="0" applyNumberFormat="1" applyFont="1" applyBorder="1"/>
    <xf numFmtId="3" fontId="12" fillId="2" borderId="2" xfId="0" applyNumberFormat="1" applyFont="1" applyFill="1" applyBorder="1"/>
    <xf numFmtId="3" fontId="8" fillId="2" borderId="0" xfId="0" applyNumberFormat="1" applyFont="1" applyFill="1" applyAlignment="1">
      <alignment vertical="center"/>
    </xf>
    <xf numFmtId="3" fontId="12" fillId="2" borderId="0" xfId="0" applyNumberFormat="1" applyFont="1" applyFill="1"/>
    <xf numFmtId="3" fontId="13" fillId="0" borderId="0" xfId="0" applyNumberFormat="1" applyFont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3" fillId="2" borderId="0" xfId="0" applyNumberFormat="1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12" fillId="2" borderId="0" xfId="0" applyNumberFormat="1" applyFont="1" applyFill="1" applyAlignment="1">
      <alignment vertical="center"/>
    </xf>
    <xf numFmtId="0" fontId="12" fillId="2" borderId="0" xfId="0" applyFont="1" applyFill="1"/>
    <xf numFmtId="0" fontId="13" fillId="2" borderId="0" xfId="0" applyFont="1" applyFill="1" applyAlignment="1">
      <alignment horizontal="right" vertical="center"/>
    </xf>
    <xf numFmtId="3" fontId="9" fillId="2" borderId="0" xfId="0" applyNumberFormat="1" applyFont="1" applyFill="1" applyAlignment="1">
      <alignment vertical="center"/>
    </xf>
    <xf numFmtId="3" fontId="9" fillId="2" borderId="0" xfId="0" applyNumberFormat="1" applyFont="1" applyFill="1"/>
    <xf numFmtId="3" fontId="7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vertical="center"/>
    </xf>
    <xf numFmtId="0" fontId="18" fillId="2" borderId="0" xfId="0" applyFont="1" applyFill="1"/>
    <xf numFmtId="3" fontId="8" fillId="2" borderId="0" xfId="0" applyNumberFormat="1" applyFont="1" applyFill="1"/>
    <xf numFmtId="3" fontId="7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0" fontId="12" fillId="2" borderId="2" xfId="0" applyFont="1" applyFill="1" applyBorder="1"/>
    <xf numFmtId="0" fontId="12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top" wrapText="1"/>
    </xf>
    <xf numFmtId="0" fontId="22" fillId="0" borderId="0" xfId="0" applyFont="1" applyFill="1" applyAlignment="1">
      <alignment horizontal="right" vertical="center"/>
    </xf>
    <xf numFmtId="3" fontId="3" fillId="2" borderId="0" xfId="0" applyNumberFormat="1" applyFont="1" applyFill="1"/>
    <xf numFmtId="0" fontId="21" fillId="2" borderId="0" xfId="0" applyFont="1" applyFill="1"/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right" vertical="top"/>
    </xf>
    <xf numFmtId="0" fontId="22" fillId="2" borderId="0" xfId="0" applyFont="1" applyFill="1" applyAlignment="1">
      <alignment horizontal="right" vertical="top"/>
    </xf>
    <xf numFmtId="0" fontId="17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9" fontId="9" fillId="2" borderId="0" xfId="8" applyFont="1" applyFill="1" applyBorder="1" applyAlignment="1">
      <alignment horizontal="right" vertical="center"/>
    </xf>
    <xf numFmtId="3" fontId="22" fillId="2" borderId="0" xfId="0" applyNumberFormat="1" applyFont="1" applyFill="1" applyAlignment="1">
      <alignment vertical="center"/>
    </xf>
    <xf numFmtId="9" fontId="12" fillId="0" borderId="0" xfId="8" applyFont="1" applyFill="1" applyBorder="1" applyAlignment="1">
      <alignment horizontal="right"/>
    </xf>
    <xf numFmtId="3" fontId="9" fillId="0" borderId="0" xfId="0" applyNumberFormat="1" applyFont="1"/>
    <xf numFmtId="9" fontId="12" fillId="2" borderId="0" xfId="8" applyFont="1" applyFill="1" applyBorder="1" applyAlignment="1">
      <alignment horizontal="right"/>
    </xf>
    <xf numFmtId="9" fontId="9" fillId="0" borderId="0" xfId="8" applyFont="1" applyFill="1" applyBorder="1" applyAlignment="1">
      <alignment horizontal="right" vertical="center"/>
    </xf>
    <xf numFmtId="9" fontId="9" fillId="2" borderId="0" xfId="8" applyFont="1" applyFill="1" applyBorder="1" applyAlignment="1">
      <alignment vertical="center"/>
    </xf>
    <xf numFmtId="9" fontId="9" fillId="0" borderId="2" xfId="8" applyFont="1" applyFill="1" applyBorder="1" applyAlignment="1">
      <alignment horizontal="right" vertical="center"/>
    </xf>
    <xf numFmtId="9" fontId="9" fillId="2" borderId="2" xfId="8" applyFont="1" applyFill="1" applyBorder="1" applyAlignment="1">
      <alignment vertical="center"/>
    </xf>
    <xf numFmtId="9" fontId="9" fillId="2" borderId="2" xfId="8" applyFont="1" applyFill="1" applyBorder="1" applyAlignment="1">
      <alignment horizontal="right" vertical="center"/>
    </xf>
    <xf numFmtId="9" fontId="7" fillId="2" borderId="0" xfId="8" applyFont="1" applyFill="1" applyBorder="1" applyAlignment="1">
      <alignment horizontal="right"/>
    </xf>
    <xf numFmtId="1" fontId="9" fillId="2" borderId="0" xfId="8" applyNumberFormat="1" applyFont="1" applyFill="1" applyBorder="1" applyAlignment="1">
      <alignment vertical="center"/>
    </xf>
    <xf numFmtId="9" fontId="11" fillId="2" borderId="0" xfId="8" applyFont="1" applyFill="1" applyBorder="1" applyAlignment="1">
      <alignment vertical="center"/>
    </xf>
    <xf numFmtId="9" fontId="8" fillId="2" borderId="0" xfId="8" applyFont="1" applyFill="1" applyBorder="1" applyAlignment="1">
      <alignment horizontal="right" vertical="center"/>
    </xf>
    <xf numFmtId="9" fontId="12" fillId="2" borderId="3" xfId="8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65" fontId="12" fillId="2" borderId="0" xfId="0" applyNumberFormat="1" applyFont="1" applyFill="1" applyAlignment="1">
      <alignment vertical="center"/>
    </xf>
    <xf numFmtId="9" fontId="14" fillId="0" borderId="0" xfId="1" applyFont="1"/>
    <xf numFmtId="9" fontId="14" fillId="0" borderId="0" xfId="1" applyFont="1" applyFill="1"/>
    <xf numFmtId="9" fontId="26" fillId="0" borderId="0" xfId="1" applyFont="1" applyFill="1" applyBorder="1" applyAlignment="1">
      <alignment horizontal="right" vertical="center" wrapText="1"/>
    </xf>
    <xf numFmtId="9" fontId="17" fillId="0" borderId="0" xfId="1" applyFont="1" applyFill="1" applyBorder="1" applyAlignment="1">
      <alignment horizontal="center" vertical="center" wrapText="1"/>
    </xf>
    <xf numFmtId="9" fontId="14" fillId="0" borderId="0" xfId="1" applyFont="1" applyFill="1" applyBorder="1"/>
    <xf numFmtId="9" fontId="9" fillId="0" borderId="0" xfId="1" applyFont="1" applyFill="1" applyBorder="1" applyAlignment="1">
      <alignment horizontal="right"/>
    </xf>
    <xf numFmtId="9" fontId="7" fillId="0" borderId="0" xfId="1" applyFont="1" applyFill="1" applyBorder="1" applyAlignment="1">
      <alignment vertical="center"/>
    </xf>
    <xf numFmtId="9" fontId="12" fillId="0" borderId="0" xfId="1" applyFont="1" applyFill="1" applyBorder="1" applyAlignment="1">
      <alignment vertical="center"/>
    </xf>
    <xf numFmtId="9" fontId="9" fillId="0" borderId="0" xfId="1" applyFont="1" applyFill="1" applyBorder="1" applyAlignment="1">
      <alignment vertical="center"/>
    </xf>
    <xf numFmtId="9" fontId="9" fillId="0" borderId="0" xfId="1" applyFont="1" applyFill="1" applyBorder="1"/>
    <xf numFmtId="9" fontId="12" fillId="2" borderId="0" xfId="1" applyFont="1" applyFill="1" applyBorder="1" applyAlignment="1">
      <alignment vertical="center"/>
    </xf>
    <xf numFmtId="9" fontId="9" fillId="0" borderId="0" xfId="1" applyFont="1" applyAlignment="1">
      <alignment vertical="center"/>
    </xf>
    <xf numFmtId="9" fontId="12" fillId="0" borderId="0" xfId="1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12" fillId="2" borderId="11" xfId="0" applyNumberFormat="1" applyFont="1" applyFill="1" applyBorder="1"/>
    <xf numFmtId="0" fontId="12" fillId="2" borderId="12" xfId="0" applyFont="1" applyFill="1" applyBorder="1"/>
    <xf numFmtId="0" fontId="9" fillId="2" borderId="13" xfId="0" applyFont="1" applyFill="1" applyBorder="1" applyAlignment="1">
      <alignment horizontal="right" vertical="center"/>
    </xf>
    <xf numFmtId="3" fontId="12" fillId="2" borderId="13" xfId="0" applyNumberFormat="1" applyFont="1" applyFill="1" applyBorder="1"/>
    <xf numFmtId="3" fontId="9" fillId="0" borderId="11" xfId="0" applyNumberFormat="1" applyFont="1" applyBorder="1"/>
    <xf numFmtId="3" fontId="9" fillId="0" borderId="13" xfId="0" applyNumberFormat="1" applyFont="1" applyBorder="1"/>
    <xf numFmtId="0" fontId="12" fillId="2" borderId="0" xfId="0" applyFont="1" applyFill="1" applyBorder="1" applyAlignment="1">
      <alignment horizontal="left" vertical="center"/>
    </xf>
    <xf numFmtId="164" fontId="9" fillId="2" borderId="0" xfId="1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/>
    </xf>
    <xf numFmtId="9" fontId="12" fillId="2" borderId="3" xfId="8" applyFont="1" applyFill="1" applyBorder="1" applyAlignment="1">
      <alignment horizontal="right" vertical="center"/>
    </xf>
    <xf numFmtId="9" fontId="12" fillId="2" borderId="2" xfId="1" applyFont="1" applyFill="1" applyBorder="1"/>
    <xf numFmtId="9" fontId="9" fillId="0" borderId="2" xfId="1" applyFont="1" applyBorder="1" applyAlignment="1">
      <alignment vertical="center"/>
    </xf>
    <xf numFmtId="0" fontId="9" fillId="2" borderId="0" xfId="0" applyNumberFormat="1" applyFont="1" applyFill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32" fillId="0" borderId="0" xfId="0" applyFont="1"/>
    <xf numFmtId="9" fontId="12" fillId="2" borderId="2" xfId="8" applyFont="1" applyFill="1" applyBorder="1" applyAlignment="1">
      <alignment horizontal="right"/>
    </xf>
    <xf numFmtId="9" fontId="12" fillId="2" borderId="0" xfId="1" applyFont="1" applyFill="1" applyAlignment="1">
      <alignment horizontal="right"/>
    </xf>
    <xf numFmtId="9" fontId="9" fillId="2" borderId="0" xfId="1" applyFont="1" applyFill="1" applyAlignment="1">
      <alignment horizontal="right"/>
    </xf>
    <xf numFmtId="9" fontId="9" fillId="2" borderId="2" xfId="1" applyFont="1" applyFill="1" applyBorder="1" applyAlignment="1">
      <alignment horizontal="right"/>
    </xf>
    <xf numFmtId="0" fontId="33" fillId="2" borderId="0" xfId="0" applyFont="1" applyFill="1"/>
    <xf numFmtId="0" fontId="9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3" fillId="2" borderId="0" xfId="0" applyFont="1" applyFill="1" applyBorder="1" applyAlignment="1">
      <alignment horizontal="right"/>
    </xf>
    <xf numFmtId="0" fontId="3" fillId="0" borderId="2" xfId="0" applyFont="1" applyBorder="1"/>
    <xf numFmtId="0" fontId="33" fillId="0" borderId="0" xfId="0" applyFont="1"/>
    <xf numFmtId="0" fontId="9" fillId="2" borderId="0" xfId="0" applyFont="1" applyFill="1"/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0" fontId="36" fillId="2" borderId="0" xfId="0" applyFont="1" applyFill="1"/>
    <xf numFmtId="0" fontId="37" fillId="2" borderId="0" xfId="0" applyFont="1" applyFill="1" applyAlignment="1">
      <alignment horizontal="right" vertical="top"/>
    </xf>
    <xf numFmtId="3" fontId="37" fillId="2" borderId="0" xfId="0" applyNumberFormat="1" applyFont="1" applyFill="1" applyAlignment="1">
      <alignment vertical="center"/>
    </xf>
    <xf numFmtId="165" fontId="7" fillId="2" borderId="0" xfId="0" applyNumberFormat="1" applyFont="1" applyFill="1" applyAlignment="1">
      <alignment horizontal="right" vertical="center"/>
    </xf>
    <xf numFmtId="9" fontId="8" fillId="2" borderId="0" xfId="8" applyFont="1" applyFill="1" applyBorder="1" applyAlignment="1">
      <alignment vertical="center"/>
    </xf>
    <xf numFmtId="164" fontId="9" fillId="2" borderId="0" xfId="8" applyNumberFormat="1" applyFont="1" applyFill="1" applyBorder="1" applyAlignment="1">
      <alignment vertical="center"/>
    </xf>
    <xf numFmtId="3" fontId="9" fillId="0" borderId="2" xfId="0" applyNumberFormat="1" applyFont="1" applyBorder="1"/>
    <xf numFmtId="169" fontId="12" fillId="2" borderId="0" xfId="0" applyNumberFormat="1" applyFont="1" applyFill="1" applyBorder="1" applyAlignment="1">
      <alignment vertical="center"/>
    </xf>
    <xf numFmtId="169" fontId="12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/>
    <xf numFmtId="169" fontId="9" fillId="2" borderId="0" xfId="0" applyNumberFormat="1" applyFont="1" applyFill="1" applyBorder="1" applyAlignment="1">
      <alignment horizontal="right" vertical="center"/>
    </xf>
    <xf numFmtId="169" fontId="9" fillId="2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169" fontId="12" fillId="2" borderId="2" xfId="0" applyNumberFormat="1" applyFont="1" applyFill="1" applyBorder="1" applyAlignment="1">
      <alignment vertical="center"/>
    </xf>
    <xf numFmtId="169" fontId="12" fillId="2" borderId="2" xfId="7" applyNumberFormat="1" applyFont="1" applyFill="1" applyBorder="1" applyAlignment="1">
      <alignment horizontal="right" vertical="center"/>
    </xf>
    <xf numFmtId="169" fontId="9" fillId="2" borderId="0" xfId="7" applyNumberFormat="1" applyFont="1" applyFill="1" applyBorder="1" applyAlignment="1">
      <alignment horizontal="right" vertical="center"/>
    </xf>
    <xf numFmtId="169" fontId="9" fillId="2" borderId="7" xfId="0" applyNumberFormat="1" applyFont="1" applyFill="1" applyBorder="1" applyAlignment="1">
      <alignment horizontal="right" vertical="center"/>
    </xf>
    <xf numFmtId="169" fontId="9" fillId="2" borderId="7" xfId="7" applyNumberFormat="1" applyFont="1" applyFill="1" applyBorder="1" applyAlignment="1">
      <alignment horizontal="right" vertical="center"/>
    </xf>
    <xf numFmtId="169" fontId="12" fillId="2" borderId="4" xfId="0" applyNumberFormat="1" applyFont="1" applyFill="1" applyBorder="1"/>
    <xf numFmtId="169" fontId="12" fillId="2" borderId="5" xfId="0" applyNumberFormat="1" applyFont="1" applyFill="1" applyBorder="1"/>
    <xf numFmtId="169" fontId="12" fillId="2" borderId="5" xfId="7" applyNumberFormat="1" applyFont="1" applyFill="1" applyBorder="1" applyAlignment="1">
      <alignment horizontal="right"/>
    </xf>
    <xf numFmtId="169" fontId="12" fillId="2" borderId="6" xfId="0" applyNumberFormat="1" applyFont="1" applyFill="1" applyBorder="1"/>
    <xf numFmtId="169" fontId="12" fillId="2" borderId="8" xfId="0" applyNumberFormat="1" applyFont="1" applyFill="1" applyBorder="1"/>
    <xf numFmtId="169" fontId="12" fillId="2" borderId="0" xfId="7" applyNumberFormat="1" applyFont="1" applyFill="1" applyBorder="1" applyAlignment="1">
      <alignment horizontal="right" vertical="center"/>
    </xf>
    <xf numFmtId="169" fontId="9" fillId="2" borderId="9" xfId="0" applyNumberFormat="1" applyFont="1" applyFill="1" applyBorder="1" applyAlignment="1">
      <alignment horizontal="right" vertical="center"/>
    </xf>
    <xf numFmtId="169" fontId="9" fillId="2" borderId="9" xfId="7" applyNumberFormat="1" applyFont="1" applyFill="1" applyBorder="1" applyAlignment="1">
      <alignment horizontal="right" vertical="center"/>
    </xf>
    <xf numFmtId="169" fontId="12" fillId="2" borderId="0" xfId="0" applyNumberFormat="1" applyFont="1" applyFill="1" applyBorder="1" applyAlignment="1">
      <alignment horizontal="left" vertical="center"/>
    </xf>
    <xf numFmtId="169" fontId="9" fillId="2" borderId="0" xfId="0" applyNumberFormat="1" applyFont="1" applyFill="1" applyAlignment="1">
      <alignment horizontal="right" vertical="center"/>
    </xf>
    <xf numFmtId="169" fontId="12" fillId="2" borderId="2" xfId="0" applyNumberFormat="1" applyFont="1" applyFill="1" applyBorder="1"/>
    <xf numFmtId="169" fontId="12" fillId="2" borderId="3" xfId="0" applyNumberFormat="1" applyFont="1" applyFill="1" applyBorder="1" applyAlignment="1">
      <alignment vertical="center"/>
    </xf>
    <xf numFmtId="169" fontId="12" fillId="2" borderId="3" xfId="7" applyNumberFormat="1" applyFont="1" applyFill="1" applyBorder="1" applyAlignment="1">
      <alignment horizontal="right" vertical="center"/>
    </xf>
    <xf numFmtId="169" fontId="12" fillId="2" borderId="2" xfId="0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horizontal="right" vertical="center"/>
    </xf>
    <xf numFmtId="169" fontId="12" fillId="2" borderId="1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horizontal="right" vertical="center"/>
    </xf>
    <xf numFmtId="169" fontId="6" fillId="2" borderId="0" xfId="0" applyNumberFormat="1" applyFont="1" applyFill="1" applyBorder="1" applyAlignment="1">
      <alignment horizontal="right" vertical="center"/>
    </xf>
    <xf numFmtId="169" fontId="6" fillId="2" borderId="0" xfId="0" applyNumberFormat="1" applyFont="1" applyFill="1" applyBorder="1" applyAlignment="1">
      <alignment vertical="center"/>
    </xf>
    <xf numFmtId="169" fontId="12" fillId="2" borderId="3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/>
    </xf>
    <xf numFmtId="169" fontId="3" fillId="2" borderId="0" xfId="0" applyNumberFormat="1" applyFont="1" applyFill="1" applyBorder="1"/>
    <xf numFmtId="167" fontId="12" fillId="0" borderId="0" xfId="7" applyNumberFormat="1" applyFont="1" applyFill="1" applyBorder="1" applyAlignment="1">
      <alignment horizontal="right" vertical="center"/>
    </xf>
    <xf numFmtId="167" fontId="9" fillId="0" borderId="0" xfId="7" applyNumberFormat="1" applyFont="1" applyFill="1" applyBorder="1" applyAlignment="1">
      <alignment vertical="center"/>
    </xf>
    <xf numFmtId="167" fontId="9" fillId="0" borderId="2" xfId="7" applyNumberFormat="1" applyFont="1" applyFill="1" applyBorder="1" applyAlignment="1">
      <alignment horizontal="right" vertical="center"/>
    </xf>
    <xf numFmtId="167" fontId="12" fillId="0" borderId="1" xfId="7" applyNumberFormat="1" applyFont="1" applyFill="1" applyBorder="1" applyAlignment="1">
      <alignment horizontal="right" vertical="center"/>
    </xf>
    <xf numFmtId="167" fontId="9" fillId="0" borderId="0" xfId="7" applyNumberFormat="1" applyFont="1" applyFill="1" applyBorder="1" applyAlignment="1">
      <alignment horizontal="right" vertical="center"/>
    </xf>
    <xf numFmtId="167" fontId="12" fillId="0" borderId="0" xfId="7" applyNumberFormat="1" applyFont="1" applyFill="1" applyBorder="1" applyAlignment="1">
      <alignment vertical="center"/>
    </xf>
    <xf numFmtId="167" fontId="31" fillId="0" borderId="2" xfId="7" applyNumberFormat="1" applyFont="1" applyFill="1" applyBorder="1" applyAlignment="1">
      <alignment horizontal="right" vertical="center"/>
    </xf>
    <xf numFmtId="167" fontId="8" fillId="0" borderId="0" xfId="7" applyNumberFormat="1" applyFont="1" applyFill="1" applyBorder="1" applyAlignment="1">
      <alignment horizontal="right"/>
    </xf>
    <xf numFmtId="167" fontId="12" fillId="0" borderId="2" xfId="7" applyNumberFormat="1" applyFont="1" applyFill="1" applyBorder="1" applyAlignment="1">
      <alignment horizontal="right" vertical="center"/>
    </xf>
    <xf numFmtId="167" fontId="12" fillId="0" borderId="0" xfId="7" applyNumberFormat="1" applyFont="1" applyFill="1" applyBorder="1" applyAlignment="1">
      <alignment horizontal="left" vertical="center" indent="2"/>
    </xf>
    <xf numFmtId="167" fontId="9" fillId="0" borderId="0" xfId="7" applyNumberFormat="1" applyFont="1" applyFill="1" applyBorder="1" applyAlignment="1">
      <alignment horizontal="left" vertical="center" indent="2"/>
    </xf>
    <xf numFmtId="3" fontId="38" fillId="0" borderId="0" xfId="0" applyNumberFormat="1" applyFont="1"/>
    <xf numFmtId="3" fontId="39" fillId="0" borderId="0" xfId="0" applyNumberFormat="1" applyFont="1" applyAlignment="1">
      <alignment vertical="center"/>
    </xf>
    <xf numFmtId="0" fontId="23" fillId="2" borderId="0" xfId="0" applyFont="1" applyFill="1" applyBorder="1"/>
    <xf numFmtId="0" fontId="23" fillId="0" borderId="0" xfId="0" applyFont="1" applyFill="1" applyBorder="1"/>
    <xf numFmtId="43" fontId="12" fillId="0" borderId="0" xfId="7" applyFont="1" applyFill="1" applyBorder="1" applyAlignment="1">
      <alignment horizontal="right" vertical="center"/>
    </xf>
    <xf numFmtId="3" fontId="14" fillId="2" borderId="0" xfId="7" applyNumberFormat="1" applyFont="1" applyFill="1"/>
    <xf numFmtId="3" fontId="14" fillId="0" borderId="0" xfId="7" applyNumberFormat="1" applyFont="1" applyFill="1" applyAlignment="1">
      <alignment horizontal="right"/>
    </xf>
    <xf numFmtId="3" fontId="12" fillId="0" borderId="0" xfId="7" applyNumberFormat="1" applyFont="1" applyFill="1" applyAlignment="1">
      <alignment horizontal="right" vertical="center"/>
    </xf>
    <xf numFmtId="3" fontId="9" fillId="0" borderId="0" xfId="7" applyNumberFormat="1" applyFont="1" applyFill="1" applyAlignment="1">
      <alignment horizontal="right" vertical="center"/>
    </xf>
    <xf numFmtId="3" fontId="9" fillId="0" borderId="2" xfId="7" applyNumberFormat="1" applyFont="1" applyFill="1" applyBorder="1" applyAlignment="1">
      <alignment horizontal="right" vertical="center"/>
    </xf>
    <xf numFmtId="3" fontId="9" fillId="0" borderId="0" xfId="7" quotePrefix="1" applyNumberFormat="1" applyFont="1" applyFill="1" applyAlignment="1">
      <alignment horizontal="right"/>
    </xf>
    <xf numFmtId="3" fontId="12" fillId="0" borderId="1" xfId="7" applyNumberFormat="1" applyFont="1" applyFill="1" applyBorder="1" applyAlignment="1">
      <alignment horizontal="right" vertical="center"/>
    </xf>
    <xf numFmtId="3" fontId="9" fillId="0" borderId="0" xfId="7" applyNumberFormat="1" applyFont="1" applyFill="1" applyBorder="1" applyAlignment="1">
      <alignment horizontal="right" vertical="center"/>
    </xf>
    <xf numFmtId="3" fontId="12" fillId="0" borderId="0" xfId="7" applyNumberFormat="1" applyFont="1" applyFill="1" applyBorder="1" applyAlignment="1">
      <alignment horizontal="right" vertical="center"/>
    </xf>
    <xf numFmtId="3" fontId="31" fillId="0" borderId="2" xfId="7" applyNumberFormat="1" applyFont="1" applyFill="1" applyBorder="1" applyAlignment="1">
      <alignment horizontal="right" vertical="center"/>
    </xf>
    <xf numFmtId="3" fontId="9" fillId="0" borderId="0" xfId="7" applyNumberFormat="1" applyFont="1" applyFill="1" applyAlignment="1">
      <alignment horizontal="right"/>
    </xf>
    <xf numFmtId="3" fontId="12" fillId="0" borderId="2" xfId="7" applyNumberFormat="1" applyFont="1" applyFill="1" applyBorder="1" applyAlignment="1">
      <alignment horizontal="right" vertical="center"/>
    </xf>
    <xf numFmtId="3" fontId="12" fillId="0" borderId="0" xfId="7" applyNumberFormat="1" applyFont="1" applyAlignment="1">
      <alignment horizontal="right" vertical="center"/>
    </xf>
    <xf numFmtId="3" fontId="12" fillId="0" borderId="1" xfId="7" applyNumberFormat="1" applyFont="1" applyBorder="1" applyAlignment="1">
      <alignment horizontal="right" vertical="center"/>
    </xf>
    <xf numFmtId="3" fontId="7" fillId="0" borderId="0" xfId="7" applyNumberFormat="1" applyFont="1" applyFill="1" applyAlignment="1">
      <alignment horizontal="right" vertical="center"/>
    </xf>
    <xf numFmtId="3" fontId="12" fillId="0" borderId="3" xfId="7" applyNumberFormat="1" applyFont="1" applyBorder="1" applyAlignment="1">
      <alignment horizontal="right" vertical="center"/>
    </xf>
    <xf numFmtId="3" fontId="12" fillId="0" borderId="3" xfId="7" applyNumberFormat="1" applyFont="1" applyFill="1" applyBorder="1" applyAlignment="1">
      <alignment horizontal="right" vertical="center"/>
    </xf>
    <xf numFmtId="3" fontId="12" fillId="2" borderId="0" xfId="7" applyNumberFormat="1" applyFont="1" applyFill="1" applyBorder="1" applyAlignment="1">
      <alignment vertical="center"/>
    </xf>
    <xf numFmtId="3" fontId="16" fillId="0" borderId="0" xfId="7" applyNumberFormat="1" applyFont="1"/>
    <xf numFmtId="3" fontId="14" fillId="0" borderId="0" xfId="7" applyNumberFormat="1" applyFont="1"/>
    <xf numFmtId="3" fontId="14" fillId="0" borderId="0" xfId="7" applyNumberFormat="1" applyFont="1" applyFill="1"/>
    <xf numFmtId="3" fontId="22" fillId="0" borderId="0" xfId="0" applyNumberFormat="1" applyFont="1" applyFill="1" applyBorder="1" applyAlignment="1">
      <alignment horizontal="right" vertical="center"/>
    </xf>
    <xf numFmtId="3" fontId="14" fillId="0" borderId="0" xfId="7" applyNumberFormat="1" applyFont="1" applyFill="1" applyBorder="1"/>
    <xf numFmtId="3" fontId="9" fillId="0" borderId="0" xfId="7" applyNumberFormat="1" applyFont="1" applyFill="1" applyBorder="1" applyAlignment="1">
      <alignment vertical="center"/>
    </xf>
    <xf numFmtId="3" fontId="9" fillId="0" borderId="0" xfId="7" applyNumberFormat="1" applyFont="1" applyFill="1" applyBorder="1" applyAlignment="1">
      <alignment horizontal="right"/>
    </xf>
    <xf numFmtId="3" fontId="7" fillId="0" borderId="0" xfId="7" applyNumberFormat="1" applyFont="1" applyFill="1" applyBorder="1" applyAlignment="1">
      <alignment vertical="center"/>
    </xf>
    <xf numFmtId="3" fontId="12" fillId="0" borderId="0" xfId="7" applyNumberFormat="1" applyFont="1" applyFill="1" applyBorder="1" applyAlignment="1">
      <alignment vertical="center"/>
    </xf>
    <xf numFmtId="3" fontId="7" fillId="0" borderId="0" xfId="7" applyNumberFormat="1" applyFont="1" applyFill="1" applyBorder="1" applyAlignment="1">
      <alignment horizontal="right" vertical="center"/>
    </xf>
    <xf numFmtId="3" fontId="8" fillId="0" borderId="0" xfId="7" applyNumberFormat="1" applyFont="1" applyFill="1" applyBorder="1" applyAlignment="1">
      <alignment vertical="center"/>
    </xf>
    <xf numFmtId="3" fontId="8" fillId="0" borderId="0" xfId="7" applyNumberFormat="1" applyFont="1" applyFill="1" applyBorder="1" applyAlignment="1">
      <alignment horizontal="right"/>
    </xf>
    <xf numFmtId="3" fontId="23" fillId="0" borderId="0" xfId="7" applyNumberFormat="1" applyFont="1" applyFill="1" applyBorder="1" applyAlignment="1">
      <alignment horizontal="right" vertical="center"/>
    </xf>
    <xf numFmtId="3" fontId="22" fillId="0" borderId="3" xfId="7" applyNumberFormat="1" applyFont="1" applyFill="1" applyBorder="1" applyAlignment="1">
      <alignment vertical="center"/>
    </xf>
    <xf numFmtId="3" fontId="23" fillId="2" borderId="0" xfId="0" applyNumberFormat="1" applyFont="1" applyFill="1" applyBorder="1"/>
    <xf numFmtId="3" fontId="23" fillId="2" borderId="0" xfId="7" applyNumberFormat="1" applyFont="1" applyFill="1" applyBorder="1"/>
    <xf numFmtId="3" fontId="21" fillId="0" borderId="0" xfId="0" applyNumberFormat="1" applyFont="1"/>
    <xf numFmtId="3" fontId="21" fillId="0" borderId="0" xfId="7" applyNumberFormat="1" applyFont="1"/>
    <xf numFmtId="3" fontId="21" fillId="2" borderId="0" xfId="7" applyNumberFormat="1" applyFont="1" applyFill="1" applyBorder="1"/>
    <xf numFmtId="170" fontId="12" fillId="0" borderId="0" xfId="7" applyNumberFormat="1" applyFont="1" applyFill="1" applyAlignment="1">
      <alignment horizontal="right" vertical="center"/>
    </xf>
    <xf numFmtId="170" fontId="12" fillId="0" borderId="0" xfId="7" applyNumberFormat="1" applyFont="1" applyFill="1" applyBorder="1" applyAlignment="1">
      <alignment horizontal="right" vertical="center"/>
    </xf>
    <xf numFmtId="170" fontId="9" fillId="0" borderId="0" xfId="7" applyNumberFormat="1" applyFont="1" applyFill="1" applyBorder="1" applyAlignment="1">
      <alignment horizontal="right" vertical="center"/>
    </xf>
    <xf numFmtId="170" fontId="12" fillId="0" borderId="0" xfId="7" applyNumberFormat="1" applyFont="1"/>
    <xf numFmtId="170" fontId="9" fillId="0" borderId="0" xfId="7" applyNumberFormat="1" applyFont="1" applyAlignment="1">
      <alignment vertical="center"/>
    </xf>
    <xf numFmtId="170" fontId="9" fillId="2" borderId="2" xfId="7" applyNumberFormat="1" applyFont="1" applyFill="1" applyBorder="1" applyAlignment="1">
      <alignment horizontal="right" vertical="center"/>
    </xf>
    <xf numFmtId="170" fontId="9" fillId="0" borderId="2" xfId="7" applyNumberFormat="1" applyFont="1" applyBorder="1" applyAlignment="1">
      <alignment vertical="center"/>
    </xf>
    <xf numFmtId="170" fontId="3" fillId="2" borderId="0" xfId="7" applyNumberFormat="1" applyFont="1" applyFill="1"/>
    <xf numFmtId="170" fontId="4" fillId="2" borderId="0" xfId="7" applyNumberFormat="1" applyFont="1" applyFill="1" applyAlignment="1">
      <alignment horizontal="right" vertical="center"/>
    </xf>
    <xf numFmtId="170" fontId="17" fillId="2" borderId="0" xfId="7" applyNumberFormat="1" applyFont="1" applyFill="1" applyAlignment="1">
      <alignment horizontal="center" vertical="center"/>
    </xf>
    <xf numFmtId="170" fontId="9" fillId="2" borderId="0" xfId="7" applyNumberFormat="1" applyFont="1" applyFill="1" applyAlignment="1">
      <alignment vertical="center"/>
    </xf>
    <xf numFmtId="170" fontId="12" fillId="0" borderId="4" xfId="7" applyNumberFormat="1" applyFont="1" applyBorder="1"/>
    <xf numFmtId="170" fontId="12" fillId="0" borderId="5" xfId="7" applyNumberFormat="1" applyFont="1" applyBorder="1"/>
    <xf numFmtId="170" fontId="12" fillId="0" borderId="6" xfId="7" applyNumberFormat="1" applyFont="1" applyBorder="1"/>
    <xf numFmtId="170" fontId="9" fillId="0" borderId="0" xfId="7" applyNumberFormat="1" applyFont="1" applyBorder="1"/>
    <xf numFmtId="170" fontId="9" fillId="0" borderId="7" xfId="7" applyNumberFormat="1" applyFont="1" applyBorder="1"/>
    <xf numFmtId="170" fontId="12" fillId="0" borderId="8" xfId="7" applyNumberFormat="1" applyFont="1" applyBorder="1"/>
    <xf numFmtId="170" fontId="9" fillId="0" borderId="9" xfId="7" applyNumberFormat="1" applyFont="1" applyBorder="1"/>
    <xf numFmtId="170" fontId="12" fillId="0" borderId="0" xfId="7" applyNumberFormat="1" applyFont="1" applyBorder="1"/>
    <xf numFmtId="170" fontId="8" fillId="2" borderId="0" xfId="7" applyNumberFormat="1" applyFont="1" applyFill="1" applyAlignment="1">
      <alignment vertical="center"/>
    </xf>
    <xf numFmtId="170" fontId="12" fillId="2" borderId="2" xfId="7" applyNumberFormat="1" applyFont="1" applyFill="1" applyBorder="1"/>
    <xf numFmtId="170" fontId="12" fillId="2" borderId="3" xfId="7" applyNumberFormat="1" applyFont="1" applyFill="1" applyBorder="1" applyAlignment="1">
      <alignment vertical="center"/>
    </xf>
    <xf numFmtId="170" fontId="9" fillId="2" borderId="0" xfId="7" applyNumberFormat="1" applyFont="1" applyFill="1" applyBorder="1" applyAlignment="1">
      <alignment vertical="center"/>
    </xf>
    <xf numFmtId="170" fontId="12" fillId="2" borderId="0" xfId="7" applyNumberFormat="1" applyFont="1" applyFill="1" applyAlignment="1">
      <alignment vertical="center"/>
    </xf>
    <xf numFmtId="170" fontId="3" fillId="0" borderId="0" xfId="7" applyNumberFormat="1" applyFont="1"/>
    <xf numFmtId="0" fontId="3" fillId="2" borderId="0" xfId="0" applyNumberFormat="1" applyFont="1" applyFill="1" applyBorder="1"/>
    <xf numFmtId="0" fontId="9" fillId="2" borderId="0" xfId="0" applyNumberFormat="1" applyFont="1" applyFill="1" applyBorder="1"/>
    <xf numFmtId="0" fontId="12" fillId="2" borderId="0" xfId="0" applyNumberFormat="1" applyFont="1" applyFill="1" applyBorder="1" applyAlignment="1">
      <alignment vertical="center"/>
    </xf>
    <xf numFmtId="9" fontId="12" fillId="0" borderId="8" xfId="8" applyFont="1" applyFill="1" applyBorder="1" applyAlignment="1">
      <alignment horizontal="right"/>
    </xf>
    <xf numFmtId="9" fontId="12" fillId="0" borderId="6" xfId="8" applyFont="1" applyFill="1" applyBorder="1" applyAlignment="1">
      <alignment horizontal="right"/>
    </xf>
    <xf numFmtId="3" fontId="12" fillId="0" borderId="8" xfId="0" applyNumberFormat="1" applyFont="1" applyFill="1" applyBorder="1"/>
    <xf numFmtId="3" fontId="12" fillId="0" borderId="0" xfId="0" applyNumberFormat="1" applyFont="1" applyFill="1"/>
    <xf numFmtId="0" fontId="17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Fill="1" applyAlignment="1">
      <alignment horizontal="right" vertical="center"/>
    </xf>
    <xf numFmtId="3" fontId="17" fillId="0" borderId="0" xfId="0" applyNumberFormat="1" applyFont="1" applyFill="1" applyAlignment="1">
      <alignment horizontal="right" vertical="center"/>
    </xf>
    <xf numFmtId="3" fontId="17" fillId="0" borderId="0" xfId="7" applyNumberFormat="1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0" fontId="9" fillId="0" borderId="0" xfId="7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3" fontId="21" fillId="2" borderId="0" xfId="0" applyNumberFormat="1" applyFont="1" applyFill="1"/>
    <xf numFmtId="3" fontId="16" fillId="2" borderId="0" xfId="0" applyNumberFormat="1" applyFont="1" applyFill="1"/>
    <xf numFmtId="3" fontId="16" fillId="0" borderId="0" xfId="0" applyNumberFormat="1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4" fillId="2" borderId="0" xfId="0" applyFont="1" applyFill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 wrapText="1"/>
    </xf>
    <xf numFmtId="0" fontId="28" fillId="2" borderId="0" xfId="0" applyFont="1" applyFill="1" applyAlignment="1">
      <alignment horizontal="right" vertical="center"/>
    </xf>
    <xf numFmtId="0" fontId="26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vertical="top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3" fontId="12" fillId="0" borderId="0" xfId="0" applyNumberFormat="1" applyFont="1" applyAlignment="1">
      <alignment horizontal="left"/>
    </xf>
    <xf numFmtId="166" fontId="9" fillId="0" borderId="0" xfId="0" quotePrefix="1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166" fontId="9" fillId="2" borderId="0" xfId="0" applyNumberFormat="1" applyFont="1" applyFill="1" applyAlignment="1">
      <alignment horizontal="right"/>
    </xf>
    <xf numFmtId="0" fontId="12" fillId="0" borderId="1" xfId="0" applyFont="1" applyBorder="1" applyAlignment="1">
      <alignment vertical="center"/>
    </xf>
    <xf numFmtId="3" fontId="9" fillId="2" borderId="0" xfId="0" applyNumberFormat="1" applyFont="1" applyFill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31" fillId="0" borderId="2" xfId="0" applyNumberFormat="1" applyFont="1" applyBorder="1" applyAlignment="1">
      <alignment horizontal="right" vertical="center"/>
    </xf>
    <xf numFmtId="3" fontId="9" fillId="2" borderId="0" xfId="0" applyNumberFormat="1" applyFont="1" applyFill="1" applyAlignment="1">
      <alignment horizontal="right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3" fontId="7" fillId="0" borderId="3" xfId="0" applyNumberFormat="1" applyFont="1" applyBorder="1" applyAlignment="1">
      <alignment horizontal="right" vertical="center"/>
    </xf>
    <xf numFmtId="9" fontId="12" fillId="0" borderId="3" xfId="0" applyNumberFormat="1" applyFont="1" applyBorder="1" applyAlignment="1">
      <alignment horizontal="right" vertical="center"/>
    </xf>
    <xf numFmtId="0" fontId="8" fillId="0" borderId="0" xfId="0" applyFont="1" applyAlignment="1">
      <alignment horizontal="right"/>
    </xf>
    <xf numFmtId="3" fontId="3" fillId="0" borderId="0" xfId="0" applyNumberFormat="1" applyFont="1"/>
    <xf numFmtId="0" fontId="23" fillId="2" borderId="0" xfId="0" applyFont="1" applyFill="1"/>
    <xf numFmtId="0" fontId="23" fillId="0" borderId="0" xfId="0" applyFont="1"/>
    <xf numFmtId="3" fontId="23" fillId="2" borderId="0" xfId="0" applyNumberFormat="1" applyFont="1" applyFill="1"/>
    <xf numFmtId="0" fontId="9" fillId="2" borderId="2" xfId="0" applyFont="1" applyFill="1" applyBorder="1" applyAlignment="1">
      <alignment vertical="center"/>
    </xf>
    <xf numFmtId="166" fontId="9" fillId="0" borderId="14" xfId="0" applyNumberFormat="1" applyFont="1" applyFill="1" applyBorder="1" applyAlignment="1">
      <alignment horizontal="right"/>
    </xf>
    <xf numFmtId="9" fontId="9" fillId="0" borderId="14" xfId="1" applyFont="1" applyFill="1" applyBorder="1" applyAlignment="1">
      <alignment horizontal="right"/>
    </xf>
    <xf numFmtId="9" fontId="9" fillId="0" borderId="14" xfId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169" fontId="9" fillId="2" borderId="10" xfId="0" applyNumberFormat="1" applyFont="1" applyFill="1" applyBorder="1" applyAlignment="1">
      <alignment horizontal="right" vertical="center"/>
    </xf>
    <xf numFmtId="169" fontId="9" fillId="2" borderId="10" xfId="0" applyNumberFormat="1" applyFont="1" applyFill="1" applyBorder="1" applyAlignment="1">
      <alignment vertical="center"/>
    </xf>
    <xf numFmtId="169" fontId="9" fillId="2" borderId="11" xfId="0" applyNumberFormat="1" applyFont="1" applyFill="1" applyBorder="1" applyAlignment="1">
      <alignment horizontal="right" vertical="center"/>
    </xf>
    <xf numFmtId="3" fontId="31" fillId="0" borderId="11" xfId="7" applyNumberFormat="1" applyFont="1" applyFill="1" applyBorder="1" applyAlignment="1">
      <alignment horizontal="right" vertical="center"/>
    </xf>
    <xf numFmtId="169" fontId="9" fillId="2" borderId="11" xfId="0" applyNumberFormat="1" applyFont="1" applyFill="1" applyBorder="1" applyAlignment="1">
      <alignment vertical="center"/>
    </xf>
    <xf numFmtId="169" fontId="17" fillId="2" borderId="0" xfId="0" applyNumberFormat="1" applyFont="1" applyFill="1"/>
    <xf numFmtId="0" fontId="17" fillId="0" borderId="0" xfId="0" applyFont="1"/>
    <xf numFmtId="0" fontId="17" fillId="2" borderId="0" xfId="0" applyFont="1" applyFill="1" applyBorder="1"/>
    <xf numFmtId="3" fontId="31" fillId="0" borderId="11" xfId="7" applyNumberFormat="1" applyFont="1" applyFill="1" applyBorder="1" applyAlignment="1">
      <alignment horizontal="center" vertical="center"/>
    </xf>
    <xf numFmtId="167" fontId="12" fillId="0" borderId="0" xfId="7" applyNumberFormat="1" applyFont="1"/>
    <xf numFmtId="1" fontId="9" fillId="0" borderId="0" xfId="7" applyNumberFormat="1" applyFont="1" applyFill="1" applyBorder="1" applyAlignment="1">
      <alignment vertical="center"/>
    </xf>
    <xf numFmtId="1" fontId="9" fillId="0" borderId="0" xfId="0" applyNumberFormat="1" applyFont="1" applyAlignment="1">
      <alignment vertical="center"/>
    </xf>
    <xf numFmtId="1" fontId="9" fillId="0" borderId="2" xfId="0" applyNumberFormat="1" applyFont="1" applyBorder="1" applyAlignment="1">
      <alignment vertical="center"/>
    </xf>
    <xf numFmtId="1" fontId="9" fillId="0" borderId="2" xfId="7" applyNumberFormat="1" applyFont="1" applyFill="1" applyBorder="1" applyAlignment="1">
      <alignment vertical="center"/>
    </xf>
    <xf numFmtId="1" fontId="9" fillId="2" borderId="0" xfId="0" applyNumberFormat="1" applyFont="1" applyFill="1" applyAlignment="1">
      <alignment horizontal="right" vertical="center"/>
    </xf>
    <xf numFmtId="1" fontId="12" fillId="2" borderId="0" xfId="0" applyNumberFormat="1" applyFont="1" applyFill="1" applyAlignment="1">
      <alignment horizontal="right" vertical="center"/>
    </xf>
    <xf numFmtId="1" fontId="3" fillId="2" borderId="0" xfId="0" applyNumberFormat="1" applyFont="1" applyFill="1" applyAlignment="1">
      <alignment horizontal="right"/>
    </xf>
    <xf numFmtId="1" fontId="9" fillId="2" borderId="0" xfId="0" applyNumberFormat="1" applyFont="1" applyFill="1" applyAlignment="1">
      <alignment horizontal="right"/>
    </xf>
    <xf numFmtId="1" fontId="3" fillId="0" borderId="0" xfId="0" applyNumberFormat="1" applyFont="1" applyAlignment="1">
      <alignment horizontal="right"/>
    </xf>
    <xf numFmtId="1" fontId="12" fillId="2" borderId="0" xfId="0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right"/>
    </xf>
    <xf numFmtId="1" fontId="7" fillId="2" borderId="0" xfId="0" applyNumberFormat="1" applyFont="1" applyFill="1" applyAlignment="1">
      <alignment horizontal="right" vertical="center"/>
    </xf>
    <xf numFmtId="1" fontId="9" fillId="2" borderId="2" xfId="0" applyNumberFormat="1" applyFont="1" applyFill="1" applyBorder="1" applyAlignment="1">
      <alignment horizontal="right" vertical="center"/>
    </xf>
    <xf numFmtId="1" fontId="8" fillId="2" borderId="0" xfId="0" applyNumberFormat="1" applyFont="1" applyFill="1" applyAlignment="1">
      <alignment horizontal="right" vertical="center"/>
    </xf>
    <xf numFmtId="1" fontId="7" fillId="2" borderId="0" xfId="8" applyNumberFormat="1" applyFont="1" applyFill="1" applyBorder="1" applyAlignment="1">
      <alignment horizontal="right"/>
    </xf>
    <xf numFmtId="1" fontId="8" fillId="2" borderId="0" xfId="0" applyNumberFormat="1" applyFont="1" applyFill="1" applyAlignment="1">
      <alignment horizontal="right"/>
    </xf>
    <xf numFmtId="1" fontId="12" fillId="2" borderId="4" xfId="0" applyNumberFormat="1" applyFont="1" applyFill="1" applyBorder="1" applyAlignment="1">
      <alignment horizontal="right"/>
    </xf>
    <xf numFmtId="1" fontId="12" fillId="2" borderId="5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12" fillId="2" borderId="0" xfId="0" applyNumberFormat="1" applyFont="1" applyFill="1" applyBorder="1" applyAlignment="1">
      <alignment horizontal="right"/>
    </xf>
    <xf numFmtId="1" fontId="12" fillId="2" borderId="11" xfId="0" applyNumberFormat="1" applyFont="1" applyFill="1" applyBorder="1" applyAlignment="1">
      <alignment horizontal="right"/>
    </xf>
    <xf numFmtId="1" fontId="12" fillId="2" borderId="13" xfId="0" applyNumberFormat="1" applyFont="1" applyFill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2" fillId="2" borderId="2" xfId="0" applyNumberFormat="1" applyFont="1" applyFill="1" applyBorder="1" applyAlignment="1">
      <alignment horizontal="right"/>
    </xf>
    <xf numFmtId="1" fontId="12" fillId="2" borderId="3" xfId="0" applyNumberFormat="1" applyFont="1" applyFill="1" applyBorder="1" applyAlignment="1">
      <alignment horizontal="right" vertical="center"/>
    </xf>
    <xf numFmtId="9" fontId="9" fillId="0" borderId="0" xfId="8" applyNumberFormat="1" applyFont="1" applyFill="1" applyBorder="1" applyAlignment="1">
      <alignment horizontal="right" vertical="center"/>
    </xf>
    <xf numFmtId="9" fontId="9" fillId="0" borderId="2" xfId="8" applyNumberFormat="1" applyFont="1" applyFill="1" applyBorder="1" applyAlignment="1">
      <alignment horizontal="right" vertical="center"/>
    </xf>
    <xf numFmtId="170" fontId="9" fillId="0" borderId="0" xfId="7" applyNumberFormat="1" applyFont="1" applyFill="1" applyAlignment="1">
      <alignment vertical="center"/>
    </xf>
    <xf numFmtId="170" fontId="9" fillId="0" borderId="0" xfId="7" applyNumberFormat="1" applyFont="1" applyFill="1" applyAlignment="1">
      <alignment horizontal="center" vertical="center"/>
    </xf>
    <xf numFmtId="170" fontId="9" fillId="0" borderId="2" xfId="7" applyNumberFormat="1" applyFont="1" applyFill="1" applyBorder="1" applyAlignment="1">
      <alignment horizontal="right" vertical="center"/>
    </xf>
    <xf numFmtId="170" fontId="12" fillId="0" borderId="0" xfId="7" applyNumberFormat="1" applyFont="1" applyFill="1"/>
    <xf numFmtId="170" fontId="9" fillId="0" borderId="2" xfId="7" applyNumberFormat="1" applyFont="1" applyFill="1" applyBorder="1" applyAlignment="1">
      <alignment vertical="center"/>
    </xf>
    <xf numFmtId="170" fontId="12" fillId="0" borderId="3" xfId="7" applyNumberFormat="1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/>
    </xf>
    <xf numFmtId="0" fontId="3" fillId="0" borderId="0" xfId="0" applyFont="1" applyFill="1"/>
    <xf numFmtId="0" fontId="17" fillId="0" borderId="0" xfId="0" applyFont="1" applyFill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2" fillId="0" borderId="4" xfId="0" applyNumberFormat="1" applyFont="1" applyFill="1" applyBorder="1"/>
    <xf numFmtId="3" fontId="12" fillId="0" borderId="5" xfId="0" applyNumberFormat="1" applyFont="1" applyFill="1" applyBorder="1"/>
    <xf numFmtId="3" fontId="12" fillId="0" borderId="2" xfId="0" applyNumberFormat="1" applyFont="1" applyFill="1" applyBorder="1"/>
    <xf numFmtId="167" fontId="3" fillId="2" borderId="0" xfId="7" applyNumberFormat="1" applyFont="1" applyFill="1"/>
    <xf numFmtId="167" fontId="4" fillId="2" borderId="0" xfId="7" applyNumberFormat="1" applyFont="1" applyFill="1" applyAlignment="1">
      <alignment horizontal="right" vertical="center"/>
    </xf>
    <xf numFmtId="167" fontId="17" fillId="2" borderId="0" xfId="7" applyNumberFormat="1" applyFont="1" applyFill="1" applyAlignment="1">
      <alignment horizontal="center" vertical="center"/>
    </xf>
    <xf numFmtId="167" fontId="9" fillId="2" borderId="0" xfId="7" applyNumberFormat="1" applyFont="1" applyFill="1" applyAlignment="1">
      <alignment vertical="center"/>
    </xf>
    <xf numFmtId="167" fontId="9" fillId="0" borderId="0" xfId="7" applyNumberFormat="1" applyFont="1" applyAlignment="1">
      <alignment vertical="center"/>
    </xf>
    <xf numFmtId="167" fontId="9" fillId="0" borderId="0" xfId="7" applyNumberFormat="1" applyFont="1" applyFill="1" applyAlignment="1">
      <alignment vertical="center"/>
    </xf>
    <xf numFmtId="167" fontId="9" fillId="0" borderId="0" xfId="7" applyNumberFormat="1" applyFont="1" applyFill="1" applyAlignment="1">
      <alignment horizontal="center" vertical="center"/>
    </xf>
    <xf numFmtId="167" fontId="12" fillId="0" borderId="0" xfId="7" applyNumberFormat="1" applyFont="1" applyFill="1"/>
    <xf numFmtId="167" fontId="9" fillId="0" borderId="2" xfId="7" applyNumberFormat="1" applyFont="1" applyFill="1" applyBorder="1" applyAlignment="1">
      <alignment vertical="center"/>
    </xf>
    <xf numFmtId="167" fontId="9" fillId="0" borderId="2" xfId="7" applyNumberFormat="1" applyFont="1" applyBorder="1" applyAlignment="1">
      <alignment vertical="center"/>
    </xf>
    <xf numFmtId="167" fontId="12" fillId="0" borderId="4" xfId="7" applyNumberFormat="1" applyFont="1" applyBorder="1"/>
    <xf numFmtId="167" fontId="12" fillId="0" borderId="5" xfId="7" applyNumberFormat="1" applyFont="1" applyBorder="1"/>
    <xf numFmtId="167" fontId="12" fillId="0" borderId="6" xfId="7" applyNumberFormat="1" applyFont="1" applyBorder="1"/>
    <xf numFmtId="167" fontId="9" fillId="0" borderId="0" xfId="7" applyNumberFormat="1" applyFont="1" applyBorder="1"/>
    <xf numFmtId="167" fontId="9" fillId="0" borderId="7" xfId="7" applyNumberFormat="1" applyFont="1" applyBorder="1"/>
    <xf numFmtId="167" fontId="12" fillId="0" borderId="8" xfId="7" applyNumberFormat="1" applyFont="1" applyBorder="1"/>
    <xf numFmtId="167" fontId="9" fillId="0" borderId="9" xfId="7" applyNumberFormat="1" applyFont="1" applyBorder="1"/>
    <xf numFmtId="167" fontId="12" fillId="0" borderId="0" xfId="7" applyNumberFormat="1" applyFont="1" applyBorder="1"/>
    <xf numFmtId="167" fontId="8" fillId="2" borderId="0" xfId="7" applyNumberFormat="1" applyFont="1" applyFill="1" applyAlignment="1">
      <alignment vertical="center"/>
    </xf>
    <xf numFmtId="167" fontId="12" fillId="2" borderId="2" xfId="7" applyNumberFormat="1" applyFont="1" applyFill="1" applyBorder="1"/>
    <xf numFmtId="167" fontId="12" fillId="2" borderId="3" xfId="7" applyNumberFormat="1" applyFont="1" applyFill="1" applyBorder="1" applyAlignment="1">
      <alignment vertical="center"/>
    </xf>
    <xf numFmtId="167" fontId="9" fillId="2" borderId="0" xfId="7" applyNumberFormat="1" applyFont="1" applyFill="1" applyBorder="1" applyAlignment="1">
      <alignment vertical="center"/>
    </xf>
    <xf numFmtId="167" fontId="12" fillId="2" borderId="0" xfId="7" applyNumberFormat="1" applyFont="1" applyFill="1" applyAlignment="1">
      <alignment vertical="center"/>
    </xf>
    <xf numFmtId="167" fontId="3" fillId="0" borderId="0" xfId="7" applyNumberFormat="1" applyFont="1"/>
    <xf numFmtId="3" fontId="31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170" fontId="12" fillId="2" borderId="0" xfId="7" applyNumberFormat="1" applyFont="1" applyFill="1"/>
    <xf numFmtId="9" fontId="12" fillId="2" borderId="0" xfId="1" applyNumberFormat="1" applyFont="1" applyFill="1" applyBorder="1" applyAlignment="1">
      <alignment horizontal="right" vertical="center"/>
    </xf>
    <xf numFmtId="9" fontId="9" fillId="2" borderId="0" xfId="1" applyFont="1" applyFill="1" applyAlignment="1">
      <alignment vertical="center"/>
    </xf>
    <xf numFmtId="167" fontId="9" fillId="2" borderId="2" xfId="5" applyNumberFormat="1" applyFont="1" applyFill="1" applyBorder="1" applyAlignment="1">
      <alignment horizontal="right" vertical="center"/>
    </xf>
    <xf numFmtId="167" fontId="12" fillId="2" borderId="0" xfId="7" applyNumberFormat="1" applyFont="1" applyFill="1"/>
    <xf numFmtId="3" fontId="12" fillId="2" borderId="6" xfId="0" applyNumberFormat="1" applyFont="1" applyFill="1" applyBorder="1"/>
    <xf numFmtId="170" fontId="12" fillId="2" borderId="6" xfId="7" applyNumberFormat="1" applyFont="1" applyFill="1" applyBorder="1"/>
    <xf numFmtId="167" fontId="12" fillId="2" borderId="6" xfId="7" applyNumberFormat="1" applyFont="1" applyFill="1" applyBorder="1"/>
    <xf numFmtId="9" fontId="12" fillId="2" borderId="6" xfId="8" applyFont="1" applyFill="1" applyBorder="1" applyAlignment="1">
      <alignment horizontal="right"/>
    </xf>
    <xf numFmtId="170" fontId="9" fillId="2" borderId="0" xfId="7" applyNumberFormat="1" applyFont="1" applyFill="1" applyBorder="1"/>
    <xf numFmtId="9" fontId="9" fillId="2" borderId="0" xfId="8" applyFont="1" applyFill="1" applyBorder="1" applyAlignment="1">
      <alignment horizontal="right"/>
    </xf>
    <xf numFmtId="3" fontId="12" fillId="2" borderId="7" xfId="0" applyNumberFormat="1" applyFont="1" applyFill="1" applyBorder="1"/>
    <xf numFmtId="3" fontId="9" fillId="2" borderId="7" xfId="0" applyNumberFormat="1" applyFont="1" applyFill="1" applyBorder="1"/>
    <xf numFmtId="170" fontId="9" fillId="2" borderId="7" xfId="7" applyNumberFormat="1" applyFont="1" applyFill="1" applyBorder="1"/>
    <xf numFmtId="9" fontId="9" fillId="2" borderId="7" xfId="8" applyFont="1" applyFill="1" applyBorder="1" applyAlignment="1">
      <alignment horizontal="right"/>
    </xf>
    <xf numFmtId="3" fontId="12" fillId="2" borderId="8" xfId="0" applyNumberFormat="1" applyFont="1" applyFill="1" applyBorder="1"/>
    <xf numFmtId="170" fontId="12" fillId="2" borderId="8" xfId="7" applyNumberFormat="1" applyFont="1" applyFill="1" applyBorder="1"/>
    <xf numFmtId="167" fontId="12" fillId="2" borderId="8" xfId="7" applyNumberFormat="1" applyFont="1" applyFill="1" applyBorder="1"/>
    <xf numFmtId="9" fontId="12" fillId="2" borderId="8" xfId="8" applyFont="1" applyFill="1" applyBorder="1" applyAlignment="1">
      <alignment horizontal="right"/>
    </xf>
    <xf numFmtId="3" fontId="12" fillId="2" borderId="9" xfId="0" applyNumberFormat="1" applyFont="1" applyFill="1" applyBorder="1"/>
    <xf numFmtId="3" fontId="9" fillId="2" borderId="9" xfId="0" applyNumberFormat="1" applyFont="1" applyFill="1" applyBorder="1"/>
    <xf numFmtId="170" fontId="9" fillId="2" borderId="9" xfId="7" applyNumberFormat="1" applyFont="1" applyFill="1" applyBorder="1"/>
    <xf numFmtId="9" fontId="9" fillId="2" borderId="9" xfId="8" applyFont="1" applyFill="1" applyBorder="1" applyAlignment="1">
      <alignment horizontal="right"/>
    </xf>
    <xf numFmtId="3" fontId="9" fillId="2" borderId="2" xfId="0" applyNumberFormat="1" applyFont="1" applyFill="1" applyBorder="1"/>
    <xf numFmtId="170" fontId="12" fillId="2" borderId="0" xfId="7" applyNumberFormat="1" applyFont="1" applyFill="1" applyBorder="1"/>
    <xf numFmtId="3" fontId="12" fillId="2" borderId="0" xfId="0" applyNumberFormat="1" applyFont="1" applyFill="1" applyBorder="1"/>
    <xf numFmtId="1" fontId="3" fillId="2" borderId="0" xfId="0" applyNumberFormat="1" applyFont="1" applyFill="1" applyBorder="1" applyAlignment="1">
      <alignment horizontal="right"/>
    </xf>
    <xf numFmtId="3" fontId="14" fillId="2" borderId="0" xfId="0" applyNumberFormat="1" applyFont="1" applyFill="1"/>
    <xf numFmtId="3" fontId="9" fillId="2" borderId="15" xfId="0" applyNumberFormat="1" applyFont="1" applyFill="1" applyBorder="1"/>
    <xf numFmtId="3" fontId="12" fillId="2" borderId="15" xfId="0" applyNumberFormat="1" applyFont="1" applyFill="1" applyBorder="1"/>
    <xf numFmtId="3" fontId="12" fillId="2" borderId="16" xfId="0" applyNumberFormat="1" applyFont="1" applyFill="1" applyBorder="1"/>
    <xf numFmtId="1" fontId="8" fillId="2" borderId="0" xfId="0" applyNumberFormat="1" applyFont="1" applyFill="1" applyBorder="1" applyAlignment="1">
      <alignment horizontal="right" vertical="center"/>
    </xf>
    <xf numFmtId="1" fontId="9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3" fontId="38" fillId="2" borderId="0" xfId="0" applyNumberFormat="1" applyFont="1" applyFill="1"/>
    <xf numFmtId="9" fontId="12" fillId="2" borderId="0" xfId="1" applyFont="1" applyFill="1" applyBorder="1" applyAlignment="1">
      <alignment horizontal="right" vertical="center"/>
    </xf>
    <xf numFmtId="9" fontId="9" fillId="2" borderId="0" xfId="8" applyNumberFormat="1" applyFont="1" applyFill="1" applyBorder="1" applyAlignment="1">
      <alignment horizontal="right" vertical="center"/>
    </xf>
    <xf numFmtId="9" fontId="9" fillId="2" borderId="2" xfId="8" applyNumberFormat="1" applyFont="1" applyFill="1" applyBorder="1" applyAlignment="1">
      <alignment horizontal="right" vertical="center"/>
    </xf>
    <xf numFmtId="3" fontId="39" fillId="2" borderId="0" xfId="0" applyNumberFormat="1" applyFont="1" applyFill="1" applyAlignment="1">
      <alignment vertical="center"/>
    </xf>
    <xf numFmtId="9" fontId="9" fillId="2" borderId="15" xfId="1" applyFont="1" applyFill="1" applyBorder="1" applyAlignment="1">
      <alignment horizontal="right"/>
    </xf>
    <xf numFmtId="170" fontId="9" fillId="2" borderId="0" xfId="7" applyNumberFormat="1" applyFont="1" applyFill="1" applyAlignment="1">
      <alignment horizontal="right" vertical="center"/>
    </xf>
    <xf numFmtId="167" fontId="9" fillId="2" borderId="0" xfId="7" applyNumberFormat="1" applyFont="1" applyFill="1" applyAlignment="1">
      <alignment horizontal="right" vertical="center"/>
    </xf>
    <xf numFmtId="170" fontId="9" fillId="2" borderId="0" xfId="7" applyNumberFormat="1" applyFont="1" applyFill="1" applyBorder="1" applyAlignment="1">
      <alignment horizontal="right" vertical="center"/>
    </xf>
    <xf numFmtId="0" fontId="3" fillId="2" borderId="3" xfId="0" applyFont="1" applyFill="1" applyBorder="1"/>
    <xf numFmtId="0" fontId="17" fillId="2" borderId="0" xfId="0" applyFont="1" applyFill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3" fontId="17" fillId="2" borderId="0" xfId="7" applyNumberFormat="1" applyFont="1" applyFill="1" applyAlignment="1">
      <alignment horizontal="right" vertical="center"/>
    </xf>
    <xf numFmtId="9" fontId="26" fillId="2" borderId="0" xfId="1" applyFont="1" applyFill="1" applyBorder="1" applyAlignment="1">
      <alignment horizontal="right" vertical="center" wrapText="1"/>
    </xf>
    <xf numFmtId="9" fontId="17" fillId="2" borderId="0" xfId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/>
    </xf>
    <xf numFmtId="0" fontId="25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9" fontId="14" fillId="2" borderId="0" xfId="1" applyFont="1" applyFill="1" applyBorder="1"/>
    <xf numFmtId="0" fontId="1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horizontal="right" vertical="center"/>
    </xf>
    <xf numFmtId="9" fontId="9" fillId="2" borderId="0" xfId="0" applyNumberFormat="1" applyFont="1" applyFill="1" applyBorder="1" applyAlignment="1">
      <alignment horizontal="right"/>
    </xf>
    <xf numFmtId="9" fontId="9" fillId="2" borderId="0" xfId="1" applyFont="1" applyFill="1" applyBorder="1" applyAlignment="1">
      <alignment horizontal="right"/>
    </xf>
    <xf numFmtId="9" fontId="12" fillId="2" borderId="1" xfId="1" applyFont="1" applyFill="1" applyBorder="1" applyAlignment="1">
      <alignment vertical="center"/>
    </xf>
    <xf numFmtId="9" fontId="7" fillId="2" borderId="0" xfId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67" fontId="31" fillId="2" borderId="2" xfId="7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/>
    </xf>
    <xf numFmtId="9" fontId="12" fillId="2" borderId="2" xfId="1" applyFont="1" applyFill="1" applyBorder="1" applyAlignment="1">
      <alignment horizontal="right" vertical="center"/>
    </xf>
    <xf numFmtId="9" fontId="9" fillId="2" borderId="0" xfId="1" applyNumberFormat="1" applyFont="1" applyFill="1" applyBorder="1" applyAlignment="1">
      <alignment horizontal="right" vertical="center"/>
    </xf>
    <xf numFmtId="165" fontId="12" fillId="2" borderId="0" xfId="0" applyNumberFormat="1" applyFont="1" applyFill="1" applyAlignment="1">
      <alignment horizontal="right" vertical="center"/>
    </xf>
    <xf numFmtId="165" fontId="12" fillId="2" borderId="0" xfId="0" applyNumberFormat="1" applyFont="1" applyFill="1" applyBorder="1" applyAlignment="1">
      <alignment horizontal="right" vertical="center"/>
    </xf>
    <xf numFmtId="9" fontId="12" fillId="2" borderId="3" xfId="1" applyFont="1" applyFill="1" applyBorder="1" applyAlignment="1">
      <alignment horizontal="right" vertical="center"/>
    </xf>
    <xf numFmtId="9" fontId="12" fillId="2" borderId="3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right"/>
    </xf>
    <xf numFmtId="9" fontId="9" fillId="2" borderId="0" xfId="1" applyFont="1" applyFill="1" applyBorder="1"/>
    <xf numFmtId="3" fontId="14" fillId="2" borderId="0" xfId="7" applyNumberFormat="1" applyFont="1" applyFill="1" applyAlignment="1">
      <alignment horizontal="right"/>
    </xf>
    <xf numFmtId="3" fontId="22" fillId="2" borderId="0" xfId="0" applyNumberFormat="1" applyFont="1" applyFill="1" applyBorder="1" applyAlignment="1">
      <alignment horizontal="right" vertical="center"/>
    </xf>
    <xf numFmtId="3" fontId="14" fillId="2" borderId="0" xfId="7" applyNumberFormat="1" applyFont="1" applyFill="1" applyBorder="1"/>
    <xf numFmtId="3" fontId="12" fillId="2" borderId="0" xfId="7" applyNumberFormat="1" applyFont="1" applyFill="1" applyAlignment="1">
      <alignment horizontal="right" vertical="center"/>
    </xf>
    <xf numFmtId="3" fontId="12" fillId="2" borderId="0" xfId="7" applyNumberFormat="1" applyFont="1" applyFill="1" applyBorder="1" applyAlignment="1">
      <alignment horizontal="right" vertical="center"/>
    </xf>
    <xf numFmtId="3" fontId="9" fillId="2" borderId="0" xfId="7" applyNumberFormat="1" applyFont="1" applyFill="1" applyAlignment="1">
      <alignment horizontal="right" vertical="center"/>
    </xf>
    <xf numFmtId="3" fontId="9" fillId="2" borderId="0" xfId="7" applyNumberFormat="1" applyFont="1" applyFill="1" applyBorder="1" applyAlignment="1">
      <alignment vertical="center"/>
    </xf>
    <xf numFmtId="3" fontId="9" fillId="2" borderId="0" xfId="7" applyNumberFormat="1" applyFont="1" applyFill="1" applyAlignment="1">
      <alignment horizontal="right"/>
    </xf>
    <xf numFmtId="3" fontId="9" fillId="2" borderId="0" xfId="7" applyNumberFormat="1" applyFont="1" applyFill="1" applyBorder="1" applyAlignment="1">
      <alignment horizontal="right"/>
    </xf>
    <xf numFmtId="3" fontId="12" fillId="2" borderId="1" xfId="7" applyNumberFormat="1" applyFont="1" applyFill="1" applyBorder="1" applyAlignment="1">
      <alignment horizontal="right" vertical="center"/>
    </xf>
    <xf numFmtId="9" fontId="12" fillId="2" borderId="1" xfId="1" applyFont="1" applyFill="1" applyBorder="1" applyAlignment="1">
      <alignment horizontal="right" vertical="center"/>
    </xf>
    <xf numFmtId="3" fontId="7" fillId="2" borderId="0" xfId="7" applyNumberFormat="1" applyFont="1" applyFill="1" applyBorder="1" applyAlignment="1">
      <alignment vertical="center"/>
    </xf>
    <xf numFmtId="167" fontId="12" fillId="2" borderId="0" xfId="7" applyNumberFormat="1" applyFont="1" applyFill="1" applyBorder="1" applyAlignment="1">
      <alignment horizontal="right" vertical="center"/>
    </xf>
    <xf numFmtId="3" fontId="9" fillId="2" borderId="0" xfId="7" applyNumberFormat="1" applyFont="1" applyFill="1" applyBorder="1" applyAlignment="1">
      <alignment horizontal="right" vertical="center"/>
    </xf>
    <xf numFmtId="3" fontId="7" fillId="2" borderId="0" xfId="7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3" fontId="8" fillId="2" borderId="0" xfId="7" applyNumberFormat="1" applyFont="1" applyFill="1" applyBorder="1" applyAlignment="1">
      <alignment vertical="center"/>
    </xf>
    <xf numFmtId="170" fontId="12" fillId="2" borderId="0" xfId="7" applyNumberFormat="1" applyFont="1" applyFill="1" applyAlignment="1">
      <alignment horizontal="right" vertical="center"/>
    </xf>
    <xf numFmtId="170" fontId="12" fillId="2" borderId="0" xfId="7" applyNumberFormat="1" applyFont="1" applyFill="1" applyBorder="1" applyAlignment="1">
      <alignment horizontal="right" vertical="center"/>
    </xf>
    <xf numFmtId="3" fontId="31" fillId="2" borderId="2" xfId="7" applyNumberFormat="1" applyFont="1" applyFill="1" applyBorder="1" applyAlignment="1">
      <alignment horizontal="right" vertical="center"/>
    </xf>
    <xf numFmtId="3" fontId="8" fillId="2" borderId="0" xfId="0" applyNumberFormat="1" applyFont="1" applyFill="1" applyAlignment="1">
      <alignment horizontal="right"/>
    </xf>
    <xf numFmtId="3" fontId="8" fillId="2" borderId="0" xfId="7" applyNumberFormat="1" applyFont="1" applyFill="1" applyBorder="1" applyAlignment="1">
      <alignment horizontal="right"/>
    </xf>
    <xf numFmtId="3" fontId="12" fillId="2" borderId="2" xfId="7" applyNumberFormat="1" applyFont="1" applyFill="1" applyBorder="1" applyAlignment="1">
      <alignment horizontal="right" vertical="center"/>
    </xf>
    <xf numFmtId="167" fontId="12" fillId="2" borderId="2" xfId="7" applyNumberFormat="1" applyFont="1" applyFill="1" applyBorder="1" applyAlignment="1">
      <alignment horizontal="right" vertical="center"/>
    </xf>
    <xf numFmtId="167" fontId="12" fillId="2" borderId="0" xfId="7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horizontal="left" vertical="center"/>
    </xf>
    <xf numFmtId="1" fontId="9" fillId="2" borderId="0" xfId="0" applyNumberFormat="1" applyFont="1" applyFill="1" applyAlignment="1">
      <alignment vertical="center"/>
    </xf>
    <xf numFmtId="1" fontId="9" fillId="2" borderId="0" xfId="7" applyNumberFormat="1" applyFont="1" applyFill="1" applyBorder="1" applyAlignment="1">
      <alignment vertical="center"/>
    </xf>
    <xf numFmtId="3" fontId="9" fillId="2" borderId="2" xfId="7" applyNumberFormat="1" applyFont="1" applyFill="1" applyBorder="1" applyAlignment="1">
      <alignment horizontal="right" vertical="center"/>
    </xf>
    <xf numFmtId="1" fontId="9" fillId="2" borderId="2" xfId="0" applyNumberFormat="1" applyFont="1" applyFill="1" applyBorder="1" applyAlignment="1">
      <alignment vertical="center"/>
    </xf>
    <xf numFmtId="1" fontId="9" fillId="2" borderId="2" xfId="7" applyNumberFormat="1" applyFont="1" applyFill="1" applyBorder="1" applyAlignment="1">
      <alignment vertical="center"/>
    </xf>
    <xf numFmtId="167" fontId="8" fillId="2" borderId="0" xfId="7" applyNumberFormat="1" applyFont="1" applyFill="1" applyBorder="1" applyAlignment="1">
      <alignment horizontal="right"/>
    </xf>
    <xf numFmtId="167" fontId="12" fillId="2" borderId="0" xfId="7" applyNumberFormat="1" applyFont="1" applyFill="1" applyBorder="1" applyAlignment="1">
      <alignment horizontal="left" vertical="center" indent="2"/>
    </xf>
    <xf numFmtId="167" fontId="12" fillId="2" borderId="1" xfId="7" applyNumberFormat="1" applyFont="1" applyFill="1" applyBorder="1" applyAlignment="1">
      <alignment horizontal="right" vertical="center"/>
    </xf>
    <xf numFmtId="3" fontId="7" fillId="2" borderId="0" xfId="7" applyNumberFormat="1" applyFont="1" applyFill="1" applyAlignment="1">
      <alignment horizontal="right" vertical="center"/>
    </xf>
    <xf numFmtId="3" fontId="12" fillId="2" borderId="3" xfId="7" applyNumberFormat="1" applyFont="1" applyFill="1" applyBorder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Border="1" applyAlignment="1">
      <alignment horizontal="right" vertical="center"/>
    </xf>
    <xf numFmtId="3" fontId="23" fillId="2" borderId="0" xfId="7" applyNumberFormat="1" applyFont="1" applyFill="1" applyBorder="1" applyAlignment="1">
      <alignment horizontal="right" vertical="center"/>
    </xf>
    <xf numFmtId="3" fontId="22" fillId="2" borderId="3" xfId="0" applyNumberFormat="1" applyFont="1" applyFill="1" applyBorder="1" applyAlignment="1">
      <alignment vertical="center"/>
    </xf>
    <xf numFmtId="3" fontId="22" fillId="2" borderId="3" xfId="7" applyNumberFormat="1" applyFont="1" applyFill="1" applyBorder="1" applyAlignment="1">
      <alignment vertical="center"/>
    </xf>
    <xf numFmtId="3" fontId="16" fillId="2" borderId="0" xfId="7" applyNumberFormat="1" applyFont="1" applyFill="1"/>
    <xf numFmtId="3" fontId="21" fillId="2" borderId="0" xfId="7" applyNumberFormat="1" applyFont="1" applyFill="1"/>
    <xf numFmtId="9" fontId="9" fillId="2" borderId="15" xfId="1" applyFont="1" applyFill="1" applyBorder="1" applyAlignment="1">
      <alignment horizontal="right" vertical="center"/>
    </xf>
    <xf numFmtId="3" fontId="9" fillId="2" borderId="15" xfId="0" applyNumberFormat="1" applyFont="1" applyFill="1" applyBorder="1" applyAlignment="1">
      <alignment vertical="center"/>
    </xf>
    <xf numFmtId="9" fontId="12" fillId="2" borderId="15" xfId="1" applyFont="1" applyFill="1" applyBorder="1" applyAlignment="1">
      <alignment horizontal="right" vertical="center"/>
    </xf>
    <xf numFmtId="3" fontId="9" fillId="2" borderId="15" xfId="7" applyNumberFormat="1" applyFont="1" applyFill="1" applyBorder="1" applyAlignment="1">
      <alignment vertical="center"/>
    </xf>
    <xf numFmtId="3" fontId="9" fillId="2" borderId="15" xfId="7" applyNumberFormat="1" applyFont="1" applyFill="1" applyBorder="1" applyAlignment="1">
      <alignment horizontal="right" vertical="center"/>
    </xf>
    <xf numFmtId="0" fontId="17" fillId="2" borderId="0" xfId="7" applyNumberFormat="1" applyFont="1" applyFill="1" applyAlignment="1">
      <alignment horizontal="center" vertical="center"/>
    </xf>
    <xf numFmtId="167" fontId="9" fillId="2" borderId="0" xfId="7" applyNumberFormat="1" applyFont="1" applyFill="1" applyBorder="1" applyAlignment="1">
      <alignment horizontal="right" vertical="center"/>
    </xf>
    <xf numFmtId="9" fontId="9" fillId="2" borderId="17" xfId="1" applyFont="1" applyFill="1" applyBorder="1" applyAlignment="1">
      <alignment horizontal="right" vertical="center"/>
    </xf>
    <xf numFmtId="3" fontId="9" fillId="2" borderId="17" xfId="0" applyNumberFormat="1" applyFont="1" applyFill="1" applyBorder="1" applyAlignment="1">
      <alignment vertical="center"/>
    </xf>
    <xf numFmtId="9" fontId="12" fillId="2" borderId="17" xfId="1" applyFont="1" applyFill="1" applyBorder="1" applyAlignment="1">
      <alignment horizontal="right" vertical="center"/>
    </xf>
    <xf numFmtId="3" fontId="9" fillId="2" borderId="17" xfId="7" applyNumberFormat="1" applyFont="1" applyFill="1" applyBorder="1" applyAlignment="1">
      <alignment vertical="center"/>
    </xf>
    <xf numFmtId="3" fontId="9" fillId="2" borderId="17" xfId="7" applyNumberFormat="1" applyFont="1" applyFill="1" applyBorder="1" applyAlignment="1">
      <alignment horizontal="right" vertical="center"/>
    </xf>
    <xf numFmtId="9" fontId="12" fillId="2" borderId="17" xfId="8" applyFont="1" applyFill="1" applyBorder="1" applyAlignment="1">
      <alignment horizontal="right" vertical="center"/>
    </xf>
    <xf numFmtId="9" fontId="9" fillId="2" borderId="17" xfId="8" applyFont="1" applyFill="1" applyBorder="1" applyAlignment="1">
      <alignment horizontal="right"/>
    </xf>
    <xf numFmtId="170" fontId="9" fillId="2" borderId="17" xfId="7" applyNumberFormat="1" applyFont="1" applyFill="1" applyBorder="1" applyAlignment="1">
      <alignment vertical="center"/>
    </xf>
    <xf numFmtId="170" fontId="12" fillId="2" borderId="18" xfId="7" applyNumberFormat="1" applyFont="1" applyFill="1" applyBorder="1" applyAlignment="1">
      <alignment vertical="center"/>
    </xf>
    <xf numFmtId="3" fontId="9" fillId="2" borderId="17" xfId="0" applyNumberFormat="1" applyFont="1" applyFill="1" applyBorder="1"/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right" vertical="center" wrapText="1"/>
    </xf>
    <xf numFmtId="0" fontId="17" fillId="2" borderId="0" xfId="0" applyFont="1" applyFill="1" applyAlignment="1">
      <alignment vertical="center"/>
    </xf>
    <xf numFmtId="0" fontId="25" fillId="2" borderId="0" xfId="0" applyFont="1" applyFill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right"/>
    </xf>
    <xf numFmtId="3" fontId="9" fillId="2" borderId="19" xfId="0" applyNumberFormat="1" applyFont="1" applyFill="1" applyBorder="1" applyAlignment="1">
      <alignment vertical="center"/>
    </xf>
    <xf numFmtId="9" fontId="7" fillId="2" borderId="0" xfId="1" applyFont="1" applyFill="1" applyBorder="1" applyAlignment="1">
      <alignment horizontal="right" vertical="center"/>
    </xf>
    <xf numFmtId="0" fontId="40" fillId="2" borderId="0" xfId="0" applyFont="1" applyFill="1" applyAlignment="1">
      <alignment vertical="center"/>
    </xf>
    <xf numFmtId="0" fontId="41" fillId="2" borderId="0" xfId="0" applyFont="1" applyFill="1"/>
    <xf numFmtId="9" fontId="41" fillId="2" borderId="0" xfId="1" applyFont="1" applyFill="1"/>
    <xf numFmtId="2" fontId="41" fillId="2" borderId="0" xfId="1" applyNumberFormat="1" applyFont="1" applyFill="1" applyBorder="1"/>
    <xf numFmtId="3" fontId="41" fillId="2" borderId="0" xfId="7" applyNumberFormat="1" applyFont="1" applyFill="1"/>
    <xf numFmtId="0" fontId="43" fillId="2" borderId="0" xfId="0" applyFont="1" applyFill="1"/>
    <xf numFmtId="0" fontId="40" fillId="2" borderId="0" xfId="0" applyFont="1" applyFill="1" applyAlignment="1">
      <alignment horizontal="right" vertical="center"/>
    </xf>
    <xf numFmtId="3" fontId="40" fillId="2" borderId="0" xfId="0" applyNumberFormat="1" applyFont="1" applyFill="1" applyAlignment="1">
      <alignment horizontal="right" vertical="center"/>
    </xf>
    <xf numFmtId="3" fontId="40" fillId="2" borderId="0" xfId="7" applyNumberFormat="1" applyFont="1" applyFill="1" applyAlignment="1">
      <alignment horizontal="right" vertical="center"/>
    </xf>
    <xf numFmtId="9" fontId="40" fillId="2" borderId="0" xfId="1" applyFont="1" applyFill="1" applyBorder="1" applyAlignment="1">
      <alignment horizontal="right" vertical="center" wrapText="1"/>
    </xf>
    <xf numFmtId="9" fontId="40" fillId="2" borderId="0" xfId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right"/>
    </xf>
    <xf numFmtId="9" fontId="41" fillId="2" borderId="0" xfId="1" applyFont="1" applyFill="1" applyBorder="1"/>
    <xf numFmtId="9" fontId="40" fillId="2" borderId="0" xfId="1" applyFont="1" applyFill="1" applyBorder="1" applyAlignment="1">
      <alignment horizontal="right" vertical="center"/>
    </xf>
    <xf numFmtId="3" fontId="40" fillId="2" borderId="0" xfId="7" applyNumberFormat="1" applyFont="1" applyFill="1" applyBorder="1" applyAlignment="1">
      <alignment horizontal="right" vertical="center"/>
    </xf>
    <xf numFmtId="3" fontId="45" fillId="2" borderId="0" xfId="0" applyNumberFormat="1" applyFont="1" applyFill="1" applyAlignment="1">
      <alignment horizontal="right" vertical="center"/>
    </xf>
    <xf numFmtId="9" fontId="45" fillId="2" borderId="0" xfId="1" applyFont="1" applyFill="1" applyBorder="1" applyAlignment="1">
      <alignment horizontal="right" vertical="center"/>
    </xf>
    <xf numFmtId="3" fontId="45" fillId="2" borderId="0" xfId="0" applyNumberFormat="1" applyFont="1" applyFill="1" applyAlignment="1">
      <alignment vertical="center"/>
    </xf>
    <xf numFmtId="3" fontId="40" fillId="2" borderId="2" xfId="0" applyNumberFormat="1" applyFont="1" applyFill="1" applyBorder="1" applyAlignment="1">
      <alignment horizontal="right" vertical="center"/>
    </xf>
    <xf numFmtId="3" fontId="45" fillId="2" borderId="2" xfId="0" applyNumberFormat="1" applyFont="1" applyFill="1" applyBorder="1" applyAlignment="1">
      <alignment horizontal="right" vertical="center"/>
    </xf>
    <xf numFmtId="9" fontId="45" fillId="2" borderId="17" xfId="1" applyFont="1" applyFill="1" applyBorder="1" applyAlignment="1">
      <alignment horizontal="right" vertical="center"/>
    </xf>
    <xf numFmtId="166" fontId="45" fillId="2" borderId="0" xfId="0" applyNumberFormat="1" applyFont="1" applyFill="1" applyAlignment="1">
      <alignment horizontal="right"/>
    </xf>
    <xf numFmtId="9" fontId="45" fillId="2" borderId="0" xfId="1" applyFont="1" applyFill="1" applyBorder="1" applyAlignment="1">
      <alignment horizontal="right"/>
    </xf>
    <xf numFmtId="0" fontId="40" fillId="2" borderId="1" xfId="0" applyFont="1" applyFill="1" applyBorder="1" applyAlignment="1">
      <alignment vertical="center"/>
    </xf>
    <xf numFmtId="3" fontId="40" fillId="2" borderId="1" xfId="0" applyNumberFormat="1" applyFont="1" applyFill="1" applyBorder="1" applyAlignment="1">
      <alignment horizontal="right" vertical="center"/>
    </xf>
    <xf numFmtId="3" fontId="40" fillId="2" borderId="1" xfId="7" applyNumberFormat="1" applyFont="1" applyFill="1" applyBorder="1" applyAlignment="1">
      <alignment horizontal="right" vertical="center"/>
    </xf>
    <xf numFmtId="9" fontId="40" fillId="2" borderId="1" xfId="1" applyFont="1" applyFill="1" applyBorder="1" applyAlignment="1">
      <alignment horizontal="right" vertical="center"/>
    </xf>
    <xf numFmtId="9" fontId="40" fillId="2" borderId="0" xfId="1" applyFont="1" applyFill="1" applyBorder="1" applyAlignment="1">
      <alignment vertical="center"/>
    </xf>
    <xf numFmtId="3" fontId="40" fillId="2" borderId="0" xfId="0" applyNumberFormat="1" applyFont="1" applyFill="1" applyAlignment="1">
      <alignment vertical="center"/>
    </xf>
    <xf numFmtId="3" fontId="40" fillId="2" borderId="0" xfId="7" applyNumberFormat="1" applyFont="1" applyFill="1" applyBorder="1" applyAlignment="1">
      <alignment vertical="center"/>
    </xf>
    <xf numFmtId="0" fontId="46" fillId="2" borderId="0" xfId="0" applyFont="1" applyFill="1"/>
    <xf numFmtId="0" fontId="45" fillId="2" borderId="0" xfId="0" applyFont="1" applyFill="1" applyAlignment="1">
      <alignment horizontal="right" vertical="center"/>
    </xf>
    <xf numFmtId="0" fontId="45" fillId="2" borderId="0" xfId="0" applyFont="1" applyFill="1" applyAlignment="1">
      <alignment vertical="center"/>
    </xf>
    <xf numFmtId="170" fontId="40" fillId="2" borderId="0" xfId="7" applyNumberFormat="1" applyFont="1" applyFill="1" applyBorder="1" applyAlignment="1">
      <alignment horizontal="right" vertical="center"/>
    </xf>
    <xf numFmtId="167" fontId="47" fillId="2" borderId="2" xfId="7" applyNumberFormat="1" applyFont="1" applyFill="1" applyBorder="1" applyAlignment="1">
      <alignment horizontal="right" vertical="center"/>
    </xf>
    <xf numFmtId="3" fontId="47" fillId="2" borderId="2" xfId="0" applyNumberFormat="1" applyFont="1" applyFill="1" applyBorder="1" applyAlignment="1">
      <alignment horizontal="right" vertical="center"/>
    </xf>
    <xf numFmtId="3" fontId="45" fillId="2" borderId="0" xfId="0" applyNumberFormat="1" applyFont="1" applyFill="1" applyAlignment="1">
      <alignment horizontal="right"/>
    </xf>
    <xf numFmtId="0" fontId="40" fillId="2" borderId="2" xfId="0" applyFont="1" applyFill="1" applyBorder="1" applyAlignment="1">
      <alignment vertical="center"/>
    </xf>
    <xf numFmtId="9" fontId="40" fillId="2" borderId="2" xfId="1" applyFont="1" applyFill="1" applyBorder="1" applyAlignment="1">
      <alignment horizontal="right" vertical="center"/>
    </xf>
    <xf numFmtId="9" fontId="45" fillId="2" borderId="2" xfId="1" applyFont="1" applyFill="1" applyBorder="1" applyAlignment="1">
      <alignment horizontal="right" vertical="center"/>
    </xf>
    <xf numFmtId="0" fontId="43" fillId="2" borderId="0" xfId="0" applyFont="1" applyFill="1" applyBorder="1"/>
    <xf numFmtId="165" fontId="40" fillId="2" borderId="0" xfId="0" applyNumberFormat="1" applyFont="1" applyFill="1" applyAlignment="1">
      <alignment horizontal="right" vertical="center"/>
    </xf>
    <xf numFmtId="0" fontId="40" fillId="2" borderId="3" xfId="0" applyFont="1" applyFill="1" applyBorder="1" applyAlignment="1">
      <alignment vertical="center"/>
    </xf>
    <xf numFmtId="3" fontId="40" fillId="2" borderId="3" xfId="0" applyNumberFormat="1" applyFont="1" applyFill="1" applyBorder="1" applyAlignment="1">
      <alignment horizontal="right" vertical="center"/>
    </xf>
    <xf numFmtId="3" fontId="40" fillId="2" borderId="3" xfId="7" applyNumberFormat="1" applyFont="1" applyFill="1" applyBorder="1" applyAlignment="1">
      <alignment horizontal="right" vertical="center"/>
    </xf>
    <xf numFmtId="9" fontId="40" fillId="2" borderId="3" xfId="1" applyFont="1" applyFill="1" applyBorder="1" applyAlignment="1">
      <alignment horizontal="right" vertical="center"/>
    </xf>
    <xf numFmtId="3" fontId="40" fillId="2" borderId="3" xfId="0" applyNumberFormat="1" applyFont="1" applyFill="1" applyBorder="1" applyAlignment="1">
      <alignment vertical="center"/>
    </xf>
    <xf numFmtId="0" fontId="45" fillId="2" borderId="0" xfId="0" applyFont="1" applyFill="1" applyBorder="1"/>
    <xf numFmtId="0" fontId="45" fillId="2" borderId="0" xfId="0" applyFont="1" applyFill="1" applyAlignment="1">
      <alignment horizontal="right"/>
    </xf>
    <xf numFmtId="9" fontId="45" fillId="2" borderId="0" xfId="1" applyFont="1" applyFill="1" applyBorder="1"/>
    <xf numFmtId="0" fontId="45" fillId="2" borderId="0" xfId="0" applyFont="1" applyFill="1"/>
    <xf numFmtId="3" fontId="48" fillId="2" borderId="0" xfId="0" applyNumberFormat="1" applyFont="1" applyFill="1" applyAlignment="1">
      <alignment horizontal="right" vertical="center"/>
    </xf>
    <xf numFmtId="9" fontId="40" fillId="2" borderId="3" xfId="1" applyFont="1" applyFill="1" applyBorder="1" applyAlignment="1">
      <alignment vertical="center"/>
    </xf>
    <xf numFmtId="9" fontId="40" fillId="2" borderId="3" xfId="0" applyNumberFormat="1" applyFont="1" applyFill="1" applyBorder="1" applyAlignment="1">
      <alignment horizontal="right" vertical="center"/>
    </xf>
    <xf numFmtId="3" fontId="41" fillId="2" borderId="0" xfId="0" applyNumberFormat="1" applyFont="1" applyFill="1"/>
    <xf numFmtId="0" fontId="42" fillId="2" borderId="0" xfId="0" applyFont="1" applyFill="1"/>
    <xf numFmtId="3" fontId="40" fillId="2" borderId="0" xfId="0" applyNumberFormat="1" applyFont="1" applyFill="1" applyAlignment="1">
      <alignment horizontal="left"/>
    </xf>
    <xf numFmtId="0" fontId="41" fillId="2" borderId="2" xfId="0" applyFont="1" applyFill="1" applyBorder="1"/>
    <xf numFmtId="3" fontId="41" fillId="2" borderId="0" xfId="7" applyNumberFormat="1" applyFont="1" applyFill="1" applyAlignment="1">
      <alignment horizontal="right"/>
    </xf>
    <xf numFmtId="0" fontId="40" fillId="2" borderId="0" xfId="0" applyFont="1" applyFill="1" applyAlignment="1">
      <alignment horizontal="center" vertical="center"/>
    </xf>
    <xf numFmtId="3" fontId="45" fillId="2" borderId="0" xfId="7" applyNumberFormat="1" applyFont="1" applyFill="1" applyAlignment="1">
      <alignment horizontal="right" vertical="center"/>
    </xf>
    <xf numFmtId="3" fontId="45" fillId="2" borderId="2" xfId="7" applyNumberFormat="1" applyFont="1" applyFill="1" applyBorder="1" applyAlignment="1">
      <alignment horizontal="right" vertical="center"/>
    </xf>
    <xf numFmtId="166" fontId="45" fillId="2" borderId="0" xfId="7" quotePrefix="1" applyNumberFormat="1" applyFont="1" applyFill="1" applyAlignment="1">
      <alignment horizontal="right"/>
    </xf>
    <xf numFmtId="166" fontId="45" fillId="2" borderId="0" xfId="0" quotePrefix="1" applyNumberFormat="1" applyFont="1" applyFill="1" applyAlignment="1">
      <alignment horizontal="right"/>
    </xf>
    <xf numFmtId="3" fontId="45" fillId="2" borderId="0" xfId="7" applyNumberFormat="1" applyFont="1" applyFill="1" applyBorder="1" applyAlignment="1">
      <alignment horizontal="right" vertical="center"/>
    </xf>
    <xf numFmtId="170" fontId="40" fillId="2" borderId="0" xfId="7" applyNumberFormat="1" applyFont="1" applyFill="1" applyAlignment="1">
      <alignment horizontal="right" vertical="center"/>
    </xf>
    <xf numFmtId="170" fontId="45" fillId="2" borderId="0" xfId="7" applyNumberFormat="1" applyFont="1" applyFill="1" applyBorder="1" applyAlignment="1">
      <alignment horizontal="right" vertical="center"/>
    </xf>
    <xf numFmtId="3" fontId="47" fillId="2" borderId="2" xfId="7" applyNumberFormat="1" applyFont="1" applyFill="1" applyBorder="1" applyAlignment="1">
      <alignment horizontal="right" vertical="center"/>
    </xf>
    <xf numFmtId="3" fontId="45" fillId="2" borderId="0" xfId="7" applyNumberFormat="1" applyFont="1" applyFill="1" applyAlignment="1">
      <alignment horizontal="right"/>
    </xf>
    <xf numFmtId="3" fontId="40" fillId="2" borderId="2" xfId="7" applyNumberFormat="1" applyFont="1" applyFill="1" applyBorder="1" applyAlignment="1">
      <alignment horizontal="right" vertical="center"/>
    </xf>
    <xf numFmtId="170" fontId="40" fillId="2" borderId="0" xfId="0" applyNumberFormat="1" applyFont="1" applyFill="1" applyAlignment="1">
      <alignment horizontal="right" vertical="center"/>
    </xf>
    <xf numFmtId="170" fontId="45" fillId="2" borderId="0" xfId="0" applyNumberFormat="1" applyFont="1" applyFill="1" applyAlignment="1">
      <alignment horizontal="right" vertical="center"/>
    </xf>
    <xf numFmtId="0" fontId="40" fillId="2" borderId="0" xfId="0" applyFont="1" applyFill="1" applyAlignment="1">
      <alignment horizontal="center" vertical="center" wrapText="1"/>
    </xf>
    <xf numFmtId="166" fontId="45" fillId="2" borderId="0" xfId="1" applyNumberFormat="1" applyFont="1" applyFill="1" applyBorder="1" applyAlignment="1">
      <alignment horizontal="right"/>
    </xf>
    <xf numFmtId="3" fontId="40" fillId="2" borderId="0" xfId="1" applyNumberFormat="1" applyFont="1" applyFill="1" applyBorder="1" applyAlignment="1">
      <alignment horizontal="right" vertical="center"/>
    </xf>
    <xf numFmtId="0" fontId="45" fillId="2" borderId="0" xfId="1" applyNumberFormat="1" applyFont="1" applyFill="1" applyBorder="1" applyAlignment="1">
      <alignment horizontal="right" vertical="center"/>
    </xf>
    <xf numFmtId="3" fontId="45" fillId="2" borderId="0" xfId="1" applyNumberFormat="1" applyFont="1" applyFill="1" applyBorder="1" applyAlignment="1">
      <alignment horizontal="right"/>
    </xf>
    <xf numFmtId="165" fontId="40" fillId="2" borderId="0" xfId="1" applyNumberFormat="1" applyFont="1" applyFill="1" applyBorder="1" applyAlignment="1">
      <alignment horizontal="right" vertical="center"/>
    </xf>
    <xf numFmtId="0" fontId="45" fillId="2" borderId="0" xfId="1" applyNumberFormat="1" applyFont="1" applyFill="1" applyBorder="1" applyAlignment="1">
      <alignment horizontal="right"/>
    </xf>
    <xf numFmtId="0" fontId="41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horizontal="left" vertical="center"/>
    </xf>
    <xf numFmtId="0" fontId="40" fillId="2" borderId="0" xfId="0" applyFont="1" applyFill="1" applyAlignment="1">
      <alignment horizontal="right" vertical="center" wrapText="1"/>
    </xf>
    <xf numFmtId="9" fontId="40" fillId="2" borderId="17" xfId="1" applyFont="1" applyFill="1" applyBorder="1" applyAlignment="1">
      <alignment horizontal="right" vertical="center"/>
    </xf>
    <xf numFmtId="3" fontId="45" fillId="2" borderId="0" xfId="0" applyNumberFormat="1" applyFont="1" applyFill="1"/>
    <xf numFmtId="0" fontId="40" fillId="2" borderId="0" xfId="0" applyFont="1" applyFill="1"/>
    <xf numFmtId="0" fontId="40" fillId="2" borderId="0" xfId="0" applyFont="1" applyFill="1" applyAlignment="1">
      <alignment horizontal="right" vertical="top"/>
    </xf>
    <xf numFmtId="0" fontId="45" fillId="2" borderId="0" xfId="0" applyFont="1" applyFill="1" applyAlignment="1">
      <alignment horizontal="center" vertical="center"/>
    </xf>
    <xf numFmtId="9" fontId="45" fillId="2" borderId="0" xfId="8" applyFont="1" applyFill="1" applyBorder="1" applyAlignment="1">
      <alignment horizontal="right" vertical="center"/>
    </xf>
    <xf numFmtId="1" fontId="45" fillId="2" borderId="0" xfId="0" applyNumberFormat="1" applyFont="1" applyFill="1" applyAlignment="1">
      <alignment horizontal="right" vertical="center"/>
    </xf>
    <xf numFmtId="1" fontId="40" fillId="2" borderId="0" xfId="0" applyNumberFormat="1" applyFont="1" applyFill="1" applyAlignment="1">
      <alignment horizontal="right" vertical="center"/>
    </xf>
    <xf numFmtId="1" fontId="45" fillId="2" borderId="0" xfId="0" applyNumberFormat="1" applyFont="1" applyFill="1" applyAlignment="1">
      <alignment horizontal="right"/>
    </xf>
    <xf numFmtId="3" fontId="40" fillId="2" borderId="0" xfId="0" applyNumberFormat="1" applyFont="1" applyFill="1"/>
    <xf numFmtId="9" fontId="40" fillId="2" borderId="0" xfId="8" applyFont="1" applyFill="1" applyBorder="1" applyAlignment="1">
      <alignment horizontal="right"/>
    </xf>
    <xf numFmtId="1" fontId="40" fillId="2" borderId="0" xfId="0" applyNumberFormat="1" applyFont="1" applyFill="1" applyAlignment="1">
      <alignment horizontal="right"/>
    </xf>
    <xf numFmtId="9" fontId="45" fillId="2" borderId="0" xfId="8" applyFont="1" applyFill="1" applyBorder="1" applyAlignment="1">
      <alignment vertical="center"/>
    </xf>
    <xf numFmtId="0" fontId="45" fillId="2" borderId="2" xfId="0" applyFont="1" applyFill="1" applyBorder="1" applyAlignment="1">
      <alignment horizontal="right" vertical="center"/>
    </xf>
    <xf numFmtId="3" fontId="45" fillId="2" borderId="2" xfId="0" applyNumberFormat="1" applyFont="1" applyFill="1" applyBorder="1" applyAlignment="1">
      <alignment vertical="center"/>
    </xf>
    <xf numFmtId="9" fontId="45" fillId="2" borderId="2" xfId="8" applyFont="1" applyFill="1" applyBorder="1" applyAlignment="1">
      <alignment horizontal="right" vertical="center"/>
    </xf>
    <xf numFmtId="9" fontId="45" fillId="2" borderId="2" xfId="8" applyFont="1" applyFill="1" applyBorder="1" applyAlignment="1">
      <alignment vertical="center"/>
    </xf>
    <xf numFmtId="1" fontId="45" fillId="2" borderId="2" xfId="0" applyNumberFormat="1" applyFont="1" applyFill="1" applyBorder="1" applyAlignment="1">
      <alignment horizontal="right" vertical="center"/>
    </xf>
    <xf numFmtId="9" fontId="40" fillId="2" borderId="0" xfId="8" applyFont="1" applyFill="1" applyBorder="1" applyAlignment="1">
      <alignment horizontal="right" vertical="center"/>
    </xf>
    <xf numFmtId="0" fontId="40" fillId="2" borderId="4" xfId="0" applyFont="1" applyFill="1" applyBorder="1"/>
    <xf numFmtId="1" fontId="40" fillId="2" borderId="4" xfId="0" applyNumberFormat="1" applyFont="1" applyFill="1" applyBorder="1" applyAlignment="1">
      <alignment horizontal="right"/>
    </xf>
    <xf numFmtId="1" fontId="40" fillId="2" borderId="0" xfId="0" applyNumberFormat="1" applyFont="1" applyFill="1" applyBorder="1" applyAlignment="1">
      <alignment horizontal="right"/>
    </xf>
    <xf numFmtId="0" fontId="40" fillId="2" borderId="5" xfId="0" applyFont="1" applyFill="1" applyBorder="1"/>
    <xf numFmtId="1" fontId="40" fillId="2" borderId="5" xfId="0" applyNumberFormat="1" applyFont="1" applyFill="1" applyBorder="1" applyAlignment="1">
      <alignment horizontal="right"/>
    </xf>
    <xf numFmtId="0" fontId="40" fillId="2" borderId="10" xfId="0" applyFont="1" applyFill="1" applyBorder="1"/>
    <xf numFmtId="0" fontId="45" fillId="2" borderId="11" xfId="0" applyFont="1" applyFill="1" applyBorder="1" applyAlignment="1">
      <alignment horizontal="right" vertical="center"/>
    </xf>
    <xf numFmtId="1" fontId="40" fillId="2" borderId="11" xfId="0" applyNumberFormat="1" applyFont="1" applyFill="1" applyBorder="1" applyAlignment="1">
      <alignment horizontal="right"/>
    </xf>
    <xf numFmtId="0" fontId="40" fillId="2" borderId="0" xfId="0" applyFont="1" applyFill="1" applyBorder="1"/>
    <xf numFmtId="0" fontId="40" fillId="2" borderId="12" xfId="0" applyFont="1" applyFill="1" applyBorder="1"/>
    <xf numFmtId="0" fontId="45" fillId="2" borderId="13" xfId="0" applyFont="1" applyFill="1" applyBorder="1" applyAlignment="1">
      <alignment horizontal="right" vertical="center"/>
    </xf>
    <xf numFmtId="1" fontId="40" fillId="2" borderId="13" xfId="0" applyNumberFormat="1" applyFont="1" applyFill="1" applyBorder="1" applyAlignment="1">
      <alignment horizontal="right"/>
    </xf>
    <xf numFmtId="1" fontId="45" fillId="2" borderId="0" xfId="0" applyNumberFormat="1" applyFont="1" applyFill="1" applyBorder="1" applyAlignment="1">
      <alignment horizontal="right"/>
    </xf>
    <xf numFmtId="0" fontId="40" fillId="2" borderId="2" xfId="0" applyFont="1" applyFill="1" applyBorder="1"/>
    <xf numFmtId="1" fontId="40" fillId="2" borderId="2" xfId="0" applyNumberFormat="1" applyFont="1" applyFill="1" applyBorder="1" applyAlignment="1">
      <alignment horizontal="right"/>
    </xf>
    <xf numFmtId="9" fontId="40" fillId="2" borderId="3" xfId="8" applyFont="1" applyFill="1" applyBorder="1" applyAlignment="1">
      <alignment horizontal="right" vertical="center"/>
    </xf>
    <xf numFmtId="1" fontId="40" fillId="2" borderId="3" xfId="0" applyNumberFormat="1" applyFont="1" applyFill="1" applyBorder="1" applyAlignment="1">
      <alignment horizontal="right" vertical="center"/>
    </xf>
    <xf numFmtId="0" fontId="40" fillId="2" borderId="0" xfId="0" applyFont="1" applyFill="1" applyAlignment="1">
      <alignment horizontal="left" vertical="center"/>
    </xf>
    <xf numFmtId="3" fontId="40" fillId="2" borderId="4" xfId="0" applyNumberFormat="1" applyFont="1" applyFill="1" applyBorder="1" applyAlignment="1">
      <alignment horizontal="right" vertical="center"/>
    </xf>
    <xf numFmtId="3" fontId="40" fillId="2" borderId="5" xfId="0" applyNumberFormat="1" applyFont="1" applyFill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9" fontId="40" fillId="2" borderId="4" xfId="8" applyFont="1" applyFill="1" applyBorder="1" applyAlignment="1">
      <alignment horizontal="right" vertical="center"/>
    </xf>
    <xf numFmtId="9" fontId="40" fillId="2" borderId="5" xfId="8" applyFont="1" applyFill="1" applyBorder="1" applyAlignment="1">
      <alignment horizontal="right" vertical="center"/>
    </xf>
    <xf numFmtId="9" fontId="40" fillId="2" borderId="2" xfId="8" applyFont="1" applyFill="1" applyBorder="1" applyAlignment="1">
      <alignment horizontal="right" vertical="center"/>
    </xf>
    <xf numFmtId="0" fontId="45" fillId="0" borderId="0" xfId="0" applyFont="1"/>
    <xf numFmtId="0" fontId="40" fillId="2" borderId="0" xfId="0" applyFont="1" applyFill="1" applyAlignment="1">
      <alignment horizontal="center" vertical="top"/>
    </xf>
    <xf numFmtId="0" fontId="45" fillId="0" borderId="0" xfId="0" applyFont="1" applyAlignment="1">
      <alignment horizontal="right"/>
    </xf>
    <xf numFmtId="3" fontId="40" fillId="2" borderId="0" xfId="0" applyNumberFormat="1" applyFont="1" applyFill="1" applyAlignment="1">
      <alignment horizontal="right"/>
    </xf>
    <xf numFmtId="3" fontId="40" fillId="2" borderId="4" xfId="0" applyNumberFormat="1" applyFont="1" applyFill="1" applyBorder="1" applyAlignment="1">
      <alignment horizontal="right"/>
    </xf>
    <xf numFmtId="3" fontId="40" fillId="2" borderId="5" xfId="0" applyNumberFormat="1" applyFont="1" applyFill="1" applyBorder="1" applyAlignment="1">
      <alignment horizontal="right"/>
    </xf>
    <xf numFmtId="3" fontId="40" fillId="2" borderId="11" xfId="0" applyNumberFormat="1" applyFont="1" applyFill="1" applyBorder="1" applyAlignment="1">
      <alignment horizontal="right"/>
    </xf>
    <xf numFmtId="3" fontId="40" fillId="2" borderId="13" xfId="0" applyNumberFormat="1" applyFont="1" applyFill="1" applyBorder="1" applyAlignment="1">
      <alignment horizontal="right"/>
    </xf>
    <xf numFmtId="3" fontId="40" fillId="2" borderId="2" xfId="0" applyNumberFormat="1" applyFont="1" applyFill="1" applyBorder="1" applyAlignment="1">
      <alignment horizontal="right"/>
    </xf>
    <xf numFmtId="0" fontId="48" fillId="2" borderId="0" xfId="0" applyFont="1" applyFill="1" applyAlignment="1">
      <alignment horizontal="right" vertical="center"/>
    </xf>
    <xf numFmtId="3" fontId="48" fillId="2" borderId="0" xfId="0" applyNumberFormat="1" applyFont="1" applyFill="1" applyAlignment="1">
      <alignment vertical="center"/>
    </xf>
    <xf numFmtId="3" fontId="44" fillId="2" borderId="0" xfId="0" applyNumberFormat="1" applyFont="1" applyFill="1" applyAlignment="1">
      <alignment horizontal="right" vertical="center"/>
    </xf>
    <xf numFmtId="165" fontId="44" fillId="2" borderId="0" xfId="0" applyNumberFormat="1" applyFont="1" applyFill="1" applyAlignment="1">
      <alignment horizontal="right" vertical="center"/>
    </xf>
    <xf numFmtId="9" fontId="48" fillId="2" borderId="0" xfId="8" applyFont="1" applyFill="1" applyBorder="1" applyAlignment="1">
      <alignment vertical="center"/>
    </xf>
    <xf numFmtId="0" fontId="49" fillId="2" borderId="0" xfId="0" applyFont="1" applyFill="1"/>
    <xf numFmtId="0" fontId="40" fillId="2" borderId="0" xfId="0" applyFont="1" applyFill="1" applyAlignment="1">
      <alignment horizontal="center" vertical="top" wrapText="1"/>
    </xf>
    <xf numFmtId="0" fontId="45" fillId="2" borderId="2" xfId="0" applyFont="1" applyFill="1" applyBorder="1" applyAlignment="1">
      <alignment vertical="center"/>
    </xf>
  </cellXfs>
  <cellStyles count="12">
    <cellStyle name="Comma" xfId="7" builtinId="3"/>
    <cellStyle name="Comma 2" xfId="5" xr:uid="{00000000-0005-0000-0000-000000000000}"/>
    <cellStyle name="Comma 2 2" xfId="6" xr:uid="{00000000-0005-0000-0000-000001000000}"/>
    <cellStyle name="Comma 2 2 2" xfId="10" xr:uid="{B78BBF41-57BB-47C1-A187-64E11B2D310B}"/>
    <cellStyle name="Comma 2 3" xfId="9" xr:uid="{740D4841-13AF-4C29-A0FA-877490245DE2}"/>
    <cellStyle name="Comma 3" xfId="11" xr:uid="{1378CA1C-289D-49D7-A85E-F528532CD1DA}"/>
    <cellStyle name="Normal" xfId="0" builtinId="0"/>
    <cellStyle name="Normal 2" xfId="2" xr:uid="{00000000-0005-0000-0000-000003000000}"/>
    <cellStyle name="Normal 3" xfId="4" xr:uid="{00000000-0005-0000-0000-000004000000}"/>
    <cellStyle name="Per cent 2" xfId="8" xr:uid="{002BF4EF-6A0E-4B32-8CC1-E74E4F99B27C}"/>
    <cellStyle name="Percent" xfId="1" builtinId="5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DCDCDC"/>
      <color rgb="FF0092BC"/>
      <color rgb="FF000080"/>
      <color rgb="FFFFFF66"/>
      <color rgb="FFB9E1FA"/>
      <color rgb="FFCCAF0A"/>
      <color rgb="FF64A73B"/>
      <color rgb="FFB9CA1A"/>
      <color rgb="FFAA2B1E"/>
      <color rgb="FFFFA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platinuminvestment.com/investment-research/mifid-i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179293</xdr:rowOff>
    </xdr:from>
    <xdr:to>
      <xdr:col>15</xdr:col>
      <xdr:colOff>212911</xdr:colOff>
      <xdr:row>66</xdr:row>
      <xdr:rowOff>100853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D0D54C-D2C5-4402-A16F-EDE28913F43F}"/>
            </a:ext>
          </a:extLst>
        </xdr:cNvPr>
        <xdr:cNvSpPr txBox="1"/>
      </xdr:nvSpPr>
      <xdr:spPr>
        <a:xfrm>
          <a:off x="609600" y="179293"/>
          <a:ext cx="8747311" cy="12494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IMPORTANT NOTICE AND DISCLAIMER</a:t>
          </a:r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This publication is general and solely for educational purposes. The publisher, The World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Platinum Investment Council, has been formed by the world’s leading platinum producers to develop the market for platinum investment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demand. Its mission is to stimulate investor demand for physical platinum through both actionable insights and targeted development,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providing investors with the information to support informed decisions regarding platinum and working with financial institutions and market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participants to develop products and channels that investors need. No part of this report may be reproduced or distributed in any manner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without attribution to the authors. The research for the period 2019</a:t>
          </a:r>
          <a:r>
            <a:rPr lang="en-GB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to </a:t>
          </a:r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 attributed to Metals Focus in the publication is © Metals Focus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Copyright reserved. All copyright and other intellectual property rights in the data and commentary contained in this report and attributed to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Metals Focus, remain the property of Metals Focus, one of our third party content providers, and no person other than Metals Focus shall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 entitled to register any intellectual property rights in that information, or data herein. The analysis, data and other information attributed to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Metals Focus reflect Metal Focus’ judgment as of the date of the document and are subject to change without notice. No part of the Metals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Focus data or commentary shall be used for the specific purpose of accessing capital markets (fundraising) without the written permission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Metals Focus.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research for the period 2013 to 2018 attributed to SFA in the publication is © SFA Copyright reserved. All copyright and other intellectual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property rights in the data for the period 2013-2018 contained in this report remain the property of SFA, one of our third party content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providers, and no person other than SFA shall be entitled to register any intellectual property rights in the information, or data herein. The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analysis, data and other information attributed to SFA reflect SFA’s judgment as of the date of the document. No part of the data or other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information shall be used for the specific purpose of accessing capital markets (fundraising) without the written permission of SFA.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publication is not, and should not be construed to be, an offer to sell or a solicitation of an offer to buy any security. With this publication,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neither the publisher nor its content providers intend to transmit any order for, arrange for, advise on, act as agent in relation to, or otherwise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facilitate any transaction involving securities or commodities regardless of whether such are otherwise referenced in it. This publication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not intended to provide tax, legal, or investment advice and nothing in it should be construed as a recommendation to buy, sell, or hold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any investment or security or to engage in any investment strategy or transaction. Neither the publisher nor its content providers is,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purports to be, a broker-dealer, a registered investment advisor, or otherwise registered under the laws of the United States or the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United Kingdom, including under the Financial Services and Markets Act 2000 or Senior Managers and Certifications Regime or by the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Financial Conduct Authority.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publication is not, and should not be construed to be, personalized investment advice directed to or appropriate for any particular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investor. Any investment should be made only after consulting a professional investment advisor. You are solely responsible for determining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whether any investment, investment strategy, security or related transaction is appropriate for you based on your investment objectives,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financial circumstances and risk tolerance. You should consult your business, legal, tax or accounting advisors regarding your specific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business, legal or tax situation or circumstances.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information on which this publication is based is believed to be reliable. Nevertheless, neither the publisher nor its content providers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can guarantee the accuracy or completeness of the information. This publication contains forward-looking statements, including statements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regarding expected continual growth of the industry. The publisher and Metals Focus note that statements contained in the publication that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look forward in time, which include everything other than historical information, involve risks and uncertainties that may affect actual results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neither the publisher nor its content providers accepts any liability whatsoever for any loss or damage suffered by any person in reliance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 the information in the publication.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logos, services marks and trademarks of the World Platinum Investment Council are owned exclusively by it. All other trademarks used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this publication are the property of their respective trademark holders. The publisher is not affiliated, connected, or associated with, and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is not sponsored, approved, or originated by, the trademark holders unless otherwise stated. No claim is made by the publisher to any rights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any third-party trademarks.</a:t>
          </a:r>
        </a:p>
        <a:p>
          <a:pPr algn="l"/>
          <a:endParaRPr lang="en-GB" sz="1000" b="1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Research MiFID II Status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World Platinum Investment Council (WPIC) has undertaken an internal and external review of its content and services for MiFID II.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a result WPIC highlights the following to the recipients of its research services, and their Compliance/Legal departments: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research content falls clearly within the Minor Non-Monetary Benefit Category, and can continue to be consumed by all asset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managers free of charge. WPIC research can be freely shared across investment organisations.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does not conduct any financial instrument execution business. WPIC does not have any market making, sales trading, trading or share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dealing activity. (No possible inducement).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content is disseminated widely and made available to all interested parties through a range of different channels, therefore qualifying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a “Minor Non-Monetary Benefit” under MiFID II (ESMA/FCA/AMF). WPIC research is made freely available through the WPIC website.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does not have any permissioning requirements on research aggregation platforms.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WPIC does not, and will not seek, any payment from consumers of our research services. WPIC makes it clear to institutional investors that</a:t>
          </a: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it does not seek payment from them for our freely available content.</a:t>
          </a:r>
        </a:p>
        <a:p>
          <a:pPr algn="l"/>
          <a:endParaRPr lang="en-GB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GB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More detailed information is available on the WPIC website: http://www.platinuminvestment.com/investment-research/mifid-ii</a:t>
          </a:r>
        </a:p>
        <a:p>
          <a:pPr algn="l"/>
          <a:endParaRPr lang="en-GB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GB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WPIC">
      <a:dk1>
        <a:srgbClr val="0092BC"/>
      </a:dk1>
      <a:lt1>
        <a:sysClr val="window" lastClr="FFFFFF"/>
      </a:lt1>
      <a:dk2>
        <a:srgbClr val="000000"/>
      </a:dk2>
      <a:lt2>
        <a:srgbClr val="8C857B"/>
      </a:lt2>
      <a:accent1>
        <a:srgbClr val="00AFAA"/>
      </a:accent1>
      <a:accent2>
        <a:srgbClr val="7F56C5"/>
      </a:accent2>
      <a:accent3>
        <a:srgbClr val="FF9E16"/>
      </a:accent3>
      <a:accent4>
        <a:srgbClr val="FFE01E"/>
      </a:accent4>
      <a:accent5>
        <a:srgbClr val="EB5C5F"/>
      </a:accent5>
      <a:accent6>
        <a:srgbClr val="C482B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66"/>
  <sheetViews>
    <sheetView showGridLines="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1" sqref="H21"/>
    </sheetView>
  </sheetViews>
  <sheetFormatPr defaultColWidth="9.28515625" defaultRowHeight="14.25" x14ac:dyDescent="0.2"/>
  <cols>
    <col min="1" max="1" width="9.28515625" style="15"/>
    <col min="2" max="2" width="26.28515625" style="17" customWidth="1"/>
    <col min="3" max="10" width="10" style="17" customWidth="1"/>
    <col min="11" max="12" width="11.42578125" style="17" customWidth="1"/>
    <col min="13" max="13" width="4.5703125" style="15" customWidth="1"/>
    <col min="14" max="14" width="10" style="17" hidden="1" customWidth="1"/>
    <col min="15" max="19" width="0" style="15" hidden="1" customWidth="1"/>
    <col min="20" max="31" width="9.28515625" style="15"/>
    <col min="32" max="33" width="10.28515625" style="15" customWidth="1"/>
    <col min="34" max="36" width="9.28515625" style="15"/>
    <col min="37" max="44" width="9.28515625" style="17"/>
    <col min="45" max="45" width="10" style="17" customWidth="1"/>
    <col min="46" max="46" width="10.28515625" style="17" customWidth="1"/>
    <col min="47" max="16384" width="9.28515625" style="17"/>
  </cols>
  <sheetData>
    <row r="1" spans="1:48" x14ac:dyDescent="0.2">
      <c r="B1" s="16" t="s">
        <v>79</v>
      </c>
      <c r="E1" s="18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K1" s="20"/>
      <c r="AL1" s="20"/>
      <c r="AM1" s="20"/>
      <c r="AN1" s="20"/>
      <c r="AO1" s="20"/>
      <c r="AP1" s="20"/>
      <c r="AQ1" s="20"/>
      <c r="AR1" s="20"/>
    </row>
    <row r="2" spans="1:48" ht="22.5" x14ac:dyDescent="0.2">
      <c r="B2" s="21" t="s">
        <v>35</v>
      </c>
      <c r="C2" s="12"/>
      <c r="D2" s="120">
        <v>2013</v>
      </c>
      <c r="E2" s="120">
        <v>2014</v>
      </c>
      <c r="F2" s="120">
        <v>2015</v>
      </c>
      <c r="G2" s="120">
        <v>2016</v>
      </c>
      <c r="H2" s="120">
        <v>2017</v>
      </c>
      <c r="I2" s="120" t="s">
        <v>65</v>
      </c>
      <c r="J2" s="120" t="s">
        <v>75</v>
      </c>
      <c r="K2" s="121" t="s">
        <v>68</v>
      </c>
      <c r="L2" s="121" t="s">
        <v>76</v>
      </c>
      <c r="M2" s="119"/>
      <c r="N2" s="120" t="s">
        <v>20</v>
      </c>
      <c r="O2" s="120" t="s">
        <v>34</v>
      </c>
      <c r="P2" s="120" t="s">
        <v>45</v>
      </c>
      <c r="Q2" s="120" t="s">
        <v>46</v>
      </c>
      <c r="R2" s="120" t="s">
        <v>48</v>
      </c>
      <c r="S2" s="120" t="s">
        <v>49</v>
      </c>
      <c r="T2" s="120" t="s">
        <v>53</v>
      </c>
      <c r="U2" s="120" t="s">
        <v>54</v>
      </c>
      <c r="V2" s="120" t="s">
        <v>55</v>
      </c>
      <c r="W2" s="120" t="s">
        <v>56</v>
      </c>
      <c r="X2" s="120" t="s">
        <v>60</v>
      </c>
      <c r="Y2" s="120" t="s">
        <v>61</v>
      </c>
      <c r="Z2" s="120" t="s">
        <v>62</v>
      </c>
      <c r="AA2" s="120" t="s">
        <v>63</v>
      </c>
      <c r="AB2" s="120" t="s">
        <v>67</v>
      </c>
      <c r="AC2" s="120" t="s">
        <v>70</v>
      </c>
      <c r="AD2" s="120" t="s">
        <v>74</v>
      </c>
      <c r="AE2" s="120" t="s">
        <v>80</v>
      </c>
      <c r="AF2" s="121" t="s">
        <v>77</v>
      </c>
      <c r="AG2" s="121" t="s">
        <v>78</v>
      </c>
      <c r="AI2" s="120" t="s">
        <v>39</v>
      </c>
      <c r="AJ2" s="120" t="s">
        <v>40</v>
      </c>
      <c r="AK2" s="120" t="s">
        <v>47</v>
      </c>
      <c r="AL2" s="120" t="s">
        <v>50</v>
      </c>
      <c r="AM2" s="120" t="s">
        <v>57</v>
      </c>
      <c r="AN2" s="120" t="s">
        <v>59</v>
      </c>
      <c r="AO2" s="120" t="s">
        <v>64</v>
      </c>
      <c r="AP2" s="120" t="s">
        <v>66</v>
      </c>
      <c r="AQ2" s="120" t="s">
        <v>71</v>
      </c>
      <c r="AR2" s="120" t="s">
        <v>81</v>
      </c>
      <c r="AS2" s="122" t="s">
        <v>72</v>
      </c>
      <c r="AT2" s="122" t="s">
        <v>73</v>
      </c>
      <c r="AU2" s="23"/>
      <c r="AV2" s="120" t="s">
        <v>69</v>
      </c>
    </row>
    <row r="3" spans="1:48" x14ac:dyDescent="0.2">
      <c r="B3" s="119" t="s">
        <v>33</v>
      </c>
      <c r="C3" s="25"/>
      <c r="D3" s="25"/>
      <c r="E3" s="25"/>
      <c r="F3" s="25"/>
      <c r="G3" s="25"/>
      <c r="H3" s="25"/>
      <c r="I3" s="25"/>
      <c r="J3" s="25"/>
      <c r="K3" s="15"/>
      <c r="L3" s="15"/>
      <c r="N3" s="15"/>
      <c r="O3" s="2"/>
      <c r="P3" s="2"/>
      <c r="Q3" s="2"/>
      <c r="R3" s="2"/>
      <c r="S3" s="2"/>
      <c r="T3" s="2"/>
      <c r="U3" s="2"/>
      <c r="V3" s="2"/>
      <c r="W3" s="112"/>
      <c r="X3" s="112"/>
      <c r="Y3" s="112"/>
      <c r="Z3" s="112"/>
      <c r="AA3" s="112"/>
      <c r="AB3" s="112"/>
      <c r="AC3" s="112"/>
      <c r="AD3" s="112"/>
      <c r="AE3" s="112"/>
      <c r="AH3" s="2"/>
      <c r="AI3" s="2"/>
      <c r="AJ3" s="12"/>
      <c r="AK3" s="12"/>
      <c r="AL3" s="12"/>
      <c r="AM3" s="12"/>
      <c r="AN3" s="12"/>
      <c r="AO3" s="12"/>
      <c r="AP3" s="12"/>
      <c r="AQ3" s="12"/>
      <c r="AR3" s="12"/>
      <c r="AS3" s="2"/>
      <c r="AT3" s="2"/>
      <c r="AU3" s="67"/>
      <c r="AV3" s="12"/>
    </row>
    <row r="4" spans="1:48" s="26" customFormat="1" x14ac:dyDescent="0.2">
      <c r="A4" s="24"/>
      <c r="B4" s="24" t="s">
        <v>24</v>
      </c>
      <c r="C4" s="9"/>
      <c r="D4" s="69">
        <f>SUM(D5:D9)</f>
        <v>6070</v>
      </c>
      <c r="E4" s="69">
        <f t="shared" ref="E4" si="0">SUM(E5:E9)</f>
        <v>4855</v>
      </c>
      <c r="F4" s="69">
        <f>SUM(F5:F9)</f>
        <v>6160</v>
      </c>
      <c r="G4" s="69">
        <f>SUM(G5:G9)</f>
        <v>6035</v>
      </c>
      <c r="H4" s="69">
        <f>SUM(H5:H9)</f>
        <v>6125</v>
      </c>
      <c r="I4" s="69">
        <f>SUM(I5:I9)</f>
        <v>6085</v>
      </c>
      <c r="J4" s="69">
        <f>SUM(J5:J9)</f>
        <v>6460</v>
      </c>
      <c r="K4" s="70">
        <f>(I4-H4)/H4</f>
        <v>-6.5306122448979594E-3</v>
      </c>
      <c r="L4" s="70">
        <f>(J4-I4)/I4</f>
        <v>6.1626951520131472E-2</v>
      </c>
      <c r="M4" s="100"/>
      <c r="N4" s="69">
        <f t="shared" ref="N4" si="1">SUM(N5:N9)</f>
        <v>1315</v>
      </c>
      <c r="O4" s="69">
        <f t="shared" ref="O4:V4" si="2">SUM(O5:O9)</f>
        <v>1415</v>
      </c>
      <c r="P4" s="69">
        <f t="shared" si="2"/>
        <v>1360</v>
      </c>
      <c r="Q4" s="69">
        <f t="shared" si="2"/>
        <v>1545</v>
      </c>
      <c r="R4" s="69">
        <f t="shared" si="2"/>
        <v>1655</v>
      </c>
      <c r="S4" s="69">
        <f t="shared" si="2"/>
        <v>1615</v>
      </c>
      <c r="T4" s="69">
        <f t="shared" si="2"/>
        <v>1270</v>
      </c>
      <c r="U4" s="69">
        <f t="shared" si="2"/>
        <v>1650</v>
      </c>
      <c r="V4" s="69">
        <f t="shared" si="2"/>
        <v>1620</v>
      </c>
      <c r="W4" s="69">
        <f>SUM(W5:W9)</f>
        <v>1490</v>
      </c>
      <c r="X4" s="69">
        <f t="shared" ref="X4:AD4" si="3">SUM(X5:X9)</f>
        <v>1415</v>
      </c>
      <c r="Y4" s="69">
        <f t="shared" si="3"/>
        <v>1550</v>
      </c>
      <c r="Z4" s="69">
        <f t="shared" si="3"/>
        <v>1580</v>
      </c>
      <c r="AA4" s="69">
        <f t="shared" si="3"/>
        <v>1590</v>
      </c>
      <c r="AB4" s="69">
        <f t="shared" si="3"/>
        <v>1300</v>
      </c>
      <c r="AC4" s="69">
        <f t="shared" si="3"/>
        <v>1600</v>
      </c>
      <c r="AD4" s="69">
        <f t="shared" si="3"/>
        <v>1680</v>
      </c>
      <c r="AE4" s="69">
        <f>SUM(AE5:AE9)</f>
        <v>1535</v>
      </c>
      <c r="AF4" s="70">
        <f>(AE4-AA4)/AA4</f>
        <v>-3.4591194968553458E-2</v>
      </c>
      <c r="AG4" s="70">
        <f>(AE4-AD4)/AD4</f>
        <v>-8.6309523809523808E-2</v>
      </c>
      <c r="AH4" s="134"/>
      <c r="AI4" s="69">
        <f t="shared" ref="AI4:AJ4" si="4">SUM(AI5:AI9)</f>
        <v>2125</v>
      </c>
      <c r="AJ4" s="69">
        <f t="shared" si="4"/>
        <v>2730</v>
      </c>
      <c r="AK4" s="69">
        <f t="shared" ref="AK4:AK10" si="5">SUM(P4:Q4)</f>
        <v>2905</v>
      </c>
      <c r="AL4" s="69">
        <f t="shared" ref="AL4:AL10" si="6">SUM(R4:S4)</f>
        <v>3270</v>
      </c>
      <c r="AM4" s="69">
        <f t="shared" ref="AM4:AM10" si="7">SUM(T4:U4)</f>
        <v>2920</v>
      </c>
      <c r="AN4" s="69">
        <f t="shared" ref="AN4:AN10" si="8">SUM(V4:W4)</f>
        <v>3110</v>
      </c>
      <c r="AO4" s="69">
        <f t="shared" ref="AO4:AO10" si="9">SUM(X4:Y4)</f>
        <v>2965</v>
      </c>
      <c r="AP4" s="69">
        <f t="shared" ref="AP4:AP11" si="10">SUM(Z4:AA4)</f>
        <v>3170</v>
      </c>
      <c r="AQ4" s="69">
        <f t="shared" ref="AQ4:AQ11" si="11">SUM(AB4:AC4)</f>
        <v>2900</v>
      </c>
      <c r="AR4" s="69">
        <f>SUM(AD4:AE4)</f>
        <v>3215</v>
      </c>
      <c r="AS4" s="70">
        <f>(AR4-AP4)/AP4</f>
        <v>1.4195583596214511E-2</v>
      </c>
      <c r="AT4" s="70">
        <f>(AR4-AQ4)/AQ4</f>
        <v>0.10862068965517241</v>
      </c>
      <c r="AU4" s="103"/>
      <c r="AV4" s="9">
        <f>SUM(AV5:AV9)</f>
        <v>6420</v>
      </c>
    </row>
    <row r="5" spans="1:48" x14ac:dyDescent="0.2">
      <c r="B5" s="10"/>
      <c r="C5" s="10" t="s">
        <v>0</v>
      </c>
      <c r="D5" s="71">
        <v>4355</v>
      </c>
      <c r="E5" s="71">
        <v>3115</v>
      </c>
      <c r="F5" s="71">
        <v>4480</v>
      </c>
      <c r="G5" s="71">
        <v>4255</v>
      </c>
      <c r="H5" s="71">
        <v>4380</v>
      </c>
      <c r="I5" s="71">
        <v>4410</v>
      </c>
      <c r="J5" s="71">
        <v>4725</v>
      </c>
      <c r="K5" s="72">
        <f t="shared" ref="K5:L44" si="12">(I5-H5)/H5</f>
        <v>6.8493150684931503E-3</v>
      </c>
      <c r="L5" s="72">
        <f t="shared" si="12"/>
        <v>7.1428571428571425E-2</v>
      </c>
      <c r="M5" s="87"/>
      <c r="N5" s="73">
        <f>MROUND(872,5)</f>
        <v>870</v>
      </c>
      <c r="O5" s="73">
        <f>MROUND(979,5)</f>
        <v>980</v>
      </c>
      <c r="P5" s="73">
        <v>940</v>
      </c>
      <c r="Q5" s="73">
        <v>1130</v>
      </c>
      <c r="R5" s="73">
        <v>1215</v>
      </c>
      <c r="S5" s="73">
        <v>1195</v>
      </c>
      <c r="T5" s="73">
        <v>810</v>
      </c>
      <c r="U5" s="73">
        <v>1200</v>
      </c>
      <c r="V5" s="73">
        <v>1180</v>
      </c>
      <c r="W5" s="73">
        <v>1065</v>
      </c>
      <c r="X5" s="73">
        <v>1020</v>
      </c>
      <c r="Y5" s="73">
        <v>1090</v>
      </c>
      <c r="Z5" s="73">
        <v>1155</v>
      </c>
      <c r="AA5" s="73">
        <v>1120</v>
      </c>
      <c r="AB5" s="73">
        <v>910</v>
      </c>
      <c r="AC5" s="73">
        <v>1150</v>
      </c>
      <c r="AD5" s="73">
        <v>1240</v>
      </c>
      <c r="AE5" s="73">
        <v>1130</v>
      </c>
      <c r="AF5" s="72">
        <f t="shared" ref="AF5:AF40" si="13">(AE5-AA5)/AA5</f>
        <v>8.9285714285714281E-3</v>
      </c>
      <c r="AG5" s="72">
        <f t="shared" ref="AG5:AG40" si="14">(AE5-AD5)/AD5</f>
        <v>-8.8709677419354843E-2</v>
      </c>
      <c r="AH5" s="135"/>
      <c r="AI5" s="73">
        <f t="shared" ref="AI5:AI10" si="15">E5-AJ5</f>
        <v>1265</v>
      </c>
      <c r="AJ5" s="73">
        <f t="shared" ref="AJ5:AJ10" si="16">SUM(N5:O5)</f>
        <v>1850</v>
      </c>
      <c r="AK5" s="73">
        <f t="shared" si="5"/>
        <v>2070</v>
      </c>
      <c r="AL5" s="73">
        <f t="shared" si="6"/>
        <v>2410</v>
      </c>
      <c r="AM5" s="73">
        <f t="shared" si="7"/>
        <v>2010</v>
      </c>
      <c r="AN5" s="73">
        <f t="shared" si="8"/>
        <v>2245</v>
      </c>
      <c r="AO5" s="73">
        <f t="shared" si="9"/>
        <v>2110</v>
      </c>
      <c r="AP5" s="73">
        <f t="shared" si="10"/>
        <v>2275</v>
      </c>
      <c r="AQ5" s="73">
        <f t="shared" si="11"/>
        <v>2060</v>
      </c>
      <c r="AR5" s="73">
        <f t="shared" ref="AR5:AR42" si="17">SUM(AD5:AE5)</f>
        <v>2370</v>
      </c>
      <c r="AS5" s="72">
        <f t="shared" ref="AS5:AS40" si="18">(AR5-AP5)/AP5</f>
        <v>4.1758241758241756E-2</v>
      </c>
      <c r="AT5" s="72">
        <f t="shared" ref="AT5:AT40" si="19">(AR5-AQ5)/AQ5</f>
        <v>0.15048543689320387</v>
      </c>
      <c r="AU5" s="103"/>
      <c r="AV5" s="13">
        <v>4665</v>
      </c>
    </row>
    <row r="6" spans="1:48" x14ac:dyDescent="0.2">
      <c r="B6" s="10"/>
      <c r="C6" s="10" t="s">
        <v>8</v>
      </c>
      <c r="D6" s="71">
        <v>405</v>
      </c>
      <c r="E6" s="71">
        <v>405</v>
      </c>
      <c r="F6" s="71">
        <v>405</v>
      </c>
      <c r="G6" s="71">
        <v>490</v>
      </c>
      <c r="H6" s="71">
        <v>480</v>
      </c>
      <c r="I6" s="71">
        <v>470</v>
      </c>
      <c r="J6" s="71">
        <v>470</v>
      </c>
      <c r="K6" s="72">
        <f t="shared" si="12"/>
        <v>-2.0833333333333332E-2</v>
      </c>
      <c r="L6" s="72">
        <f t="shared" si="12"/>
        <v>0</v>
      </c>
      <c r="M6" s="84"/>
      <c r="N6" s="73">
        <f>MROUND(97,5)</f>
        <v>95</v>
      </c>
      <c r="O6" s="73">
        <f>MROUND(97,5)</f>
        <v>95</v>
      </c>
      <c r="P6" s="73">
        <v>95</v>
      </c>
      <c r="Q6" s="73">
        <v>80</v>
      </c>
      <c r="R6" s="73">
        <v>115</v>
      </c>
      <c r="S6" s="73">
        <v>110</v>
      </c>
      <c r="T6" s="73">
        <v>130</v>
      </c>
      <c r="U6" s="73">
        <v>120</v>
      </c>
      <c r="V6" s="73">
        <v>120</v>
      </c>
      <c r="W6" s="73">
        <v>120</v>
      </c>
      <c r="X6" s="73">
        <v>115</v>
      </c>
      <c r="Y6" s="73">
        <v>125</v>
      </c>
      <c r="Z6" s="73">
        <v>100</v>
      </c>
      <c r="AA6" s="73">
        <v>140</v>
      </c>
      <c r="AB6" s="73">
        <v>115</v>
      </c>
      <c r="AC6" s="73">
        <v>115</v>
      </c>
      <c r="AD6" s="73">
        <v>120</v>
      </c>
      <c r="AE6" s="73">
        <v>120</v>
      </c>
      <c r="AF6" s="72">
        <f t="shared" si="13"/>
        <v>-0.14285714285714285</v>
      </c>
      <c r="AG6" s="72">
        <f t="shared" si="14"/>
        <v>0</v>
      </c>
      <c r="AH6" s="100"/>
      <c r="AI6" s="73">
        <f t="shared" si="15"/>
        <v>215</v>
      </c>
      <c r="AJ6" s="73">
        <f t="shared" si="16"/>
        <v>190</v>
      </c>
      <c r="AK6" s="73">
        <f t="shared" si="5"/>
        <v>175</v>
      </c>
      <c r="AL6" s="73">
        <f t="shared" si="6"/>
        <v>225</v>
      </c>
      <c r="AM6" s="73">
        <f t="shared" si="7"/>
        <v>250</v>
      </c>
      <c r="AN6" s="73">
        <f t="shared" si="8"/>
        <v>240</v>
      </c>
      <c r="AO6" s="73">
        <f t="shared" si="9"/>
        <v>240</v>
      </c>
      <c r="AP6" s="73">
        <f t="shared" si="10"/>
        <v>240</v>
      </c>
      <c r="AQ6" s="73">
        <f t="shared" si="11"/>
        <v>230</v>
      </c>
      <c r="AR6" s="73">
        <f t="shared" si="17"/>
        <v>240</v>
      </c>
      <c r="AS6" s="72">
        <f t="shared" si="18"/>
        <v>0</v>
      </c>
      <c r="AT6" s="72">
        <f t="shared" si="19"/>
        <v>4.3478260869565216E-2</v>
      </c>
      <c r="AU6" s="103"/>
      <c r="AV6" s="13">
        <v>470</v>
      </c>
    </row>
    <row r="7" spans="1:48" x14ac:dyDescent="0.2">
      <c r="B7" s="10"/>
      <c r="C7" s="10" t="s">
        <v>15</v>
      </c>
      <c r="D7" s="71">
        <v>355</v>
      </c>
      <c r="E7" s="71">
        <v>400</v>
      </c>
      <c r="F7" s="71">
        <v>385</v>
      </c>
      <c r="G7" s="71">
        <v>395</v>
      </c>
      <c r="H7" s="71">
        <v>365</v>
      </c>
      <c r="I7" s="71">
        <v>360</v>
      </c>
      <c r="J7" s="71">
        <v>410</v>
      </c>
      <c r="K7" s="72">
        <f t="shared" si="12"/>
        <v>-1.3698630136986301E-2</v>
      </c>
      <c r="L7" s="72">
        <f t="shared" si="12"/>
        <v>0.1388888888888889</v>
      </c>
      <c r="M7" s="87"/>
      <c r="N7" s="73">
        <f>MROUND(105,5)</f>
        <v>105</v>
      </c>
      <c r="O7" s="73">
        <f>MROUND(113,5)</f>
        <v>115</v>
      </c>
      <c r="P7" s="73">
        <v>100</v>
      </c>
      <c r="Q7" s="73">
        <v>100</v>
      </c>
      <c r="R7" s="73">
        <v>90</v>
      </c>
      <c r="S7" s="73">
        <v>100</v>
      </c>
      <c r="T7" s="73">
        <v>100</v>
      </c>
      <c r="U7" s="73">
        <v>105</v>
      </c>
      <c r="V7" s="73">
        <v>100</v>
      </c>
      <c r="W7" s="73">
        <v>85</v>
      </c>
      <c r="X7" s="73">
        <v>95</v>
      </c>
      <c r="Y7" s="73">
        <v>85</v>
      </c>
      <c r="Z7" s="73">
        <v>95</v>
      </c>
      <c r="AA7" s="73">
        <v>95</v>
      </c>
      <c r="AB7" s="73">
        <v>90</v>
      </c>
      <c r="AC7" s="73">
        <v>85</v>
      </c>
      <c r="AD7" s="73">
        <v>90</v>
      </c>
      <c r="AE7" s="73">
        <v>100</v>
      </c>
      <c r="AF7" s="72">
        <f t="shared" si="13"/>
        <v>5.2631578947368418E-2</v>
      </c>
      <c r="AG7" s="72">
        <f t="shared" si="14"/>
        <v>0.1111111111111111</v>
      </c>
      <c r="AH7" s="135"/>
      <c r="AI7" s="73">
        <f t="shared" si="15"/>
        <v>180</v>
      </c>
      <c r="AJ7" s="73">
        <f t="shared" si="16"/>
        <v>220</v>
      </c>
      <c r="AK7" s="73">
        <f t="shared" si="5"/>
        <v>200</v>
      </c>
      <c r="AL7" s="73">
        <f t="shared" si="6"/>
        <v>190</v>
      </c>
      <c r="AM7" s="73">
        <f t="shared" si="7"/>
        <v>205</v>
      </c>
      <c r="AN7" s="73">
        <f t="shared" si="8"/>
        <v>185</v>
      </c>
      <c r="AO7" s="73">
        <f t="shared" si="9"/>
        <v>180</v>
      </c>
      <c r="AP7" s="73">
        <f t="shared" si="10"/>
        <v>190</v>
      </c>
      <c r="AQ7" s="73">
        <f t="shared" si="11"/>
        <v>175</v>
      </c>
      <c r="AR7" s="73">
        <f t="shared" si="17"/>
        <v>190</v>
      </c>
      <c r="AS7" s="72">
        <f t="shared" si="18"/>
        <v>0</v>
      </c>
      <c r="AT7" s="72">
        <f t="shared" si="19"/>
        <v>8.5714285714285715E-2</v>
      </c>
      <c r="AU7" s="103"/>
      <c r="AV7" s="13">
        <v>425</v>
      </c>
    </row>
    <row r="8" spans="1:48" x14ac:dyDescent="0.2">
      <c r="B8" s="10"/>
      <c r="C8" s="10" t="s">
        <v>1</v>
      </c>
      <c r="D8" s="71">
        <v>740</v>
      </c>
      <c r="E8" s="71">
        <v>740</v>
      </c>
      <c r="F8" s="71">
        <v>710</v>
      </c>
      <c r="G8" s="71">
        <v>715</v>
      </c>
      <c r="H8" s="71">
        <v>720</v>
      </c>
      <c r="I8" s="71">
        <v>675</v>
      </c>
      <c r="J8" s="71">
        <v>675</v>
      </c>
      <c r="K8" s="72">
        <f t="shared" si="12"/>
        <v>-6.25E-2</v>
      </c>
      <c r="L8" s="72">
        <f t="shared" si="12"/>
        <v>0</v>
      </c>
      <c r="M8" s="87"/>
      <c r="N8" s="73">
        <f>MROUND(202,5)</f>
        <v>200</v>
      </c>
      <c r="O8" s="73">
        <f>MROUND(173,5)</f>
        <v>175</v>
      </c>
      <c r="P8" s="73">
        <v>180</v>
      </c>
      <c r="Q8" s="73">
        <v>190</v>
      </c>
      <c r="R8" s="73">
        <v>190</v>
      </c>
      <c r="S8" s="73">
        <v>160</v>
      </c>
      <c r="T8" s="73">
        <v>190</v>
      </c>
      <c r="U8" s="73">
        <v>180</v>
      </c>
      <c r="V8" s="73">
        <v>175</v>
      </c>
      <c r="W8" s="73">
        <v>170</v>
      </c>
      <c r="X8" s="73">
        <v>140</v>
      </c>
      <c r="Y8" s="73">
        <v>205</v>
      </c>
      <c r="Z8" s="73">
        <v>185</v>
      </c>
      <c r="AA8" s="73">
        <v>190</v>
      </c>
      <c r="AB8" s="73">
        <v>145</v>
      </c>
      <c r="AC8" s="73">
        <v>205</v>
      </c>
      <c r="AD8" s="73">
        <v>185</v>
      </c>
      <c r="AE8" s="73">
        <v>145</v>
      </c>
      <c r="AF8" s="72">
        <f t="shared" si="13"/>
        <v>-0.23684210526315788</v>
      </c>
      <c r="AG8" s="72">
        <f t="shared" si="14"/>
        <v>-0.21621621621621623</v>
      </c>
      <c r="AH8" s="135"/>
      <c r="AI8" s="73">
        <f t="shared" si="15"/>
        <v>365</v>
      </c>
      <c r="AJ8" s="73">
        <f t="shared" si="16"/>
        <v>375</v>
      </c>
      <c r="AK8" s="73">
        <f t="shared" si="5"/>
        <v>370</v>
      </c>
      <c r="AL8" s="73">
        <f t="shared" si="6"/>
        <v>350</v>
      </c>
      <c r="AM8" s="73">
        <f t="shared" si="7"/>
        <v>370</v>
      </c>
      <c r="AN8" s="73">
        <f t="shared" si="8"/>
        <v>345</v>
      </c>
      <c r="AO8" s="73">
        <f t="shared" si="9"/>
        <v>345</v>
      </c>
      <c r="AP8" s="73">
        <f t="shared" si="10"/>
        <v>375</v>
      </c>
      <c r="AQ8" s="73">
        <f t="shared" si="11"/>
        <v>350</v>
      </c>
      <c r="AR8" s="73">
        <f t="shared" si="17"/>
        <v>330</v>
      </c>
      <c r="AS8" s="72">
        <f t="shared" si="18"/>
        <v>-0.12</v>
      </c>
      <c r="AT8" s="72">
        <f t="shared" si="19"/>
        <v>-5.7142857142857141E-2</v>
      </c>
      <c r="AU8" s="103"/>
      <c r="AV8" s="13">
        <v>680</v>
      </c>
    </row>
    <row r="9" spans="1:48" x14ac:dyDescent="0.2">
      <c r="B9" s="29"/>
      <c r="C9" s="30" t="s">
        <v>2</v>
      </c>
      <c r="D9" s="74">
        <v>215</v>
      </c>
      <c r="E9" s="74">
        <v>195</v>
      </c>
      <c r="F9" s="74">
        <v>180</v>
      </c>
      <c r="G9" s="74">
        <v>180</v>
      </c>
      <c r="H9" s="74">
        <v>180</v>
      </c>
      <c r="I9" s="74">
        <v>170</v>
      </c>
      <c r="J9" s="74">
        <v>180</v>
      </c>
      <c r="K9" s="75">
        <f t="shared" si="12"/>
        <v>-5.5555555555555552E-2</v>
      </c>
      <c r="L9" s="75">
        <f t="shared" si="12"/>
        <v>5.8823529411764705E-2</v>
      </c>
      <c r="M9" s="135"/>
      <c r="N9" s="74">
        <v>45</v>
      </c>
      <c r="O9" s="74">
        <v>50</v>
      </c>
      <c r="P9" s="74">
        <v>45</v>
      </c>
      <c r="Q9" s="74">
        <v>45</v>
      </c>
      <c r="R9" s="74">
        <v>45</v>
      </c>
      <c r="S9" s="74">
        <v>50</v>
      </c>
      <c r="T9" s="74">
        <v>40</v>
      </c>
      <c r="U9" s="74">
        <v>45</v>
      </c>
      <c r="V9" s="74">
        <v>45</v>
      </c>
      <c r="W9" s="74">
        <v>50</v>
      </c>
      <c r="X9" s="74">
        <v>45</v>
      </c>
      <c r="Y9" s="74">
        <v>45</v>
      </c>
      <c r="Z9" s="74">
        <v>45</v>
      </c>
      <c r="AA9" s="74">
        <v>45</v>
      </c>
      <c r="AB9" s="74">
        <v>40</v>
      </c>
      <c r="AC9" s="74">
        <v>45</v>
      </c>
      <c r="AD9" s="74">
        <v>45</v>
      </c>
      <c r="AE9" s="74">
        <v>40</v>
      </c>
      <c r="AF9" s="75">
        <f t="shared" si="13"/>
        <v>-0.1111111111111111</v>
      </c>
      <c r="AG9" s="75">
        <f t="shared" si="14"/>
        <v>-0.1111111111111111</v>
      </c>
      <c r="AH9" s="135"/>
      <c r="AI9" s="74">
        <f t="shared" si="15"/>
        <v>100</v>
      </c>
      <c r="AJ9" s="74">
        <f t="shared" si="16"/>
        <v>95</v>
      </c>
      <c r="AK9" s="74">
        <f t="shared" si="5"/>
        <v>90</v>
      </c>
      <c r="AL9" s="74">
        <f t="shared" si="6"/>
        <v>95</v>
      </c>
      <c r="AM9" s="74">
        <f t="shared" si="7"/>
        <v>85</v>
      </c>
      <c r="AN9" s="74">
        <f t="shared" si="8"/>
        <v>95</v>
      </c>
      <c r="AO9" s="74">
        <f t="shared" si="9"/>
        <v>90</v>
      </c>
      <c r="AP9" s="74">
        <f t="shared" si="10"/>
        <v>90</v>
      </c>
      <c r="AQ9" s="74">
        <f t="shared" si="11"/>
        <v>85</v>
      </c>
      <c r="AR9" s="74">
        <f t="shared" si="17"/>
        <v>85</v>
      </c>
      <c r="AS9" s="75">
        <f t="shared" si="18"/>
        <v>-5.5555555555555552E-2</v>
      </c>
      <c r="AT9" s="75">
        <f t="shared" si="19"/>
        <v>0</v>
      </c>
      <c r="AU9" s="103"/>
      <c r="AV9" s="13">
        <v>180</v>
      </c>
    </row>
    <row r="10" spans="1:48" x14ac:dyDescent="0.2">
      <c r="B10" s="97" t="s">
        <v>36</v>
      </c>
      <c r="C10" s="67"/>
      <c r="D10" s="101">
        <v>-215</v>
      </c>
      <c r="E10" s="101">
        <v>350</v>
      </c>
      <c r="F10" s="101">
        <v>30</v>
      </c>
      <c r="G10" s="101">
        <v>30</v>
      </c>
      <c r="H10" s="101">
        <v>30</v>
      </c>
      <c r="I10" s="101">
        <v>15</v>
      </c>
      <c r="J10" s="101">
        <v>0</v>
      </c>
      <c r="K10" s="138">
        <f>(I10-H10)/H10</f>
        <v>-0.5</v>
      </c>
      <c r="L10" s="138">
        <f>(J10-I10)/I10</f>
        <v>-1</v>
      </c>
      <c r="M10" s="139"/>
      <c r="N10" s="101">
        <f>MROUND(66,5)</f>
        <v>65</v>
      </c>
      <c r="O10" s="101">
        <f>MROUND(-41,-5)</f>
        <v>-40</v>
      </c>
      <c r="P10" s="101">
        <v>60</v>
      </c>
      <c r="Q10" s="101">
        <v>-5</v>
      </c>
      <c r="R10" s="101">
        <v>25</v>
      </c>
      <c r="S10" s="101">
        <v>-45</v>
      </c>
      <c r="T10" s="101">
        <v>150</v>
      </c>
      <c r="U10" s="101">
        <v>60</v>
      </c>
      <c r="V10" s="101">
        <v>-105</v>
      </c>
      <c r="W10" s="101">
        <v>-75</v>
      </c>
      <c r="X10" s="101">
        <v>-60</v>
      </c>
      <c r="Y10" s="101">
        <v>75</v>
      </c>
      <c r="Z10" s="101">
        <v>-10</v>
      </c>
      <c r="AA10" s="101">
        <v>25</v>
      </c>
      <c r="AB10" s="101">
        <v>-10</v>
      </c>
      <c r="AC10" s="101">
        <v>55</v>
      </c>
      <c r="AD10" s="101">
        <v>-20</v>
      </c>
      <c r="AE10" s="101">
        <v>-5</v>
      </c>
      <c r="AF10" s="75" t="s">
        <v>83</v>
      </c>
      <c r="AG10" s="75">
        <f t="shared" si="14"/>
        <v>-0.75</v>
      </c>
      <c r="AH10" s="139"/>
      <c r="AI10" s="101">
        <f t="shared" si="15"/>
        <v>325</v>
      </c>
      <c r="AJ10" s="101">
        <f t="shared" si="16"/>
        <v>25</v>
      </c>
      <c r="AK10" s="101">
        <f t="shared" si="5"/>
        <v>55</v>
      </c>
      <c r="AL10" s="101">
        <f t="shared" si="6"/>
        <v>-20</v>
      </c>
      <c r="AM10" s="101">
        <f t="shared" si="7"/>
        <v>210</v>
      </c>
      <c r="AN10" s="101">
        <f t="shared" si="8"/>
        <v>-180</v>
      </c>
      <c r="AO10" s="101">
        <f t="shared" si="9"/>
        <v>15</v>
      </c>
      <c r="AP10" s="101">
        <f t="shared" si="10"/>
        <v>15</v>
      </c>
      <c r="AQ10" s="101">
        <f t="shared" si="11"/>
        <v>45</v>
      </c>
      <c r="AR10" s="101">
        <f t="shared" si="17"/>
        <v>-25</v>
      </c>
      <c r="AS10" s="138" t="s">
        <v>83</v>
      </c>
      <c r="AT10" s="138" t="s">
        <v>83</v>
      </c>
      <c r="AU10" s="103"/>
      <c r="AV10" s="33"/>
    </row>
    <row r="11" spans="1:48" x14ac:dyDescent="0.2">
      <c r="B11" s="34" t="s">
        <v>14</v>
      </c>
      <c r="C11" s="35"/>
      <c r="D11" s="102">
        <f>D4+D10</f>
        <v>5855</v>
      </c>
      <c r="E11" s="102">
        <f t="shared" ref="E11" si="20">E4+E10</f>
        <v>5205</v>
      </c>
      <c r="F11" s="102">
        <f>F4+F10</f>
        <v>6190</v>
      </c>
      <c r="G11" s="102">
        <f>G4+G10</f>
        <v>6065</v>
      </c>
      <c r="H11" s="102">
        <f>H4+H10</f>
        <v>6155</v>
      </c>
      <c r="I11" s="102">
        <f>I4+I10</f>
        <v>6100</v>
      </c>
      <c r="J11" s="102">
        <f>J4+J10</f>
        <v>6460</v>
      </c>
      <c r="K11" s="116">
        <f t="shared" si="12"/>
        <v>-8.9358245329000819E-3</v>
      </c>
      <c r="L11" s="116">
        <f t="shared" si="12"/>
        <v>5.9016393442622953E-2</v>
      </c>
      <c r="M11" s="141"/>
      <c r="N11" s="102">
        <f t="shared" ref="N11:AD11" si="21">N4+N10</f>
        <v>1380</v>
      </c>
      <c r="O11" s="102">
        <f t="shared" si="21"/>
        <v>1375</v>
      </c>
      <c r="P11" s="102">
        <f t="shared" si="21"/>
        <v>1420</v>
      </c>
      <c r="Q11" s="102">
        <f t="shared" si="21"/>
        <v>1540</v>
      </c>
      <c r="R11" s="102">
        <f t="shared" si="21"/>
        <v>1680</v>
      </c>
      <c r="S11" s="102">
        <f t="shared" si="21"/>
        <v>1570</v>
      </c>
      <c r="T11" s="102">
        <f t="shared" si="21"/>
        <v>1420</v>
      </c>
      <c r="U11" s="102">
        <f t="shared" si="21"/>
        <v>1710</v>
      </c>
      <c r="V11" s="102">
        <f t="shared" si="21"/>
        <v>1515</v>
      </c>
      <c r="W11" s="102">
        <f t="shared" si="21"/>
        <v>1415</v>
      </c>
      <c r="X11" s="102">
        <f t="shared" si="21"/>
        <v>1355</v>
      </c>
      <c r="Y11" s="102">
        <f t="shared" si="21"/>
        <v>1625</v>
      </c>
      <c r="Z11" s="102">
        <f t="shared" si="21"/>
        <v>1570</v>
      </c>
      <c r="AA11" s="102">
        <f>AA4+AA10</f>
        <v>1615</v>
      </c>
      <c r="AB11" s="102">
        <f t="shared" si="21"/>
        <v>1290</v>
      </c>
      <c r="AC11" s="102">
        <f t="shared" si="21"/>
        <v>1655</v>
      </c>
      <c r="AD11" s="102">
        <f t="shared" si="21"/>
        <v>1660</v>
      </c>
      <c r="AE11" s="102">
        <f>AE4+AE10</f>
        <v>1530</v>
      </c>
      <c r="AF11" s="116">
        <f t="shared" si="13"/>
        <v>-5.2631578947368418E-2</v>
      </c>
      <c r="AG11" s="116">
        <f t="shared" si="14"/>
        <v>-7.8313253012048195E-2</v>
      </c>
      <c r="AH11" s="135"/>
      <c r="AI11" s="102">
        <f t="shared" ref="AI11:AM11" si="22">AI4+AI10</f>
        <v>2450</v>
      </c>
      <c r="AJ11" s="102">
        <f t="shared" si="22"/>
        <v>2755</v>
      </c>
      <c r="AK11" s="102">
        <f t="shared" si="22"/>
        <v>2960</v>
      </c>
      <c r="AL11" s="102">
        <f t="shared" si="22"/>
        <v>3250</v>
      </c>
      <c r="AM11" s="102">
        <f t="shared" si="22"/>
        <v>3130</v>
      </c>
      <c r="AN11" s="102">
        <f>AN4+AN10</f>
        <v>2930</v>
      </c>
      <c r="AO11" s="102">
        <f>AO4+AO10</f>
        <v>2980</v>
      </c>
      <c r="AP11" s="102">
        <f t="shared" si="10"/>
        <v>3185</v>
      </c>
      <c r="AQ11" s="102">
        <f t="shared" si="11"/>
        <v>2945</v>
      </c>
      <c r="AR11" s="102">
        <f t="shared" si="17"/>
        <v>3190</v>
      </c>
      <c r="AS11" s="116">
        <f t="shared" si="18"/>
        <v>1.5698587127158557E-3</v>
      </c>
      <c r="AT11" s="116">
        <f t="shared" si="19"/>
        <v>8.3191850594227498E-2</v>
      </c>
      <c r="AU11" s="103"/>
      <c r="AV11" s="35">
        <f>AV4+AV10</f>
        <v>6420</v>
      </c>
    </row>
    <row r="12" spans="1:48" x14ac:dyDescent="0.2">
      <c r="B12" s="24"/>
      <c r="C12" s="4"/>
      <c r="D12" s="100"/>
      <c r="E12" s="100"/>
      <c r="F12" s="100"/>
      <c r="G12" s="100"/>
      <c r="H12" s="69"/>
      <c r="I12" s="69"/>
      <c r="J12" s="69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35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141"/>
      <c r="AT12" s="141"/>
      <c r="AU12" s="103"/>
      <c r="AV12" s="7"/>
    </row>
    <row r="13" spans="1:48" s="26" customFormat="1" x14ac:dyDescent="0.2">
      <c r="A13" s="24"/>
      <c r="B13" s="24" t="s">
        <v>22</v>
      </c>
      <c r="C13" s="9"/>
      <c r="D13" s="69">
        <f t="shared" ref="D13:J13" si="23">SUM(D14:D16)</f>
        <v>1980</v>
      </c>
      <c r="E13" s="69">
        <f t="shared" si="23"/>
        <v>2035</v>
      </c>
      <c r="F13" s="69">
        <f>SUM(F14:F16)</f>
        <v>1705</v>
      </c>
      <c r="G13" s="69">
        <f t="shared" si="23"/>
        <v>1840</v>
      </c>
      <c r="H13" s="69">
        <f t="shared" si="23"/>
        <v>1890</v>
      </c>
      <c r="I13" s="69">
        <f t="shared" si="23"/>
        <v>1910</v>
      </c>
      <c r="J13" s="69">
        <f t="shared" si="23"/>
        <v>1960</v>
      </c>
      <c r="K13" s="70">
        <f t="shared" si="12"/>
        <v>1.0582010582010581E-2</v>
      </c>
      <c r="L13" s="70">
        <f t="shared" si="12"/>
        <v>2.6178010471204188E-2</v>
      </c>
      <c r="M13" s="69"/>
      <c r="N13" s="69">
        <f t="shared" ref="N13:AA13" si="24">SUM(N14:N16)</f>
        <v>565</v>
      </c>
      <c r="O13" s="69">
        <f t="shared" si="24"/>
        <v>475</v>
      </c>
      <c r="P13" s="69">
        <f t="shared" si="24"/>
        <v>435</v>
      </c>
      <c r="Q13" s="69">
        <f t="shared" si="24"/>
        <v>475</v>
      </c>
      <c r="R13" s="69">
        <f t="shared" si="24"/>
        <v>415</v>
      </c>
      <c r="S13" s="69">
        <f t="shared" si="24"/>
        <v>370</v>
      </c>
      <c r="T13" s="69">
        <f t="shared" si="24"/>
        <v>395</v>
      </c>
      <c r="U13" s="69">
        <f t="shared" si="24"/>
        <v>480</v>
      </c>
      <c r="V13" s="69">
        <f t="shared" si="24"/>
        <v>510</v>
      </c>
      <c r="W13" s="69">
        <f t="shared" si="24"/>
        <v>460</v>
      </c>
      <c r="X13" s="69">
        <f t="shared" si="24"/>
        <v>420</v>
      </c>
      <c r="Y13" s="69">
        <f t="shared" si="24"/>
        <v>480</v>
      </c>
      <c r="Z13" s="69">
        <f t="shared" si="24"/>
        <v>480</v>
      </c>
      <c r="AA13" s="69">
        <f t="shared" si="24"/>
        <v>505</v>
      </c>
      <c r="AB13" s="69">
        <f>SUM(AB14:AB16)</f>
        <v>450</v>
      </c>
      <c r="AC13" s="69">
        <f>SUM(AC14:AC16)</f>
        <v>475</v>
      </c>
      <c r="AD13" s="69">
        <f>SUM(AD14:AD16)</f>
        <v>485</v>
      </c>
      <c r="AE13" s="69">
        <f>SUM(AE14:AE16)</f>
        <v>490</v>
      </c>
      <c r="AF13" s="70">
        <f>(AE13-AA13)/AA13</f>
        <v>-2.9702970297029702E-2</v>
      </c>
      <c r="AG13" s="70">
        <f>(AE13-AD13)/AD13</f>
        <v>1.0309278350515464E-2</v>
      </c>
      <c r="AH13" s="134"/>
      <c r="AI13" s="69">
        <f>SUM(AI14:AI16)</f>
        <v>995</v>
      </c>
      <c r="AJ13" s="69">
        <f>SUM(AJ14:AJ16)</f>
        <v>1040</v>
      </c>
      <c r="AK13" s="69">
        <f>SUM(P13:Q13)</f>
        <v>910</v>
      </c>
      <c r="AL13" s="69">
        <f>SUM(R13:S13)</f>
        <v>785</v>
      </c>
      <c r="AM13" s="69">
        <f>SUM(T13:U13)</f>
        <v>875</v>
      </c>
      <c r="AN13" s="69">
        <f>SUM(V13:W13)</f>
        <v>970</v>
      </c>
      <c r="AO13" s="69">
        <f>SUM(X13:Y13)</f>
        <v>900</v>
      </c>
      <c r="AP13" s="69">
        <f>SUM(Z13:AA13)</f>
        <v>985</v>
      </c>
      <c r="AQ13" s="69">
        <f>SUM(AB13:AC13)</f>
        <v>925</v>
      </c>
      <c r="AR13" s="69">
        <f t="shared" si="17"/>
        <v>975</v>
      </c>
      <c r="AS13" s="70">
        <f t="shared" si="18"/>
        <v>-1.015228426395939E-2</v>
      </c>
      <c r="AT13" s="70">
        <f t="shared" si="19"/>
        <v>5.4054054054054057E-2</v>
      </c>
      <c r="AU13" s="103"/>
      <c r="AV13" s="69">
        <f t="shared" ref="AV13" si="25">SUM(AV14:AV16)</f>
        <v>1960</v>
      </c>
    </row>
    <row r="14" spans="1:48" x14ac:dyDescent="0.2">
      <c r="B14" s="7"/>
      <c r="C14" s="7" t="s">
        <v>4</v>
      </c>
      <c r="D14" s="71">
        <v>1120</v>
      </c>
      <c r="E14" s="71">
        <v>1255</v>
      </c>
      <c r="F14" s="71">
        <v>1185</v>
      </c>
      <c r="G14" s="71">
        <v>1210</v>
      </c>
      <c r="H14" s="71">
        <v>1325</v>
      </c>
      <c r="I14" s="71">
        <v>1420</v>
      </c>
      <c r="J14" s="71">
        <v>1495</v>
      </c>
      <c r="K14" s="72">
        <f t="shared" si="12"/>
        <v>7.1698113207547168E-2</v>
      </c>
      <c r="L14" s="72">
        <f t="shared" si="12"/>
        <v>5.2816901408450703E-2</v>
      </c>
      <c r="M14" s="73"/>
      <c r="N14" s="71">
        <v>365</v>
      </c>
      <c r="O14" s="71">
        <v>305</v>
      </c>
      <c r="P14" s="71">
        <v>315</v>
      </c>
      <c r="Q14" s="71">
        <v>310</v>
      </c>
      <c r="R14" s="71">
        <v>295</v>
      </c>
      <c r="S14" s="71">
        <v>265</v>
      </c>
      <c r="T14" s="71">
        <v>280</v>
      </c>
      <c r="U14" s="71">
        <v>340</v>
      </c>
      <c r="V14" s="71">
        <v>315</v>
      </c>
      <c r="W14" s="71">
        <v>280</v>
      </c>
      <c r="X14" s="71">
        <v>300</v>
      </c>
      <c r="Y14" s="71">
        <v>330</v>
      </c>
      <c r="Z14" s="71">
        <v>330</v>
      </c>
      <c r="AA14" s="71">
        <v>365</v>
      </c>
      <c r="AB14" s="71">
        <v>330</v>
      </c>
      <c r="AC14" s="71">
        <v>345</v>
      </c>
      <c r="AD14" s="71">
        <v>365</v>
      </c>
      <c r="AE14" s="71">
        <v>380</v>
      </c>
      <c r="AF14" s="72">
        <f t="shared" si="13"/>
        <v>4.1095890410958902E-2</v>
      </c>
      <c r="AG14" s="72">
        <f t="shared" si="14"/>
        <v>4.1095890410958902E-2</v>
      </c>
      <c r="AH14" s="135"/>
      <c r="AI14" s="73">
        <f>E14-AJ14</f>
        <v>585</v>
      </c>
      <c r="AJ14" s="73">
        <f>SUM(N14:O14)</f>
        <v>670</v>
      </c>
      <c r="AK14" s="73">
        <f>SUM(P14:Q14)</f>
        <v>625</v>
      </c>
      <c r="AL14" s="73">
        <f>SUM(R14:S14)</f>
        <v>560</v>
      </c>
      <c r="AM14" s="73">
        <f>SUM(T14:U14)</f>
        <v>620</v>
      </c>
      <c r="AN14" s="73">
        <f>SUM(V14:W14)</f>
        <v>595</v>
      </c>
      <c r="AO14" s="73">
        <f>SUM(X14:Y14)</f>
        <v>630</v>
      </c>
      <c r="AP14" s="73">
        <f>SUM(Z14:AA14)</f>
        <v>695</v>
      </c>
      <c r="AQ14" s="73">
        <f>SUM(AB14:AC14)</f>
        <v>675</v>
      </c>
      <c r="AR14" s="73">
        <f t="shared" si="17"/>
        <v>745</v>
      </c>
      <c r="AS14" s="72">
        <f t="shared" si="18"/>
        <v>7.1942446043165464E-2</v>
      </c>
      <c r="AT14" s="72">
        <f t="shared" si="19"/>
        <v>0.1037037037037037</v>
      </c>
      <c r="AU14" s="103"/>
      <c r="AV14" s="73">
        <v>1505</v>
      </c>
    </row>
    <row r="15" spans="1:48" x14ac:dyDescent="0.2">
      <c r="B15" s="7"/>
      <c r="C15" s="7" t="s">
        <v>5</v>
      </c>
      <c r="D15" s="71">
        <v>855</v>
      </c>
      <c r="E15" s="71">
        <v>775</v>
      </c>
      <c r="F15" s="71">
        <v>515</v>
      </c>
      <c r="G15" s="71">
        <v>625</v>
      </c>
      <c r="H15" s="71">
        <v>560</v>
      </c>
      <c r="I15" s="71">
        <v>485</v>
      </c>
      <c r="J15" s="71">
        <v>460</v>
      </c>
      <c r="K15" s="72">
        <f t="shared" si="12"/>
        <v>-0.13392857142857142</v>
      </c>
      <c r="L15" s="72">
        <f t="shared" si="12"/>
        <v>-5.1546391752577317E-2</v>
      </c>
      <c r="M15" s="73"/>
      <c r="N15" s="73">
        <v>200</v>
      </c>
      <c r="O15" s="73">
        <v>170</v>
      </c>
      <c r="P15" s="73">
        <v>120</v>
      </c>
      <c r="Q15" s="73">
        <v>165</v>
      </c>
      <c r="R15" s="73">
        <v>120</v>
      </c>
      <c r="S15" s="73">
        <v>105</v>
      </c>
      <c r="T15" s="73">
        <v>115</v>
      </c>
      <c r="U15" s="73">
        <v>140</v>
      </c>
      <c r="V15" s="73">
        <v>195</v>
      </c>
      <c r="W15" s="73">
        <v>180</v>
      </c>
      <c r="X15" s="73">
        <v>120</v>
      </c>
      <c r="Y15" s="73">
        <v>150</v>
      </c>
      <c r="Z15" s="73">
        <v>150</v>
      </c>
      <c r="AA15" s="73">
        <v>140</v>
      </c>
      <c r="AB15" s="73">
        <v>120</v>
      </c>
      <c r="AC15" s="73">
        <v>130</v>
      </c>
      <c r="AD15" s="73">
        <v>120</v>
      </c>
      <c r="AE15" s="73">
        <v>110</v>
      </c>
      <c r="AF15" s="72">
        <f t="shared" si="13"/>
        <v>-0.21428571428571427</v>
      </c>
      <c r="AG15" s="72">
        <f t="shared" si="14"/>
        <v>-8.3333333333333329E-2</v>
      </c>
      <c r="AH15" s="135"/>
      <c r="AI15" s="73">
        <f>E15-AJ15</f>
        <v>405</v>
      </c>
      <c r="AJ15" s="73">
        <f>SUM(N15:O15)</f>
        <v>370</v>
      </c>
      <c r="AK15" s="73">
        <f>SUM(P15:Q15)</f>
        <v>285</v>
      </c>
      <c r="AL15" s="73">
        <f>SUM(R15:S15)</f>
        <v>225</v>
      </c>
      <c r="AM15" s="73">
        <f>SUM(T15:U15)</f>
        <v>255</v>
      </c>
      <c r="AN15" s="73">
        <f>SUM(V15:W15)</f>
        <v>375</v>
      </c>
      <c r="AO15" s="73">
        <f>SUM(X15:Y15)</f>
        <v>270</v>
      </c>
      <c r="AP15" s="73">
        <f>SUM(Z15:AA15)</f>
        <v>290</v>
      </c>
      <c r="AQ15" s="73">
        <f>SUM(AB15:AC15)</f>
        <v>250</v>
      </c>
      <c r="AR15" s="73">
        <f t="shared" si="17"/>
        <v>230</v>
      </c>
      <c r="AS15" s="72">
        <f t="shared" si="18"/>
        <v>-0.20689655172413793</v>
      </c>
      <c r="AT15" s="72">
        <f t="shared" si="19"/>
        <v>-0.08</v>
      </c>
      <c r="AU15" s="103"/>
      <c r="AV15" s="13">
        <v>450</v>
      </c>
    </row>
    <row r="16" spans="1:48" x14ac:dyDescent="0.2">
      <c r="B16" s="7"/>
      <c r="C16" s="7" t="s">
        <v>6</v>
      </c>
      <c r="D16" s="71">
        <v>5</v>
      </c>
      <c r="E16" s="71">
        <v>5</v>
      </c>
      <c r="F16" s="71">
        <v>5</v>
      </c>
      <c r="G16" s="71">
        <v>5</v>
      </c>
      <c r="H16" s="71">
        <v>5</v>
      </c>
      <c r="I16" s="71">
        <v>5</v>
      </c>
      <c r="J16" s="71">
        <v>5</v>
      </c>
      <c r="K16" s="72">
        <f t="shared" si="12"/>
        <v>0</v>
      </c>
      <c r="L16" s="72">
        <f t="shared" si="12"/>
        <v>0</v>
      </c>
      <c r="M16" s="73"/>
      <c r="N16" s="73">
        <v>0</v>
      </c>
      <c r="O16" s="73">
        <v>0</v>
      </c>
      <c r="P16" s="71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2" t="s">
        <v>83</v>
      </c>
      <c r="AG16" s="72" t="s">
        <v>83</v>
      </c>
      <c r="AH16" s="135"/>
      <c r="AI16" s="73">
        <f>E16-AJ16</f>
        <v>5</v>
      </c>
      <c r="AJ16" s="73">
        <f>SUM(N16:O16)</f>
        <v>0</v>
      </c>
      <c r="AK16" s="73">
        <f>SUM(P16:Q16)</f>
        <v>0</v>
      </c>
      <c r="AL16" s="73">
        <f>SUM(R16:S16)</f>
        <v>0</v>
      </c>
      <c r="AM16" s="73">
        <f>SUM(T16:U16)</f>
        <v>0</v>
      </c>
      <c r="AN16" s="73">
        <f>SUM(V16:W16)</f>
        <v>0</v>
      </c>
      <c r="AO16" s="73">
        <f>SUM(X16:Y16)</f>
        <v>0</v>
      </c>
      <c r="AP16" s="73">
        <f>SUM(Z16:AA16)</f>
        <v>0</v>
      </c>
      <c r="AQ16" s="73">
        <f>SUM(AB16:AC16)</f>
        <v>0</v>
      </c>
      <c r="AR16" s="73">
        <f t="shared" si="17"/>
        <v>0</v>
      </c>
      <c r="AS16" s="72" t="s">
        <v>83</v>
      </c>
      <c r="AT16" s="72" t="s">
        <v>83</v>
      </c>
      <c r="AU16" s="103"/>
      <c r="AV16" s="13">
        <v>5</v>
      </c>
    </row>
    <row r="17" spans="1:48" x14ac:dyDescent="0.2">
      <c r="B17" s="24"/>
      <c r="C17" s="4"/>
      <c r="D17" s="69"/>
      <c r="E17" s="69"/>
      <c r="F17" s="69"/>
      <c r="G17" s="69"/>
      <c r="H17" s="69"/>
      <c r="I17" s="69"/>
      <c r="J17" s="69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135"/>
      <c r="AI17" s="135"/>
      <c r="AJ17" s="71"/>
      <c r="AK17" s="71"/>
      <c r="AL17" s="71"/>
      <c r="AM17" s="71"/>
      <c r="AN17" s="71"/>
      <c r="AO17" s="71"/>
      <c r="AP17" s="71"/>
      <c r="AQ17" s="71"/>
      <c r="AR17" s="71"/>
      <c r="AS17" s="80"/>
      <c r="AT17" s="80"/>
      <c r="AU17" s="103"/>
      <c r="AV17" s="7"/>
    </row>
    <row r="18" spans="1:48" x14ac:dyDescent="0.2">
      <c r="B18" s="34" t="s">
        <v>25</v>
      </c>
      <c r="C18" s="35"/>
      <c r="D18" s="102">
        <f>D11+D13</f>
        <v>7835</v>
      </c>
      <c r="E18" s="102">
        <f t="shared" ref="E18:F18" si="26">E11+E13</f>
        <v>7240</v>
      </c>
      <c r="F18" s="102">
        <f t="shared" si="26"/>
        <v>7895</v>
      </c>
      <c r="G18" s="102">
        <f>G11+G13</f>
        <v>7905</v>
      </c>
      <c r="H18" s="102">
        <f>H11+H13</f>
        <v>8045</v>
      </c>
      <c r="I18" s="102">
        <f>I11+I13</f>
        <v>8010</v>
      </c>
      <c r="J18" s="102">
        <f>J11+J13</f>
        <v>8420</v>
      </c>
      <c r="K18" s="116">
        <f t="shared" si="12"/>
        <v>-4.3505282784338101E-3</v>
      </c>
      <c r="L18" s="116">
        <f t="shared" si="12"/>
        <v>5.118601747815231E-2</v>
      </c>
      <c r="M18" s="80"/>
      <c r="N18" s="102">
        <f t="shared" ref="N18:W18" si="27">N11+N13</f>
        <v>1945</v>
      </c>
      <c r="O18" s="102">
        <f t="shared" si="27"/>
        <v>1850</v>
      </c>
      <c r="P18" s="102">
        <f t="shared" si="27"/>
        <v>1855</v>
      </c>
      <c r="Q18" s="102">
        <f t="shared" si="27"/>
        <v>2015</v>
      </c>
      <c r="R18" s="102">
        <f t="shared" si="27"/>
        <v>2095</v>
      </c>
      <c r="S18" s="102">
        <f t="shared" si="27"/>
        <v>1940</v>
      </c>
      <c r="T18" s="102">
        <f t="shared" si="27"/>
        <v>1815</v>
      </c>
      <c r="U18" s="102">
        <f t="shared" si="27"/>
        <v>2190</v>
      </c>
      <c r="V18" s="102">
        <f t="shared" si="27"/>
        <v>2025</v>
      </c>
      <c r="W18" s="102">
        <f t="shared" si="27"/>
        <v>1875</v>
      </c>
      <c r="X18" s="102">
        <f>X11+X13</f>
        <v>1775</v>
      </c>
      <c r="Y18" s="102">
        <f>Y11+Y13</f>
        <v>2105</v>
      </c>
      <c r="Z18" s="102">
        <f t="shared" ref="Z18" si="28">Z11+Z13</f>
        <v>2050</v>
      </c>
      <c r="AA18" s="102">
        <f>AA11+AA13</f>
        <v>2120</v>
      </c>
      <c r="AB18" s="102">
        <f>AB11+AB13</f>
        <v>1740</v>
      </c>
      <c r="AC18" s="102">
        <f>AC11+AC13</f>
        <v>2130</v>
      </c>
      <c r="AD18" s="102">
        <f>AD11+AD13</f>
        <v>2145</v>
      </c>
      <c r="AE18" s="102">
        <f>AE11+AE13</f>
        <v>2020</v>
      </c>
      <c r="AF18" s="116">
        <f t="shared" si="13"/>
        <v>-4.716981132075472E-2</v>
      </c>
      <c r="AG18" s="116">
        <f t="shared" si="14"/>
        <v>-5.8275058275058272E-2</v>
      </c>
      <c r="AH18" s="135"/>
      <c r="AI18" s="102">
        <f t="shared" ref="AI18:AO18" si="29">AI11+AI13</f>
        <v>3445</v>
      </c>
      <c r="AJ18" s="102">
        <f t="shared" si="29"/>
        <v>3795</v>
      </c>
      <c r="AK18" s="102">
        <f t="shared" si="29"/>
        <v>3870</v>
      </c>
      <c r="AL18" s="102">
        <f t="shared" si="29"/>
        <v>4035</v>
      </c>
      <c r="AM18" s="102">
        <f t="shared" si="29"/>
        <v>4005</v>
      </c>
      <c r="AN18" s="102">
        <f t="shared" si="29"/>
        <v>3900</v>
      </c>
      <c r="AO18" s="102">
        <f t="shared" si="29"/>
        <v>3880</v>
      </c>
      <c r="AP18" s="102">
        <f>SUM(Z18:AA18)</f>
        <v>4170</v>
      </c>
      <c r="AQ18" s="102">
        <f>SUM(AB18:AC18)</f>
        <v>3870</v>
      </c>
      <c r="AR18" s="102">
        <f t="shared" si="17"/>
        <v>4165</v>
      </c>
      <c r="AS18" s="116">
        <f t="shared" si="18"/>
        <v>-1.199040767386091E-3</v>
      </c>
      <c r="AT18" s="116">
        <f t="shared" si="19"/>
        <v>7.6227390180878554E-2</v>
      </c>
      <c r="AU18" s="103"/>
      <c r="AV18" s="102">
        <f>AV11+AV13</f>
        <v>8380</v>
      </c>
    </row>
    <row r="19" spans="1:48" x14ac:dyDescent="0.2">
      <c r="B19" s="3"/>
      <c r="C19" s="4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69"/>
      <c r="AG19" s="69"/>
      <c r="AH19" s="124"/>
      <c r="AI19" s="124"/>
      <c r="AJ19" s="73"/>
      <c r="AK19" s="73"/>
      <c r="AL19" s="73"/>
      <c r="AM19" s="73"/>
      <c r="AN19" s="73"/>
      <c r="AO19" s="73"/>
      <c r="AP19" s="73"/>
      <c r="AQ19" s="73"/>
      <c r="AR19" s="73"/>
      <c r="AS19" s="69"/>
      <c r="AT19" s="69"/>
      <c r="AU19" s="103"/>
      <c r="AV19" s="13"/>
    </row>
    <row r="20" spans="1:48" x14ac:dyDescent="0.2">
      <c r="A20" s="24"/>
      <c r="B20" s="119" t="s">
        <v>32</v>
      </c>
      <c r="C20" s="5"/>
      <c r="D20" s="117"/>
      <c r="E20" s="117"/>
      <c r="F20" s="117"/>
      <c r="G20" s="117"/>
      <c r="H20" s="117"/>
      <c r="I20" s="117"/>
      <c r="J20" s="117"/>
      <c r="K20" s="118"/>
      <c r="L20" s="118"/>
      <c r="M20" s="118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18"/>
      <c r="AG20" s="118"/>
      <c r="AH20" s="135"/>
      <c r="AI20" s="135"/>
      <c r="AJ20" s="71"/>
      <c r="AK20" s="71"/>
      <c r="AL20" s="71"/>
      <c r="AM20" s="71"/>
      <c r="AN20" s="71"/>
      <c r="AO20" s="71"/>
      <c r="AP20" s="71"/>
      <c r="AQ20" s="71"/>
      <c r="AR20" s="71"/>
      <c r="AS20" s="118"/>
      <c r="AT20" s="118"/>
      <c r="AU20" s="103"/>
      <c r="AV20" s="7"/>
    </row>
    <row r="21" spans="1:48" s="26" customFormat="1" x14ac:dyDescent="0.2">
      <c r="A21" s="24"/>
      <c r="B21" s="24" t="s">
        <v>27</v>
      </c>
      <c r="C21" s="9"/>
      <c r="D21" s="69">
        <v>3170</v>
      </c>
      <c r="E21" s="69">
        <v>3310</v>
      </c>
      <c r="F21" s="69">
        <v>3380</v>
      </c>
      <c r="G21" s="69">
        <v>3465</v>
      </c>
      <c r="H21" s="69">
        <v>3325</v>
      </c>
      <c r="I21" s="69">
        <v>3100</v>
      </c>
      <c r="J21" s="69">
        <v>3000</v>
      </c>
      <c r="K21" s="70">
        <f t="shared" si="12"/>
        <v>-6.7669172932330823E-2</v>
      </c>
      <c r="L21" s="70">
        <f t="shared" si="12"/>
        <v>-3.2258064516129031E-2</v>
      </c>
      <c r="M21" s="69"/>
      <c r="N21" s="69">
        <v>780</v>
      </c>
      <c r="O21" s="69">
        <v>840</v>
      </c>
      <c r="P21" s="69">
        <v>860</v>
      </c>
      <c r="Q21" s="69">
        <v>855</v>
      </c>
      <c r="R21" s="69">
        <v>810</v>
      </c>
      <c r="S21" s="69">
        <v>845</v>
      </c>
      <c r="T21" s="69">
        <v>880</v>
      </c>
      <c r="U21" s="69">
        <v>900</v>
      </c>
      <c r="V21" s="69">
        <v>795</v>
      </c>
      <c r="W21" s="69">
        <v>880</v>
      </c>
      <c r="X21" s="69">
        <v>860</v>
      </c>
      <c r="Y21" s="69">
        <v>835</v>
      </c>
      <c r="Z21" s="69">
        <v>785</v>
      </c>
      <c r="AA21" s="69">
        <v>845</v>
      </c>
      <c r="AB21" s="69">
        <v>805</v>
      </c>
      <c r="AC21" s="69">
        <v>810</v>
      </c>
      <c r="AD21" s="69">
        <v>710</v>
      </c>
      <c r="AE21" s="69">
        <v>780</v>
      </c>
      <c r="AF21" s="70">
        <f t="shared" si="13"/>
        <v>-7.6923076923076927E-2</v>
      </c>
      <c r="AG21" s="70">
        <f t="shared" si="14"/>
        <v>9.8591549295774641E-2</v>
      </c>
      <c r="AH21" s="127"/>
      <c r="AI21" s="69">
        <f t="shared" ref="AI21:AJ21" si="30">SUM(AI22:AI23)</f>
        <v>1690</v>
      </c>
      <c r="AJ21" s="69">
        <f t="shared" si="30"/>
        <v>1625</v>
      </c>
      <c r="AK21" s="69">
        <f>SUM(P21:Q21)</f>
        <v>1715</v>
      </c>
      <c r="AL21" s="69">
        <f>SUM(R21:S21)</f>
        <v>1655</v>
      </c>
      <c r="AM21" s="69">
        <f>SUM(T21:U21)</f>
        <v>1780</v>
      </c>
      <c r="AN21" s="69">
        <f>SUM(V21:W21)</f>
        <v>1675</v>
      </c>
      <c r="AO21" s="69">
        <f>SUM(X21:Y21)</f>
        <v>1695</v>
      </c>
      <c r="AP21" s="69">
        <f>SUM(Z21:AA21)</f>
        <v>1630</v>
      </c>
      <c r="AQ21" s="69">
        <f>SUM(AB21:AC21)</f>
        <v>1615</v>
      </c>
      <c r="AR21" s="69">
        <f t="shared" si="17"/>
        <v>1490</v>
      </c>
      <c r="AS21" s="70">
        <f t="shared" si="18"/>
        <v>-8.5889570552147243E-2</v>
      </c>
      <c r="AT21" s="70">
        <f t="shared" si="19"/>
        <v>-7.7399380804953566E-2</v>
      </c>
      <c r="AU21" s="103"/>
      <c r="AV21" s="9">
        <f>SUM(AV22:AV23)</f>
        <v>3000</v>
      </c>
    </row>
    <row r="22" spans="1:48" x14ac:dyDescent="0.2">
      <c r="B22" s="10"/>
      <c r="C22" s="10" t="s">
        <v>4</v>
      </c>
      <c r="D22" s="71">
        <v>3025</v>
      </c>
      <c r="E22" s="71">
        <v>3165</v>
      </c>
      <c r="F22" s="71">
        <v>3240</v>
      </c>
      <c r="G22" s="71">
        <v>3320</v>
      </c>
      <c r="H22" s="71">
        <v>3180</v>
      </c>
      <c r="I22" s="71">
        <v>2960</v>
      </c>
      <c r="J22" s="71">
        <v>2850</v>
      </c>
      <c r="K22" s="72">
        <f t="shared" si="12"/>
        <v>-6.9182389937106917E-2</v>
      </c>
      <c r="L22" s="72">
        <f t="shared" si="12"/>
        <v>-3.7162162162162164E-2</v>
      </c>
      <c r="M22" s="73"/>
      <c r="N22" s="73">
        <v>750</v>
      </c>
      <c r="O22" s="73">
        <v>800</v>
      </c>
      <c r="P22" s="73">
        <v>825</v>
      </c>
      <c r="Q22" s="73">
        <v>825</v>
      </c>
      <c r="R22" s="73">
        <v>775</v>
      </c>
      <c r="S22" s="73">
        <v>815</v>
      </c>
      <c r="T22" s="73">
        <v>850</v>
      </c>
      <c r="U22" s="73">
        <v>870</v>
      </c>
      <c r="V22" s="73">
        <v>760</v>
      </c>
      <c r="W22" s="73">
        <v>840</v>
      </c>
      <c r="X22" s="73">
        <v>820</v>
      </c>
      <c r="Y22" s="73">
        <v>800</v>
      </c>
      <c r="Z22" s="73">
        <v>750</v>
      </c>
      <c r="AA22" s="73">
        <v>810</v>
      </c>
      <c r="AB22" s="73">
        <v>770</v>
      </c>
      <c r="AC22" s="73">
        <v>775</v>
      </c>
      <c r="AD22" s="73">
        <v>675</v>
      </c>
      <c r="AE22" s="73">
        <v>740</v>
      </c>
      <c r="AF22" s="72">
        <f t="shared" si="13"/>
        <v>-8.6419753086419748E-2</v>
      </c>
      <c r="AG22" s="72">
        <f t="shared" si="14"/>
        <v>9.6296296296296297E-2</v>
      </c>
      <c r="AH22" s="73"/>
      <c r="AI22" s="73">
        <f>E22-AJ22</f>
        <v>1615</v>
      </c>
      <c r="AJ22" s="73">
        <f>SUM(N22:O22)</f>
        <v>1550</v>
      </c>
      <c r="AK22" s="73">
        <f>SUM(P22:Q22)</f>
        <v>1650</v>
      </c>
      <c r="AL22" s="73">
        <f>SUM(R22:S22)</f>
        <v>1590</v>
      </c>
      <c r="AM22" s="73">
        <f>SUM(T22:U22)</f>
        <v>1720</v>
      </c>
      <c r="AN22" s="73">
        <f>SUM(V22:W22)</f>
        <v>1600</v>
      </c>
      <c r="AO22" s="73">
        <f>SUM(X22:Y22)</f>
        <v>1620</v>
      </c>
      <c r="AP22" s="73">
        <f>SUM(Z22:AA22)</f>
        <v>1560</v>
      </c>
      <c r="AQ22" s="73">
        <f>SUM(AB22:AC22)</f>
        <v>1545</v>
      </c>
      <c r="AR22" s="73">
        <f t="shared" si="17"/>
        <v>1415</v>
      </c>
      <c r="AS22" s="72">
        <f t="shared" si="18"/>
        <v>-9.2948717948717952E-2</v>
      </c>
      <c r="AT22" s="72">
        <f t="shared" si="19"/>
        <v>-8.4142394822006472E-2</v>
      </c>
      <c r="AU22" s="103"/>
      <c r="AV22" s="13">
        <v>2850</v>
      </c>
    </row>
    <row r="23" spans="1:48" x14ac:dyDescent="0.2">
      <c r="B23" s="30"/>
      <c r="C23" s="30" t="s">
        <v>9</v>
      </c>
      <c r="D23" s="74">
        <v>140</v>
      </c>
      <c r="E23" s="74">
        <v>150</v>
      </c>
      <c r="F23" s="74">
        <v>140</v>
      </c>
      <c r="G23" s="74">
        <v>135</v>
      </c>
      <c r="H23" s="74">
        <v>140</v>
      </c>
      <c r="I23" s="74">
        <v>145</v>
      </c>
      <c r="J23" s="74">
        <v>150</v>
      </c>
      <c r="K23" s="75">
        <f t="shared" si="12"/>
        <v>3.5714285714285712E-2</v>
      </c>
      <c r="L23" s="75">
        <f t="shared" si="12"/>
        <v>3.4482758620689655E-2</v>
      </c>
      <c r="M23" s="71"/>
      <c r="N23" s="74">
        <v>35</v>
      </c>
      <c r="O23" s="74">
        <v>40</v>
      </c>
      <c r="P23" s="74">
        <v>35</v>
      </c>
      <c r="Q23" s="74">
        <v>35</v>
      </c>
      <c r="R23" s="74">
        <v>35</v>
      </c>
      <c r="S23" s="74">
        <v>35</v>
      </c>
      <c r="T23" s="74">
        <v>35</v>
      </c>
      <c r="U23" s="74">
        <v>35</v>
      </c>
      <c r="V23" s="74">
        <v>30</v>
      </c>
      <c r="W23" s="74">
        <v>35</v>
      </c>
      <c r="X23" s="74">
        <v>35</v>
      </c>
      <c r="Y23" s="74">
        <v>35</v>
      </c>
      <c r="Z23" s="74">
        <v>35</v>
      </c>
      <c r="AA23" s="74">
        <v>35</v>
      </c>
      <c r="AB23" s="74">
        <v>35</v>
      </c>
      <c r="AC23" s="74">
        <v>40</v>
      </c>
      <c r="AD23" s="74">
        <v>35</v>
      </c>
      <c r="AE23" s="74">
        <v>40</v>
      </c>
      <c r="AF23" s="75">
        <f t="shared" si="13"/>
        <v>0.14285714285714285</v>
      </c>
      <c r="AG23" s="75">
        <f t="shared" si="14"/>
        <v>0.14285714285714285</v>
      </c>
      <c r="AH23" s="71"/>
      <c r="AI23" s="74">
        <f>E23-AJ23</f>
        <v>75</v>
      </c>
      <c r="AJ23" s="74">
        <f>SUM(N23:O23)</f>
        <v>75</v>
      </c>
      <c r="AK23" s="74">
        <f>SUM(P23:Q23)</f>
        <v>70</v>
      </c>
      <c r="AL23" s="74">
        <f>SUM(R23:S23)</f>
        <v>70</v>
      </c>
      <c r="AM23" s="74">
        <f>SUM(T23:U23)</f>
        <v>70</v>
      </c>
      <c r="AN23" s="74">
        <f>SUM(V23:W23)</f>
        <v>65</v>
      </c>
      <c r="AO23" s="74">
        <f>SUM(X23:Y23)</f>
        <v>70</v>
      </c>
      <c r="AP23" s="74">
        <f>SUM(Z23:AA23)</f>
        <v>70</v>
      </c>
      <c r="AQ23" s="74">
        <f>SUM(AB23:AC23)</f>
        <v>75</v>
      </c>
      <c r="AR23" s="74">
        <f t="shared" si="17"/>
        <v>75</v>
      </c>
      <c r="AS23" s="75">
        <f t="shared" si="18"/>
        <v>7.1428571428571425E-2</v>
      </c>
      <c r="AT23" s="75">
        <f t="shared" si="19"/>
        <v>0</v>
      </c>
      <c r="AU23" s="103"/>
      <c r="AV23" s="30">
        <v>150</v>
      </c>
    </row>
    <row r="24" spans="1:48" x14ac:dyDescent="0.2">
      <c r="B24" s="38"/>
      <c r="C24" s="38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76"/>
      <c r="AG24" s="76"/>
      <c r="AH24" s="125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103"/>
      <c r="AV24" s="38"/>
    </row>
    <row r="25" spans="1:48" s="26" customFormat="1" x14ac:dyDescent="0.2">
      <c r="A25" s="24"/>
      <c r="B25" s="39" t="s">
        <v>5</v>
      </c>
      <c r="C25" s="29"/>
      <c r="D25" s="77">
        <v>2945</v>
      </c>
      <c r="E25" s="77">
        <v>3000</v>
      </c>
      <c r="F25" s="77">
        <v>2840</v>
      </c>
      <c r="G25" s="77">
        <v>2505</v>
      </c>
      <c r="H25" s="77">
        <v>2460</v>
      </c>
      <c r="I25" s="77">
        <v>2355</v>
      </c>
      <c r="J25" s="77">
        <v>2325</v>
      </c>
      <c r="K25" s="78">
        <f t="shared" si="12"/>
        <v>-4.2682926829268296E-2</v>
      </c>
      <c r="L25" s="78">
        <f t="shared" si="12"/>
        <v>-1.2738853503184714E-2</v>
      </c>
      <c r="M25" s="69"/>
      <c r="N25" s="77">
        <v>740</v>
      </c>
      <c r="O25" s="77">
        <v>695</v>
      </c>
      <c r="P25" s="77">
        <v>720</v>
      </c>
      <c r="Q25" s="77">
        <v>660</v>
      </c>
      <c r="R25" s="77">
        <v>785</v>
      </c>
      <c r="S25" s="77">
        <v>675</v>
      </c>
      <c r="T25" s="77">
        <v>580</v>
      </c>
      <c r="U25" s="77">
        <v>600</v>
      </c>
      <c r="V25" s="77">
        <v>630</v>
      </c>
      <c r="W25" s="77">
        <v>700</v>
      </c>
      <c r="X25" s="77">
        <v>610</v>
      </c>
      <c r="Y25" s="77">
        <v>590</v>
      </c>
      <c r="Z25" s="77">
        <v>580</v>
      </c>
      <c r="AA25" s="77">
        <v>680</v>
      </c>
      <c r="AB25" s="77">
        <v>605</v>
      </c>
      <c r="AC25" s="77">
        <v>590</v>
      </c>
      <c r="AD25" s="77">
        <v>575</v>
      </c>
      <c r="AE25" s="77">
        <v>600</v>
      </c>
      <c r="AF25" s="78">
        <f t="shared" si="13"/>
        <v>-0.11764705882352941</v>
      </c>
      <c r="AG25" s="78">
        <f t="shared" si="14"/>
        <v>4.3478260869565216E-2</v>
      </c>
      <c r="AH25" s="134"/>
      <c r="AI25" s="77">
        <f>E25-AJ25</f>
        <v>1565</v>
      </c>
      <c r="AJ25" s="77">
        <f>SUM(N25:O25)</f>
        <v>1435</v>
      </c>
      <c r="AK25" s="77">
        <f>SUM(P25:Q25)</f>
        <v>1380</v>
      </c>
      <c r="AL25" s="77">
        <f>SUM(R25:S25)</f>
        <v>1460</v>
      </c>
      <c r="AM25" s="77">
        <f>SUM(T25:U25)</f>
        <v>1180</v>
      </c>
      <c r="AN25" s="77">
        <f>SUM(V25:W25)</f>
        <v>1330</v>
      </c>
      <c r="AO25" s="77">
        <f>SUM(X25:Y25)</f>
        <v>1200</v>
      </c>
      <c r="AP25" s="77">
        <f>SUM(Z25:AA25)</f>
        <v>1260</v>
      </c>
      <c r="AQ25" s="77">
        <f>SUM(AB25:AC25)</f>
        <v>1195</v>
      </c>
      <c r="AR25" s="77">
        <f t="shared" si="17"/>
        <v>1175</v>
      </c>
      <c r="AS25" s="78">
        <f t="shared" si="18"/>
        <v>-6.7460317460317457E-2</v>
      </c>
      <c r="AT25" s="78">
        <f t="shared" si="19"/>
        <v>-1.6736401673640166E-2</v>
      </c>
      <c r="AU25" s="103"/>
      <c r="AV25" s="29">
        <v>2325</v>
      </c>
    </row>
    <row r="26" spans="1:48" x14ac:dyDescent="0.2">
      <c r="B26" s="24"/>
      <c r="C26" s="4"/>
      <c r="D26" s="69"/>
      <c r="E26" s="69"/>
      <c r="F26" s="69"/>
      <c r="G26" s="69"/>
      <c r="H26" s="69"/>
      <c r="I26" s="69"/>
      <c r="J26" s="69"/>
      <c r="K26" s="70"/>
      <c r="L26" s="7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70"/>
      <c r="AG26" s="70"/>
      <c r="AH26" s="135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80"/>
      <c r="AT26" s="80"/>
      <c r="AU26" s="103"/>
      <c r="AV26" s="7"/>
    </row>
    <row r="27" spans="1:48" s="26" customFormat="1" x14ac:dyDescent="0.2">
      <c r="A27" s="24"/>
      <c r="B27" s="24" t="s">
        <v>6</v>
      </c>
      <c r="C27" s="9"/>
      <c r="D27" s="69">
        <f>SUM(D28:D33)</f>
        <v>1485</v>
      </c>
      <c r="E27" s="69">
        <f t="shared" ref="E27:J27" si="31">SUM(E28:E33)</f>
        <v>1565</v>
      </c>
      <c r="F27" s="69">
        <f>SUM(F28:F33)</f>
        <v>1760</v>
      </c>
      <c r="G27" s="69">
        <f>SUM(G28:G33)</f>
        <v>1780</v>
      </c>
      <c r="H27" s="69">
        <f t="shared" si="31"/>
        <v>1700</v>
      </c>
      <c r="I27" s="69">
        <f t="shared" si="31"/>
        <v>1895</v>
      </c>
      <c r="J27" s="69">
        <f t="shared" si="31"/>
        <v>1885</v>
      </c>
      <c r="K27" s="70">
        <f t="shared" si="12"/>
        <v>0.11470588235294117</v>
      </c>
      <c r="L27" s="70">
        <f t="shared" si="12"/>
        <v>-5.2770448548812663E-3</v>
      </c>
      <c r="M27" s="69"/>
      <c r="N27" s="69">
        <f>SUM(N28:N33)</f>
        <v>390</v>
      </c>
      <c r="O27" s="69">
        <f t="shared" ref="O27:Z27" si="32">SUM(O28:O33)</f>
        <v>405</v>
      </c>
      <c r="P27" s="69">
        <f>SUM(P28:P33)</f>
        <v>435</v>
      </c>
      <c r="Q27" s="69">
        <f t="shared" si="32"/>
        <v>435</v>
      </c>
      <c r="R27" s="69">
        <f t="shared" si="32"/>
        <v>450</v>
      </c>
      <c r="S27" s="69">
        <f t="shared" si="32"/>
        <v>460</v>
      </c>
      <c r="T27" s="69">
        <f t="shared" si="32"/>
        <v>445</v>
      </c>
      <c r="U27" s="69">
        <f t="shared" si="32"/>
        <v>480</v>
      </c>
      <c r="V27" s="69">
        <f t="shared" si="32"/>
        <v>470</v>
      </c>
      <c r="W27" s="69">
        <f t="shared" si="32"/>
        <v>425</v>
      </c>
      <c r="X27" s="69">
        <f t="shared" si="32"/>
        <v>435</v>
      </c>
      <c r="Y27" s="69">
        <f t="shared" si="32"/>
        <v>415</v>
      </c>
      <c r="Z27" s="69">
        <f t="shared" si="32"/>
        <v>425</v>
      </c>
      <c r="AA27" s="69">
        <f>SUM(AA28:AA33)</f>
        <v>430</v>
      </c>
      <c r="AB27" s="69">
        <f>SUM(AB28:AB33)</f>
        <v>475</v>
      </c>
      <c r="AC27" s="69">
        <f>SUM(AC28:AC33)</f>
        <v>485</v>
      </c>
      <c r="AD27" s="69">
        <f>SUM(AD28:AD33)</f>
        <v>475</v>
      </c>
      <c r="AE27" s="69">
        <f>SUM(AE28:AE33)</f>
        <v>460</v>
      </c>
      <c r="AF27" s="70">
        <f t="shared" si="13"/>
        <v>6.9767441860465115E-2</v>
      </c>
      <c r="AG27" s="70">
        <f t="shared" si="14"/>
        <v>-3.1578947368421054E-2</v>
      </c>
      <c r="AH27" s="134"/>
      <c r="AI27" s="69">
        <f>SUM(AI28:AI33)</f>
        <v>770</v>
      </c>
      <c r="AJ27" s="69">
        <f t="shared" ref="AJ27" si="33">SUM(AJ28:AJ33)</f>
        <v>795</v>
      </c>
      <c r="AK27" s="69">
        <f t="shared" ref="AK27:AK33" si="34">SUM(P27:Q27)</f>
        <v>870</v>
      </c>
      <c r="AL27" s="69">
        <f t="shared" ref="AL27:AL33" si="35">SUM(R27:S27)</f>
        <v>910</v>
      </c>
      <c r="AM27" s="69">
        <f t="shared" ref="AM27:AM33" si="36">SUM(T27:U27)</f>
        <v>925</v>
      </c>
      <c r="AN27" s="69">
        <f t="shared" ref="AN27:AN33" si="37">SUM(V27:W27)</f>
        <v>895</v>
      </c>
      <c r="AO27" s="69">
        <f t="shared" ref="AO27:AO33" si="38">SUM(X27:Y27)</f>
        <v>850</v>
      </c>
      <c r="AP27" s="69">
        <f t="shared" ref="AP27:AP33" si="39">SUM(Z27:AA27)</f>
        <v>855</v>
      </c>
      <c r="AQ27" s="69">
        <f t="shared" ref="AQ27:AQ33" si="40">SUM(AB27:AC27)</f>
        <v>960</v>
      </c>
      <c r="AR27" s="69">
        <f t="shared" si="17"/>
        <v>935</v>
      </c>
      <c r="AS27" s="70">
        <f t="shared" si="18"/>
        <v>9.3567251461988299E-2</v>
      </c>
      <c r="AT27" s="70">
        <f t="shared" si="19"/>
        <v>-2.6041666666666668E-2</v>
      </c>
      <c r="AU27" s="103"/>
      <c r="AV27" s="69">
        <f>SUM(AV28:AV33)</f>
        <v>1880</v>
      </c>
    </row>
    <row r="28" spans="1:48" x14ac:dyDescent="0.2">
      <c r="B28" s="10"/>
      <c r="C28" s="10" t="s">
        <v>12</v>
      </c>
      <c r="D28" s="71">
        <v>535</v>
      </c>
      <c r="E28" s="71">
        <v>540</v>
      </c>
      <c r="F28" s="71">
        <v>595</v>
      </c>
      <c r="G28" s="71">
        <v>560</v>
      </c>
      <c r="H28" s="71">
        <v>590</v>
      </c>
      <c r="I28" s="71">
        <v>575</v>
      </c>
      <c r="J28" s="71">
        <v>610</v>
      </c>
      <c r="K28" s="72">
        <f t="shared" si="12"/>
        <v>-2.5423728813559324E-2</v>
      </c>
      <c r="L28" s="72">
        <f t="shared" si="12"/>
        <v>6.0869565217391307E-2</v>
      </c>
      <c r="M28" s="73"/>
      <c r="N28" s="71">
        <v>145</v>
      </c>
      <c r="O28" s="71">
        <v>125</v>
      </c>
      <c r="P28" s="71">
        <v>160</v>
      </c>
      <c r="Q28" s="71">
        <v>145</v>
      </c>
      <c r="R28" s="71">
        <v>155</v>
      </c>
      <c r="S28" s="71">
        <v>130</v>
      </c>
      <c r="T28" s="71">
        <v>140</v>
      </c>
      <c r="U28" s="71">
        <v>135</v>
      </c>
      <c r="V28" s="71">
        <v>165</v>
      </c>
      <c r="W28" s="71">
        <v>130</v>
      </c>
      <c r="X28" s="71">
        <v>150</v>
      </c>
      <c r="Y28" s="71">
        <v>140</v>
      </c>
      <c r="Z28" s="71">
        <v>165</v>
      </c>
      <c r="AA28" s="71">
        <v>135</v>
      </c>
      <c r="AB28" s="71">
        <v>145</v>
      </c>
      <c r="AC28" s="71">
        <v>140</v>
      </c>
      <c r="AD28" s="71">
        <v>160</v>
      </c>
      <c r="AE28" s="71">
        <v>135</v>
      </c>
      <c r="AF28" s="72">
        <f t="shared" si="13"/>
        <v>0</v>
      </c>
      <c r="AG28" s="72">
        <f t="shared" si="14"/>
        <v>-0.15625</v>
      </c>
      <c r="AH28" s="135"/>
      <c r="AI28" s="73">
        <f t="shared" ref="AI28:AI33" si="41">E28-AJ28</f>
        <v>270</v>
      </c>
      <c r="AJ28" s="73">
        <f t="shared" ref="AJ28:AJ33" si="42">SUM(N28:O28)</f>
        <v>270</v>
      </c>
      <c r="AK28" s="73">
        <f t="shared" si="34"/>
        <v>305</v>
      </c>
      <c r="AL28" s="73">
        <f t="shared" si="35"/>
        <v>285</v>
      </c>
      <c r="AM28" s="73">
        <f t="shared" si="36"/>
        <v>275</v>
      </c>
      <c r="AN28" s="73">
        <f t="shared" si="37"/>
        <v>295</v>
      </c>
      <c r="AO28" s="73">
        <f t="shared" si="38"/>
        <v>290</v>
      </c>
      <c r="AP28" s="73">
        <f t="shared" si="39"/>
        <v>300</v>
      </c>
      <c r="AQ28" s="73">
        <f t="shared" si="40"/>
        <v>285</v>
      </c>
      <c r="AR28" s="73">
        <f t="shared" si="17"/>
        <v>295</v>
      </c>
      <c r="AS28" s="72">
        <f t="shared" si="18"/>
        <v>-1.6666666666666666E-2</v>
      </c>
      <c r="AT28" s="72">
        <f t="shared" si="19"/>
        <v>3.5087719298245612E-2</v>
      </c>
      <c r="AU28" s="103"/>
      <c r="AV28" s="13">
        <v>615</v>
      </c>
    </row>
    <row r="29" spans="1:48" x14ac:dyDescent="0.2">
      <c r="B29" s="10"/>
      <c r="C29" s="10" t="s">
        <v>13</v>
      </c>
      <c r="D29" s="71">
        <v>50</v>
      </c>
      <c r="E29" s="71">
        <v>65</v>
      </c>
      <c r="F29" s="71">
        <v>205</v>
      </c>
      <c r="G29" s="71">
        <v>215</v>
      </c>
      <c r="H29" s="71">
        <v>100</v>
      </c>
      <c r="I29" s="71">
        <v>240</v>
      </c>
      <c r="J29" s="71">
        <v>240</v>
      </c>
      <c r="K29" s="72">
        <f t="shared" si="12"/>
        <v>1.4</v>
      </c>
      <c r="L29" s="72">
        <f>(J29-I29)/I29</f>
        <v>0</v>
      </c>
      <c r="M29" s="73"/>
      <c r="N29" s="73">
        <v>15</v>
      </c>
      <c r="O29" s="73">
        <v>15</v>
      </c>
      <c r="P29" s="73">
        <v>55</v>
      </c>
      <c r="Q29" s="73">
        <v>50</v>
      </c>
      <c r="R29" s="73">
        <v>50</v>
      </c>
      <c r="S29" s="73">
        <v>50</v>
      </c>
      <c r="T29" s="73">
        <v>55</v>
      </c>
      <c r="U29" s="73">
        <v>60</v>
      </c>
      <c r="V29" s="73">
        <v>55</v>
      </c>
      <c r="W29" s="73">
        <v>55</v>
      </c>
      <c r="X29" s="73">
        <v>35</v>
      </c>
      <c r="Y29" s="73">
        <v>15</v>
      </c>
      <c r="Z29" s="73">
        <v>25</v>
      </c>
      <c r="AA29" s="73">
        <v>25</v>
      </c>
      <c r="AB29" s="73">
        <v>55</v>
      </c>
      <c r="AC29" s="73">
        <v>55</v>
      </c>
      <c r="AD29" s="73">
        <v>55</v>
      </c>
      <c r="AE29" s="73">
        <v>55</v>
      </c>
      <c r="AF29" s="72">
        <f t="shared" si="13"/>
        <v>1.2</v>
      </c>
      <c r="AG29" s="72">
        <f t="shared" si="14"/>
        <v>0</v>
      </c>
      <c r="AH29" s="84"/>
      <c r="AI29" s="73">
        <f t="shared" si="41"/>
        <v>35</v>
      </c>
      <c r="AJ29" s="73">
        <f t="shared" si="42"/>
        <v>30</v>
      </c>
      <c r="AK29" s="73">
        <f t="shared" si="34"/>
        <v>105</v>
      </c>
      <c r="AL29" s="73">
        <f t="shared" si="35"/>
        <v>100</v>
      </c>
      <c r="AM29" s="73">
        <f t="shared" si="36"/>
        <v>115</v>
      </c>
      <c r="AN29" s="73">
        <f t="shared" si="37"/>
        <v>110</v>
      </c>
      <c r="AO29" s="73">
        <f t="shared" si="38"/>
        <v>50</v>
      </c>
      <c r="AP29" s="73">
        <f t="shared" si="39"/>
        <v>50</v>
      </c>
      <c r="AQ29" s="73">
        <f t="shared" si="40"/>
        <v>110</v>
      </c>
      <c r="AR29" s="73">
        <f t="shared" si="17"/>
        <v>110</v>
      </c>
      <c r="AS29" s="72">
        <f t="shared" si="18"/>
        <v>1.2</v>
      </c>
      <c r="AT29" s="72">
        <f t="shared" si="19"/>
        <v>0</v>
      </c>
      <c r="AU29" s="103"/>
      <c r="AV29" s="13">
        <v>245</v>
      </c>
    </row>
    <row r="30" spans="1:48" x14ac:dyDescent="0.2">
      <c r="B30" s="10"/>
      <c r="C30" s="10" t="s">
        <v>10</v>
      </c>
      <c r="D30" s="73">
        <v>195</v>
      </c>
      <c r="E30" s="73">
        <v>205</v>
      </c>
      <c r="F30" s="73">
        <v>190</v>
      </c>
      <c r="G30" s="73">
        <v>185</v>
      </c>
      <c r="H30" s="73">
        <v>195</v>
      </c>
      <c r="I30" s="73">
        <v>190</v>
      </c>
      <c r="J30" s="73">
        <v>190</v>
      </c>
      <c r="K30" s="72">
        <f t="shared" si="12"/>
        <v>-2.564102564102564E-2</v>
      </c>
      <c r="L30" s="72">
        <f t="shared" si="12"/>
        <v>0</v>
      </c>
      <c r="M30" s="73"/>
      <c r="N30" s="73">
        <v>60</v>
      </c>
      <c r="O30" s="73">
        <v>55</v>
      </c>
      <c r="P30" s="73">
        <v>55</v>
      </c>
      <c r="Q30" s="73">
        <v>45</v>
      </c>
      <c r="R30" s="73">
        <v>50</v>
      </c>
      <c r="S30" s="73">
        <v>50</v>
      </c>
      <c r="T30" s="73">
        <v>50</v>
      </c>
      <c r="U30" s="73">
        <v>45</v>
      </c>
      <c r="V30" s="73">
        <v>50</v>
      </c>
      <c r="W30" s="73">
        <v>50</v>
      </c>
      <c r="X30" s="73">
        <v>55</v>
      </c>
      <c r="Y30" s="73">
        <v>45</v>
      </c>
      <c r="Z30" s="73">
        <v>50</v>
      </c>
      <c r="AA30" s="73">
        <v>60</v>
      </c>
      <c r="AB30" s="73">
        <v>55</v>
      </c>
      <c r="AC30" s="73">
        <v>50</v>
      </c>
      <c r="AD30" s="73">
        <v>50</v>
      </c>
      <c r="AE30" s="73">
        <v>50</v>
      </c>
      <c r="AF30" s="72">
        <f t="shared" si="13"/>
        <v>-0.16666666666666666</v>
      </c>
      <c r="AG30" s="72">
        <f t="shared" si="14"/>
        <v>0</v>
      </c>
      <c r="AH30" s="135"/>
      <c r="AI30" s="73">
        <f t="shared" si="41"/>
        <v>90</v>
      </c>
      <c r="AJ30" s="73">
        <f t="shared" si="42"/>
        <v>115</v>
      </c>
      <c r="AK30" s="73">
        <f t="shared" si="34"/>
        <v>100</v>
      </c>
      <c r="AL30" s="73">
        <f t="shared" si="35"/>
        <v>100</v>
      </c>
      <c r="AM30" s="73">
        <f t="shared" si="36"/>
        <v>95</v>
      </c>
      <c r="AN30" s="73">
        <f t="shared" si="37"/>
        <v>100</v>
      </c>
      <c r="AO30" s="73">
        <f t="shared" si="38"/>
        <v>100</v>
      </c>
      <c r="AP30" s="73">
        <f t="shared" si="39"/>
        <v>110</v>
      </c>
      <c r="AQ30" s="73">
        <f t="shared" si="40"/>
        <v>105</v>
      </c>
      <c r="AR30" s="73">
        <f t="shared" si="17"/>
        <v>100</v>
      </c>
      <c r="AS30" s="72">
        <f t="shared" si="18"/>
        <v>-9.0909090909090912E-2</v>
      </c>
      <c r="AT30" s="72">
        <f t="shared" si="19"/>
        <v>-4.7619047619047616E-2</v>
      </c>
      <c r="AU30" s="103"/>
      <c r="AV30" s="13">
        <v>190</v>
      </c>
    </row>
    <row r="31" spans="1:48" x14ac:dyDescent="0.2">
      <c r="B31" s="10"/>
      <c r="C31" s="10" t="s">
        <v>11</v>
      </c>
      <c r="D31" s="71">
        <v>145</v>
      </c>
      <c r="E31" s="71">
        <v>175</v>
      </c>
      <c r="F31" s="71">
        <v>200</v>
      </c>
      <c r="G31" s="71">
        <v>205</v>
      </c>
      <c r="H31" s="71">
        <v>185</v>
      </c>
      <c r="I31" s="71">
        <v>235</v>
      </c>
      <c r="J31" s="71">
        <v>210</v>
      </c>
      <c r="K31" s="72">
        <f t="shared" si="12"/>
        <v>0.27027027027027029</v>
      </c>
      <c r="L31" s="72">
        <f t="shared" si="12"/>
        <v>-0.10638297872340426</v>
      </c>
      <c r="M31" s="73"/>
      <c r="N31" s="73">
        <v>40</v>
      </c>
      <c r="O31" s="73">
        <v>50</v>
      </c>
      <c r="P31" s="73">
        <v>30</v>
      </c>
      <c r="Q31" s="73">
        <v>45</v>
      </c>
      <c r="R31" s="73">
        <v>70</v>
      </c>
      <c r="S31" s="73">
        <v>70</v>
      </c>
      <c r="T31" s="73">
        <v>60</v>
      </c>
      <c r="U31" s="73">
        <v>80</v>
      </c>
      <c r="V31" s="73">
        <v>60</v>
      </c>
      <c r="W31" s="73">
        <v>5</v>
      </c>
      <c r="X31" s="73">
        <v>40</v>
      </c>
      <c r="Y31" s="73">
        <v>50</v>
      </c>
      <c r="Z31" s="73">
        <v>45</v>
      </c>
      <c r="AA31" s="73">
        <v>35</v>
      </c>
      <c r="AB31" s="73">
        <v>60</v>
      </c>
      <c r="AC31" s="73">
        <v>65</v>
      </c>
      <c r="AD31" s="73">
        <v>70</v>
      </c>
      <c r="AE31" s="73">
        <v>40</v>
      </c>
      <c r="AF31" s="72">
        <f t="shared" si="13"/>
        <v>0.14285714285714285</v>
      </c>
      <c r="AG31" s="72">
        <f t="shared" si="14"/>
        <v>-0.42857142857142855</v>
      </c>
      <c r="AH31" s="135"/>
      <c r="AI31" s="73">
        <f t="shared" si="41"/>
        <v>85</v>
      </c>
      <c r="AJ31" s="73">
        <f t="shared" si="42"/>
        <v>90</v>
      </c>
      <c r="AK31" s="73">
        <f t="shared" si="34"/>
        <v>75</v>
      </c>
      <c r="AL31" s="73">
        <f t="shared" si="35"/>
        <v>140</v>
      </c>
      <c r="AM31" s="73">
        <f t="shared" si="36"/>
        <v>140</v>
      </c>
      <c r="AN31" s="73">
        <f t="shared" si="37"/>
        <v>65</v>
      </c>
      <c r="AO31" s="73">
        <f t="shared" si="38"/>
        <v>90</v>
      </c>
      <c r="AP31" s="73">
        <f t="shared" si="39"/>
        <v>80</v>
      </c>
      <c r="AQ31" s="73">
        <f t="shared" si="40"/>
        <v>125</v>
      </c>
      <c r="AR31" s="73">
        <f t="shared" si="17"/>
        <v>110</v>
      </c>
      <c r="AS31" s="72">
        <f t="shared" si="18"/>
        <v>0.375</v>
      </c>
      <c r="AT31" s="72">
        <f t="shared" si="19"/>
        <v>-0.12</v>
      </c>
      <c r="AU31" s="103"/>
      <c r="AV31" s="13">
        <v>190</v>
      </c>
    </row>
    <row r="32" spans="1:48" x14ac:dyDescent="0.2">
      <c r="B32" s="10"/>
      <c r="C32" s="10" t="s">
        <v>58</v>
      </c>
      <c r="D32" s="71">
        <v>220</v>
      </c>
      <c r="E32" s="71">
        <v>220</v>
      </c>
      <c r="F32" s="71">
        <v>225</v>
      </c>
      <c r="G32" s="71">
        <v>230</v>
      </c>
      <c r="H32" s="71">
        <v>235</v>
      </c>
      <c r="I32" s="71">
        <v>240</v>
      </c>
      <c r="J32" s="71">
        <v>240</v>
      </c>
      <c r="K32" s="72">
        <f t="shared" si="12"/>
        <v>2.1276595744680851E-2</v>
      </c>
      <c r="L32" s="72">
        <f t="shared" si="12"/>
        <v>0</v>
      </c>
      <c r="M32" s="73"/>
      <c r="N32" s="73">
        <v>45</v>
      </c>
      <c r="O32" s="73">
        <v>65</v>
      </c>
      <c r="P32" s="73">
        <v>50</v>
      </c>
      <c r="Q32" s="73">
        <v>65</v>
      </c>
      <c r="R32" s="73">
        <v>45</v>
      </c>
      <c r="S32" s="73">
        <v>65</v>
      </c>
      <c r="T32" s="73">
        <v>50</v>
      </c>
      <c r="U32" s="73">
        <v>70</v>
      </c>
      <c r="V32" s="73">
        <v>45</v>
      </c>
      <c r="W32" s="73">
        <v>75</v>
      </c>
      <c r="X32" s="73">
        <v>55</v>
      </c>
      <c r="Y32" s="73">
        <v>70</v>
      </c>
      <c r="Z32" s="73">
        <v>45</v>
      </c>
      <c r="AA32" s="73">
        <v>70</v>
      </c>
      <c r="AB32" s="73">
        <v>55</v>
      </c>
      <c r="AC32" s="73">
        <v>70</v>
      </c>
      <c r="AD32" s="73">
        <v>45</v>
      </c>
      <c r="AE32" s="73">
        <v>70</v>
      </c>
      <c r="AF32" s="72">
        <f t="shared" si="13"/>
        <v>0</v>
      </c>
      <c r="AG32" s="72">
        <f t="shared" si="14"/>
        <v>0.55555555555555558</v>
      </c>
      <c r="AH32" s="135"/>
      <c r="AI32" s="73">
        <f t="shared" si="41"/>
        <v>110</v>
      </c>
      <c r="AJ32" s="73">
        <f t="shared" si="42"/>
        <v>110</v>
      </c>
      <c r="AK32" s="73">
        <f t="shared" si="34"/>
        <v>115</v>
      </c>
      <c r="AL32" s="73">
        <f t="shared" si="35"/>
        <v>110</v>
      </c>
      <c r="AM32" s="73">
        <f t="shared" si="36"/>
        <v>120</v>
      </c>
      <c r="AN32" s="73">
        <f t="shared" si="37"/>
        <v>120</v>
      </c>
      <c r="AO32" s="73">
        <f t="shared" si="38"/>
        <v>125</v>
      </c>
      <c r="AP32" s="73">
        <f t="shared" si="39"/>
        <v>115</v>
      </c>
      <c r="AQ32" s="73">
        <f t="shared" si="40"/>
        <v>125</v>
      </c>
      <c r="AR32" s="73">
        <f t="shared" si="17"/>
        <v>115</v>
      </c>
      <c r="AS32" s="72">
        <f t="shared" si="18"/>
        <v>0</v>
      </c>
      <c r="AT32" s="72">
        <f t="shared" si="19"/>
        <v>-0.08</v>
      </c>
      <c r="AU32" s="103"/>
      <c r="AV32" s="13">
        <v>240</v>
      </c>
    </row>
    <row r="33" spans="1:48" x14ac:dyDescent="0.2">
      <c r="B33" s="30"/>
      <c r="C33" s="30" t="s">
        <v>2</v>
      </c>
      <c r="D33" s="74">
        <v>340</v>
      </c>
      <c r="E33" s="74">
        <v>360</v>
      </c>
      <c r="F33" s="74">
        <v>345</v>
      </c>
      <c r="G33" s="74">
        <v>385</v>
      </c>
      <c r="H33" s="74">
        <v>395</v>
      </c>
      <c r="I33" s="74">
        <v>415</v>
      </c>
      <c r="J33" s="74">
        <v>395</v>
      </c>
      <c r="K33" s="75">
        <f t="shared" si="12"/>
        <v>5.0632911392405063E-2</v>
      </c>
      <c r="L33" s="75">
        <f t="shared" si="12"/>
        <v>-4.8192771084337352E-2</v>
      </c>
      <c r="M33" s="71"/>
      <c r="N33" s="74">
        <v>85</v>
      </c>
      <c r="O33" s="74">
        <v>95</v>
      </c>
      <c r="P33" s="74">
        <v>85</v>
      </c>
      <c r="Q33" s="74">
        <v>85</v>
      </c>
      <c r="R33" s="74">
        <v>80</v>
      </c>
      <c r="S33" s="74">
        <v>95</v>
      </c>
      <c r="T33" s="74">
        <v>90</v>
      </c>
      <c r="U33" s="74">
        <v>90</v>
      </c>
      <c r="V33" s="74">
        <v>95</v>
      </c>
      <c r="W33" s="74">
        <v>110</v>
      </c>
      <c r="X33" s="74">
        <v>100</v>
      </c>
      <c r="Y33" s="74">
        <v>95</v>
      </c>
      <c r="Z33" s="74">
        <v>95</v>
      </c>
      <c r="AA33" s="74">
        <v>105</v>
      </c>
      <c r="AB33" s="74">
        <v>105</v>
      </c>
      <c r="AC33" s="74">
        <v>105</v>
      </c>
      <c r="AD33" s="74">
        <v>95</v>
      </c>
      <c r="AE33" s="74">
        <v>110</v>
      </c>
      <c r="AF33" s="75">
        <f t="shared" si="13"/>
        <v>4.7619047619047616E-2</v>
      </c>
      <c r="AG33" s="75">
        <f t="shared" si="14"/>
        <v>0.15789473684210525</v>
      </c>
      <c r="AH33" s="135"/>
      <c r="AI33" s="74">
        <f t="shared" si="41"/>
        <v>180</v>
      </c>
      <c r="AJ33" s="74">
        <f t="shared" si="42"/>
        <v>180</v>
      </c>
      <c r="AK33" s="74">
        <f t="shared" si="34"/>
        <v>170</v>
      </c>
      <c r="AL33" s="74">
        <f t="shared" si="35"/>
        <v>175</v>
      </c>
      <c r="AM33" s="74">
        <f t="shared" si="36"/>
        <v>180</v>
      </c>
      <c r="AN33" s="74">
        <f t="shared" si="37"/>
        <v>205</v>
      </c>
      <c r="AO33" s="74">
        <f t="shared" si="38"/>
        <v>195</v>
      </c>
      <c r="AP33" s="74">
        <f t="shared" si="39"/>
        <v>200</v>
      </c>
      <c r="AQ33" s="74">
        <f t="shared" si="40"/>
        <v>210</v>
      </c>
      <c r="AR33" s="74">
        <f t="shared" si="17"/>
        <v>205</v>
      </c>
      <c r="AS33" s="75">
        <f t="shared" si="18"/>
        <v>2.5000000000000001E-2</v>
      </c>
      <c r="AT33" s="75">
        <f t="shared" si="19"/>
        <v>-2.3809523809523808E-2</v>
      </c>
      <c r="AU33" s="103"/>
      <c r="AV33" s="30">
        <v>400</v>
      </c>
    </row>
    <row r="34" spans="1:48" x14ac:dyDescent="0.2">
      <c r="B34" s="38"/>
      <c r="C34" s="38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76"/>
      <c r="AG34" s="76"/>
      <c r="AH34" s="125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103"/>
      <c r="AV34" s="38"/>
    </row>
    <row r="35" spans="1:48" s="26" customFormat="1" x14ac:dyDescent="0.2">
      <c r="A35" s="24"/>
      <c r="B35" s="24" t="s">
        <v>3</v>
      </c>
      <c r="C35" s="9"/>
      <c r="D35" s="69">
        <f>SUM(D36:D38)</f>
        <v>935</v>
      </c>
      <c r="E35" s="69">
        <f t="shared" ref="E35" si="43">SUM(E36:E38)</f>
        <v>150</v>
      </c>
      <c r="F35" s="69">
        <f>SUM(F36:F38)</f>
        <v>305</v>
      </c>
      <c r="G35" s="69">
        <f>SUM(G36:G38)</f>
        <v>535</v>
      </c>
      <c r="H35" s="69">
        <f>SUM(H36:H38)</f>
        <v>275</v>
      </c>
      <c r="I35" s="69">
        <f>SUM(I36:I38)</f>
        <v>15</v>
      </c>
      <c r="J35" s="69">
        <v>530</v>
      </c>
      <c r="K35" s="70">
        <f t="shared" si="12"/>
        <v>-0.94545454545454544</v>
      </c>
      <c r="L35" s="70" t="s">
        <v>83</v>
      </c>
      <c r="M35" s="69"/>
      <c r="N35" s="69">
        <f t="shared" ref="N35:AA35" si="44">SUM(N36:N38)</f>
        <v>-175</v>
      </c>
      <c r="O35" s="69">
        <f t="shared" si="44"/>
        <v>0</v>
      </c>
      <c r="P35" s="69">
        <f t="shared" si="44"/>
        <v>-10</v>
      </c>
      <c r="Q35" s="69">
        <f t="shared" si="44"/>
        <v>115</v>
      </c>
      <c r="R35" s="69">
        <f t="shared" si="44"/>
        <v>285</v>
      </c>
      <c r="S35" s="69">
        <f t="shared" si="44"/>
        <v>-95</v>
      </c>
      <c r="T35" s="69">
        <f t="shared" si="44"/>
        <v>165</v>
      </c>
      <c r="U35" s="69">
        <f t="shared" si="44"/>
        <v>95</v>
      </c>
      <c r="V35" s="69">
        <f t="shared" si="44"/>
        <v>50</v>
      </c>
      <c r="W35" s="69">
        <f t="shared" si="44"/>
        <v>225</v>
      </c>
      <c r="X35" s="69">
        <f>SUM(X36:X38)</f>
        <v>80</v>
      </c>
      <c r="Y35" s="69">
        <f t="shared" si="44"/>
        <v>105</v>
      </c>
      <c r="Z35" s="69">
        <f t="shared" si="44"/>
        <v>-10</v>
      </c>
      <c r="AA35" s="69">
        <f t="shared" si="44"/>
        <v>100</v>
      </c>
      <c r="AB35" s="69">
        <f>SUM(AB36:AB38)</f>
        <v>60</v>
      </c>
      <c r="AC35" s="69">
        <f>SUM(AC36:AC38)</f>
        <v>-55</v>
      </c>
      <c r="AD35" s="69">
        <f>SUM(AD36:AD38)</f>
        <v>65</v>
      </c>
      <c r="AE35" s="69">
        <f>SUM(AE36:AE38)</f>
        <v>-65</v>
      </c>
      <c r="AF35" s="70" t="s">
        <v>83</v>
      </c>
      <c r="AG35" s="70" t="s">
        <v>83</v>
      </c>
      <c r="AH35" s="134"/>
      <c r="AI35" s="69">
        <f t="shared" ref="AI35:AJ35" si="45">SUM(AI36:AI38)</f>
        <v>325</v>
      </c>
      <c r="AJ35" s="69">
        <f t="shared" si="45"/>
        <v>-175</v>
      </c>
      <c r="AK35" s="69">
        <f>SUM(P35:Q35)</f>
        <v>105</v>
      </c>
      <c r="AL35" s="69">
        <f>SUM(R35:S35)</f>
        <v>190</v>
      </c>
      <c r="AM35" s="69">
        <f>SUM(T35:U35)</f>
        <v>260</v>
      </c>
      <c r="AN35" s="69">
        <f>SUM(V35:W35)</f>
        <v>275</v>
      </c>
      <c r="AO35" s="69">
        <f>SUM(X35:Y35)</f>
        <v>185</v>
      </c>
      <c r="AP35" s="69">
        <f>SUM(Z35:AA35)</f>
        <v>90</v>
      </c>
      <c r="AQ35" s="69">
        <f>SUM(AB35:AC35)</f>
        <v>5</v>
      </c>
      <c r="AR35" s="69">
        <f t="shared" si="17"/>
        <v>0</v>
      </c>
      <c r="AS35" s="70">
        <f>(AR35-AP35)/AP35</f>
        <v>-1</v>
      </c>
      <c r="AT35" s="70">
        <f t="shared" si="19"/>
        <v>-1</v>
      </c>
      <c r="AU35" s="103"/>
      <c r="AV35" s="9">
        <v>250</v>
      </c>
    </row>
    <row r="36" spans="1:48" x14ac:dyDescent="0.2">
      <c r="B36" s="10"/>
      <c r="C36" s="10" t="s">
        <v>42</v>
      </c>
      <c r="D36" s="71">
        <v>-5</v>
      </c>
      <c r="E36" s="71">
        <v>50</v>
      </c>
      <c r="F36" s="71">
        <v>525</v>
      </c>
      <c r="G36" s="71">
        <v>460</v>
      </c>
      <c r="H36" s="71">
        <v>215</v>
      </c>
      <c r="I36" s="71">
        <v>280</v>
      </c>
      <c r="J36" s="71"/>
      <c r="K36" s="27">
        <f>(I36-H36)/H36</f>
        <v>0.30232558139534882</v>
      </c>
      <c r="L36" s="72"/>
      <c r="M36" s="73"/>
      <c r="N36" s="73">
        <v>15</v>
      </c>
      <c r="O36" s="73">
        <v>40</v>
      </c>
      <c r="P36" s="73">
        <v>45</v>
      </c>
      <c r="Q36" s="73">
        <v>75</v>
      </c>
      <c r="R36" s="73">
        <v>180</v>
      </c>
      <c r="S36" s="73">
        <v>220</v>
      </c>
      <c r="T36" s="73">
        <v>150</v>
      </c>
      <c r="U36" s="73">
        <v>115</v>
      </c>
      <c r="V36" s="73">
        <v>80</v>
      </c>
      <c r="W36" s="73">
        <v>115</v>
      </c>
      <c r="X36" s="73">
        <v>30</v>
      </c>
      <c r="Y36" s="73">
        <v>75</v>
      </c>
      <c r="Z36" s="73">
        <v>45</v>
      </c>
      <c r="AA36" s="73">
        <v>65</v>
      </c>
      <c r="AB36" s="73">
        <v>85</v>
      </c>
      <c r="AC36" s="73">
        <v>70</v>
      </c>
      <c r="AD36" s="73">
        <v>70</v>
      </c>
      <c r="AE36" s="73">
        <v>50</v>
      </c>
      <c r="AF36" s="72">
        <f t="shared" si="13"/>
        <v>-0.23076923076923078</v>
      </c>
      <c r="AG36" s="72">
        <f t="shared" si="14"/>
        <v>-0.2857142857142857</v>
      </c>
      <c r="AH36" s="100"/>
      <c r="AI36" s="73">
        <f>E36-AJ36</f>
        <v>-5</v>
      </c>
      <c r="AJ36" s="73">
        <f>SUM(N36:O36)</f>
        <v>55</v>
      </c>
      <c r="AK36" s="73">
        <f>SUM(P36:Q36)</f>
        <v>120</v>
      </c>
      <c r="AL36" s="73">
        <f>SUM(R36:S36)</f>
        <v>400</v>
      </c>
      <c r="AM36" s="73">
        <f>SUM(T36:U36)</f>
        <v>265</v>
      </c>
      <c r="AN36" s="73">
        <f>SUM(V36:W36)</f>
        <v>195</v>
      </c>
      <c r="AO36" s="73">
        <f>SUM(X36:Y36)</f>
        <v>105</v>
      </c>
      <c r="AP36" s="73">
        <f>SUM(Z36:AA36)</f>
        <v>110</v>
      </c>
      <c r="AQ36" s="73">
        <f>SUM(AB36:AC36)</f>
        <v>155</v>
      </c>
      <c r="AR36" s="73">
        <f t="shared" si="17"/>
        <v>120</v>
      </c>
      <c r="AS36" s="72">
        <f t="shared" si="18"/>
        <v>9.0909090909090912E-2</v>
      </c>
      <c r="AT36" s="72">
        <f t="shared" si="19"/>
        <v>-0.22580645161290322</v>
      </c>
      <c r="AU36" s="103"/>
      <c r="AV36" s="13"/>
    </row>
    <row r="37" spans="1:48" x14ac:dyDescent="0.2">
      <c r="B37" s="10"/>
      <c r="C37" s="10" t="s">
        <v>43</v>
      </c>
      <c r="D37" s="71">
        <v>905</v>
      </c>
      <c r="E37" s="71">
        <f>MROUND(217,5)</f>
        <v>215</v>
      </c>
      <c r="F37" s="71">
        <v>-240</v>
      </c>
      <c r="G37" s="71">
        <v>-10</v>
      </c>
      <c r="H37" s="71">
        <v>105</v>
      </c>
      <c r="I37" s="71">
        <v>-245</v>
      </c>
      <c r="J37" s="71"/>
      <c r="K37" s="27" t="s">
        <v>83</v>
      </c>
      <c r="L37" s="72"/>
      <c r="M37" s="73"/>
      <c r="N37" s="73">
        <v>-95</v>
      </c>
      <c r="O37" s="73">
        <v>-30</v>
      </c>
      <c r="P37" s="73">
        <v>-50</v>
      </c>
      <c r="Q37" s="73">
        <v>45</v>
      </c>
      <c r="R37" s="73">
        <v>110</v>
      </c>
      <c r="S37" s="73">
        <v>-345</v>
      </c>
      <c r="T37" s="73">
        <v>-25</v>
      </c>
      <c r="U37" s="73">
        <v>-15</v>
      </c>
      <c r="V37" s="73">
        <v>-85</v>
      </c>
      <c r="W37" s="73">
        <v>115</v>
      </c>
      <c r="X37" s="73">
        <v>60</v>
      </c>
      <c r="Y37" s="73">
        <v>30</v>
      </c>
      <c r="Z37" s="73">
        <v>-40</v>
      </c>
      <c r="AA37" s="73">
        <v>55</v>
      </c>
      <c r="AB37" s="73">
        <v>-15</v>
      </c>
      <c r="AC37" s="73">
        <v>-125</v>
      </c>
      <c r="AD37" s="73">
        <v>5</v>
      </c>
      <c r="AE37" s="73">
        <v>-115</v>
      </c>
      <c r="AF37" s="72" t="s">
        <v>83</v>
      </c>
      <c r="AG37" s="72" t="s">
        <v>83</v>
      </c>
      <c r="AH37" s="100"/>
      <c r="AI37" s="73">
        <f>E37-AJ37</f>
        <v>340</v>
      </c>
      <c r="AJ37" s="73">
        <f>SUM(N37:O37)</f>
        <v>-125</v>
      </c>
      <c r="AK37" s="73">
        <f>SUM(P37:Q37)</f>
        <v>-5</v>
      </c>
      <c r="AL37" s="73">
        <f>SUM(R37:S37)</f>
        <v>-235</v>
      </c>
      <c r="AM37" s="73">
        <f>SUM(T37:U37)</f>
        <v>-40</v>
      </c>
      <c r="AN37" s="73">
        <f>SUM(V37:W37)</f>
        <v>30</v>
      </c>
      <c r="AO37" s="73">
        <f>SUM(X37:Y37)</f>
        <v>90</v>
      </c>
      <c r="AP37" s="73">
        <f>SUM(Z37:AA37)</f>
        <v>15</v>
      </c>
      <c r="AQ37" s="73">
        <f>SUM(AB37:AC37)</f>
        <v>-140</v>
      </c>
      <c r="AR37" s="73">
        <f t="shared" si="17"/>
        <v>-110</v>
      </c>
      <c r="AS37" s="72" t="s">
        <v>83</v>
      </c>
      <c r="AT37" s="72">
        <f t="shared" si="19"/>
        <v>-0.21428571428571427</v>
      </c>
      <c r="AU37" s="103"/>
      <c r="AV37" s="13"/>
    </row>
    <row r="38" spans="1:48" x14ac:dyDescent="0.2">
      <c r="B38" s="10"/>
      <c r="C38" s="10" t="s">
        <v>37</v>
      </c>
      <c r="D38" s="71">
        <v>35</v>
      </c>
      <c r="E38" s="71">
        <v>-115</v>
      </c>
      <c r="F38" s="71">
        <v>20</v>
      </c>
      <c r="G38" s="71">
        <v>85</v>
      </c>
      <c r="H38" s="71">
        <v>-45</v>
      </c>
      <c r="I38" s="71">
        <v>-20</v>
      </c>
      <c r="J38" s="71"/>
      <c r="K38" s="27">
        <f t="shared" si="12"/>
        <v>-0.55555555555555558</v>
      </c>
      <c r="L38" s="72"/>
      <c r="M38" s="73"/>
      <c r="N38" s="73">
        <v>-95</v>
      </c>
      <c r="O38" s="73">
        <v>-10</v>
      </c>
      <c r="P38" s="73">
        <v>-5</v>
      </c>
      <c r="Q38" s="73">
        <v>-5</v>
      </c>
      <c r="R38" s="73">
        <v>-5</v>
      </c>
      <c r="S38" s="73">
        <v>30</v>
      </c>
      <c r="T38" s="73">
        <v>40</v>
      </c>
      <c r="U38" s="73">
        <v>-5</v>
      </c>
      <c r="V38" s="73">
        <v>55</v>
      </c>
      <c r="W38" s="73">
        <v>-5</v>
      </c>
      <c r="X38" s="73">
        <v>-10</v>
      </c>
      <c r="Y38" s="73">
        <v>0</v>
      </c>
      <c r="Z38" s="73">
        <v>-15</v>
      </c>
      <c r="AA38" s="73">
        <v>-20</v>
      </c>
      <c r="AB38" s="73">
        <v>-10</v>
      </c>
      <c r="AC38" s="73">
        <v>0</v>
      </c>
      <c r="AD38" s="73">
        <v>-10</v>
      </c>
      <c r="AE38" s="73">
        <v>0</v>
      </c>
      <c r="AF38" s="72" t="s">
        <v>83</v>
      </c>
      <c r="AG38" s="72" t="s">
        <v>83</v>
      </c>
      <c r="AH38" s="100"/>
      <c r="AI38" s="73">
        <f>E38-AJ38</f>
        <v>-10</v>
      </c>
      <c r="AJ38" s="73">
        <f>SUM(N38:O38)</f>
        <v>-105</v>
      </c>
      <c r="AK38" s="73">
        <f>SUM(P38:Q38)</f>
        <v>-10</v>
      </c>
      <c r="AL38" s="73">
        <f>SUM(R38:S38)</f>
        <v>25</v>
      </c>
      <c r="AM38" s="73">
        <f>SUM(T38:U38)</f>
        <v>35</v>
      </c>
      <c r="AN38" s="73">
        <f>SUM(V38:W38)</f>
        <v>50</v>
      </c>
      <c r="AO38" s="73">
        <f>SUM(X38:Y38)</f>
        <v>-10</v>
      </c>
      <c r="AP38" s="73">
        <f>SUM(Z38:AA38)</f>
        <v>-35</v>
      </c>
      <c r="AQ38" s="73">
        <f>SUM(AB38:AC38)</f>
        <v>-10</v>
      </c>
      <c r="AR38" s="73">
        <f t="shared" si="17"/>
        <v>-10</v>
      </c>
      <c r="AS38" s="72">
        <f t="shared" si="18"/>
        <v>-0.7142857142857143</v>
      </c>
      <c r="AT38" s="72">
        <f t="shared" si="19"/>
        <v>0</v>
      </c>
      <c r="AU38" s="103"/>
      <c r="AV38" s="13"/>
    </row>
    <row r="39" spans="1:48" x14ac:dyDescent="0.2">
      <c r="B39" s="24"/>
      <c r="C39" s="4"/>
      <c r="D39" s="69"/>
      <c r="E39" s="69"/>
      <c r="F39" s="69"/>
      <c r="G39" s="69"/>
      <c r="H39" s="69"/>
      <c r="I39" s="69"/>
      <c r="J39" s="69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100"/>
      <c r="AI39" s="100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103"/>
      <c r="AV39" s="13"/>
    </row>
    <row r="40" spans="1:48" x14ac:dyDescent="0.2">
      <c r="B40" s="34" t="s">
        <v>26</v>
      </c>
      <c r="C40" s="35"/>
      <c r="D40" s="102">
        <f>SUM(D21,D25,D27,D35)</f>
        <v>8535</v>
      </c>
      <c r="E40" s="102">
        <f t="shared" ref="E40" si="46">SUM(E21,E25,E27,E35)</f>
        <v>8025</v>
      </c>
      <c r="F40" s="102">
        <f>SUM(F21,F25,F27,F35)</f>
        <v>8285</v>
      </c>
      <c r="G40" s="102">
        <f>SUM(G21,G25,G27,G35)</f>
        <v>8285</v>
      </c>
      <c r="H40" s="102">
        <f>SUM(H21,H25,H27,H35)</f>
        <v>7760</v>
      </c>
      <c r="I40" s="102">
        <f>SUM(I21,I25,I27,I35)</f>
        <v>7365</v>
      </c>
      <c r="J40" s="102">
        <f>SUM(J21,J25,J27,J35)</f>
        <v>7740</v>
      </c>
      <c r="K40" s="116">
        <f t="shared" si="12"/>
        <v>-5.0902061855670103E-2</v>
      </c>
      <c r="L40" s="116">
        <f t="shared" si="12"/>
        <v>5.0916496945010187E-2</v>
      </c>
      <c r="M40" s="80"/>
      <c r="N40" s="102">
        <f t="shared" ref="N40:AJ40" si="47">SUM(N21,N25,N27,N35)</f>
        <v>1735</v>
      </c>
      <c r="O40" s="102">
        <f t="shared" si="47"/>
        <v>1940</v>
      </c>
      <c r="P40" s="102">
        <f>SUM(P21,P25,P27,P35)</f>
        <v>2005</v>
      </c>
      <c r="Q40" s="102">
        <f t="shared" si="47"/>
        <v>2065</v>
      </c>
      <c r="R40" s="102">
        <f t="shared" si="47"/>
        <v>2330</v>
      </c>
      <c r="S40" s="102">
        <f t="shared" si="47"/>
        <v>1885</v>
      </c>
      <c r="T40" s="102">
        <f t="shared" si="47"/>
        <v>2070</v>
      </c>
      <c r="U40" s="102">
        <f t="shared" si="47"/>
        <v>2075</v>
      </c>
      <c r="V40" s="102">
        <f t="shared" si="47"/>
        <v>1945</v>
      </c>
      <c r="W40" s="102">
        <f t="shared" si="47"/>
        <v>2230</v>
      </c>
      <c r="X40" s="102">
        <f t="shared" si="47"/>
        <v>1985</v>
      </c>
      <c r="Y40" s="102">
        <f t="shared" si="47"/>
        <v>1945</v>
      </c>
      <c r="Z40" s="102">
        <f t="shared" si="47"/>
        <v>1780</v>
      </c>
      <c r="AA40" s="102">
        <f t="shared" si="47"/>
        <v>2055</v>
      </c>
      <c r="AB40" s="102">
        <f>SUM(AB21,AB25,AB27,AB35)</f>
        <v>1945</v>
      </c>
      <c r="AC40" s="102">
        <f>SUM(AC21,AC25,AC27,AC35)</f>
        <v>1830</v>
      </c>
      <c r="AD40" s="102">
        <f>SUM(AD21,AD25,AD27,AD35)</f>
        <v>1825</v>
      </c>
      <c r="AE40" s="102">
        <f>SUM(AE21,AE25,AE27,AE35)</f>
        <v>1775</v>
      </c>
      <c r="AF40" s="116">
        <f t="shared" si="13"/>
        <v>-0.13625304136253041</v>
      </c>
      <c r="AG40" s="116">
        <f t="shared" si="14"/>
        <v>-2.7397260273972601E-2</v>
      </c>
      <c r="AH40" s="135"/>
      <c r="AI40" s="102">
        <f t="shared" si="47"/>
        <v>4350</v>
      </c>
      <c r="AJ40" s="102">
        <f t="shared" si="47"/>
        <v>3680</v>
      </c>
      <c r="AK40" s="102">
        <f>SUM(P40:Q40)</f>
        <v>4070</v>
      </c>
      <c r="AL40" s="102">
        <f>SUM(R40:S40)</f>
        <v>4215</v>
      </c>
      <c r="AM40" s="102">
        <f>SUM(T40:U40)</f>
        <v>4145</v>
      </c>
      <c r="AN40" s="102">
        <f>SUM(V40:W40)</f>
        <v>4175</v>
      </c>
      <c r="AO40" s="102">
        <f>SUM(X40:Y40)</f>
        <v>3930</v>
      </c>
      <c r="AP40" s="102">
        <f>SUM(Z40:AA40)</f>
        <v>3835</v>
      </c>
      <c r="AQ40" s="102">
        <f>SUM(AB40:AC40)</f>
        <v>3775</v>
      </c>
      <c r="AR40" s="102">
        <f t="shared" si="17"/>
        <v>3600</v>
      </c>
      <c r="AS40" s="116">
        <f t="shared" si="18"/>
        <v>-6.1277705345501955E-2</v>
      </c>
      <c r="AT40" s="116">
        <f t="shared" si="19"/>
        <v>-4.6357615894039736E-2</v>
      </c>
      <c r="AU40" s="103"/>
      <c r="AV40" s="35">
        <f>SUM(AV21,AV25,AV27,AV35)</f>
        <v>7455</v>
      </c>
    </row>
    <row r="41" spans="1:48" x14ac:dyDescent="0.2">
      <c r="B41" s="3"/>
      <c r="C41" s="6"/>
      <c r="D41" s="146"/>
      <c r="E41" s="146"/>
      <c r="F41" s="146"/>
      <c r="G41" s="146"/>
      <c r="H41" s="145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7"/>
      <c r="AI41" s="147"/>
      <c r="AJ41" s="148"/>
      <c r="AK41" s="148"/>
      <c r="AL41" s="148"/>
      <c r="AM41" s="148"/>
      <c r="AN41" s="148"/>
      <c r="AO41" s="148"/>
      <c r="AP41" s="148"/>
      <c r="AQ41" s="148"/>
      <c r="AR41" s="148"/>
      <c r="AS41" s="146"/>
      <c r="AT41" s="146"/>
      <c r="AU41" s="103"/>
      <c r="AV41" s="41"/>
    </row>
    <row r="42" spans="1:48" x14ac:dyDescent="0.2">
      <c r="B42" s="42" t="s">
        <v>7</v>
      </c>
      <c r="C42" s="43"/>
      <c r="D42" s="151">
        <f t="shared" ref="D42:H42" si="48">D18-D40</f>
        <v>-700</v>
      </c>
      <c r="E42" s="151">
        <f t="shared" si="48"/>
        <v>-785</v>
      </c>
      <c r="F42" s="151">
        <f t="shared" si="48"/>
        <v>-390</v>
      </c>
      <c r="G42" s="151">
        <f t="shared" si="48"/>
        <v>-380</v>
      </c>
      <c r="H42" s="151">
        <f t="shared" si="48"/>
        <v>285</v>
      </c>
      <c r="I42" s="151">
        <f>I18-I40</f>
        <v>645</v>
      </c>
      <c r="J42" s="151">
        <f>J18-J40</f>
        <v>680</v>
      </c>
      <c r="K42" s="152">
        <f>(I42-H42)/H42</f>
        <v>1.263157894736842</v>
      </c>
      <c r="L42" s="152">
        <f t="shared" si="12"/>
        <v>5.4263565891472867E-2</v>
      </c>
      <c r="M42" s="80"/>
      <c r="N42" s="151">
        <f t="shared" ref="N42:AI42" si="49">N18-N40</f>
        <v>210</v>
      </c>
      <c r="O42" s="151">
        <f t="shared" si="49"/>
        <v>-90</v>
      </c>
      <c r="P42" s="151">
        <f>P18-P40</f>
        <v>-150</v>
      </c>
      <c r="Q42" s="151">
        <f t="shared" ref="Q42:AE42" si="50">Q18-Q40</f>
        <v>-50</v>
      </c>
      <c r="R42" s="151">
        <f t="shared" si="50"/>
        <v>-235</v>
      </c>
      <c r="S42" s="151">
        <f t="shared" si="50"/>
        <v>55</v>
      </c>
      <c r="T42" s="151">
        <f t="shared" si="50"/>
        <v>-255</v>
      </c>
      <c r="U42" s="151">
        <f t="shared" si="50"/>
        <v>115</v>
      </c>
      <c r="V42" s="151">
        <f t="shared" si="50"/>
        <v>80</v>
      </c>
      <c r="W42" s="151">
        <f t="shared" si="50"/>
        <v>-355</v>
      </c>
      <c r="X42" s="151">
        <f t="shared" si="50"/>
        <v>-210</v>
      </c>
      <c r="Y42" s="151">
        <f t="shared" si="50"/>
        <v>160</v>
      </c>
      <c r="Z42" s="151">
        <f t="shared" si="50"/>
        <v>270</v>
      </c>
      <c r="AA42" s="151">
        <f t="shared" si="50"/>
        <v>65</v>
      </c>
      <c r="AB42" s="151">
        <f t="shared" si="50"/>
        <v>-205</v>
      </c>
      <c r="AC42" s="151">
        <f t="shared" si="50"/>
        <v>300</v>
      </c>
      <c r="AD42" s="151">
        <f t="shared" si="50"/>
        <v>320</v>
      </c>
      <c r="AE42" s="151">
        <f t="shared" si="50"/>
        <v>245</v>
      </c>
      <c r="AF42" s="152"/>
      <c r="AG42" s="152"/>
      <c r="AH42" s="135"/>
      <c r="AI42" s="151">
        <f t="shared" si="49"/>
        <v>-905</v>
      </c>
      <c r="AJ42" s="151">
        <f>AJ18-AJ40</f>
        <v>115</v>
      </c>
      <c r="AK42" s="151">
        <f>SUM(P42:Q42)</f>
        <v>-200</v>
      </c>
      <c r="AL42" s="151">
        <f>SUM(R42:S42)</f>
        <v>-180</v>
      </c>
      <c r="AM42" s="151">
        <f>SUM(T42:U42)</f>
        <v>-140</v>
      </c>
      <c r="AN42" s="151">
        <f>SUM(V42:W42)</f>
        <v>-275</v>
      </c>
      <c r="AO42" s="151">
        <f>SUM(X42:Y42)</f>
        <v>-50</v>
      </c>
      <c r="AP42" s="151">
        <f>SUM(Z42:AA42)</f>
        <v>335</v>
      </c>
      <c r="AQ42" s="151">
        <f>SUM(AB42:AC42)</f>
        <v>95</v>
      </c>
      <c r="AR42" s="151">
        <f t="shared" si="17"/>
        <v>565</v>
      </c>
      <c r="AS42" s="153"/>
      <c r="AT42" s="153"/>
      <c r="AU42" s="103"/>
      <c r="AV42" s="44">
        <f>AV18-AV40</f>
        <v>925</v>
      </c>
    </row>
    <row r="43" spans="1:48" s="46" customFormat="1" x14ac:dyDescent="0.2">
      <c r="A43" s="15"/>
      <c r="B43" s="49"/>
      <c r="C43" s="107"/>
      <c r="D43" s="156"/>
      <c r="E43" s="156"/>
      <c r="F43" s="156"/>
      <c r="G43" s="156"/>
      <c r="H43" s="156"/>
      <c r="I43" s="156"/>
      <c r="J43" s="156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8"/>
      <c r="X43" s="158"/>
      <c r="Y43" s="158"/>
      <c r="Z43" s="158"/>
      <c r="AA43" s="158"/>
      <c r="AB43" s="158"/>
      <c r="AC43" s="158"/>
      <c r="AD43" s="158"/>
      <c r="AE43" s="158"/>
      <c r="AF43" s="157"/>
      <c r="AG43" s="157"/>
      <c r="AH43" s="135"/>
      <c r="AI43" s="135"/>
      <c r="AJ43" s="71"/>
      <c r="AK43" s="71"/>
      <c r="AL43" s="71"/>
      <c r="AM43" s="71"/>
      <c r="AN43" s="71"/>
      <c r="AO43" s="71"/>
      <c r="AP43" s="71"/>
      <c r="AQ43" s="71"/>
      <c r="AR43" s="71"/>
      <c r="AS43" s="157"/>
      <c r="AT43" s="157"/>
      <c r="AU43" s="108"/>
      <c r="AV43" s="7"/>
    </row>
    <row r="44" spans="1:48" x14ac:dyDescent="0.2">
      <c r="B44" s="42" t="s">
        <v>38</v>
      </c>
      <c r="C44" s="44" t="s">
        <v>41</v>
      </c>
      <c r="D44" s="151">
        <f>4140+D42</f>
        <v>3440</v>
      </c>
      <c r="E44" s="151">
        <f t="shared" ref="E44:J44" si="51">D44+E42</f>
        <v>2655</v>
      </c>
      <c r="F44" s="151">
        <f t="shared" si="51"/>
        <v>2265</v>
      </c>
      <c r="G44" s="151">
        <f t="shared" si="51"/>
        <v>1885</v>
      </c>
      <c r="H44" s="151">
        <f t="shared" si="51"/>
        <v>2170</v>
      </c>
      <c r="I44" s="151">
        <f t="shared" si="51"/>
        <v>2815</v>
      </c>
      <c r="J44" s="151">
        <f t="shared" si="51"/>
        <v>3495</v>
      </c>
      <c r="K44" s="159">
        <f t="shared" si="12"/>
        <v>0.29723502304147464</v>
      </c>
      <c r="L44" s="159">
        <f t="shared" si="12"/>
        <v>0.24156305506216696</v>
      </c>
      <c r="M44" s="80"/>
      <c r="N44" s="160"/>
      <c r="O44" s="160"/>
      <c r="P44" s="160"/>
      <c r="Q44" s="160"/>
      <c r="R44" s="160"/>
      <c r="S44" s="160"/>
      <c r="T44" s="160"/>
      <c r="U44" s="160"/>
      <c r="V44" s="160"/>
      <c r="W44" s="161"/>
      <c r="X44" s="161"/>
      <c r="Y44" s="161"/>
      <c r="Z44" s="161"/>
      <c r="AA44" s="161"/>
      <c r="AB44" s="161"/>
      <c r="AC44" s="161"/>
      <c r="AD44" s="161"/>
      <c r="AE44" s="161"/>
      <c r="AF44" s="159"/>
      <c r="AG44" s="159"/>
      <c r="AH44" s="135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53"/>
      <c r="AT44" s="153"/>
      <c r="AU44" s="103"/>
      <c r="AV44" s="47"/>
    </row>
    <row r="45" spans="1:48" x14ac:dyDescent="0.2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</row>
    <row r="46" spans="1:48" x14ac:dyDescent="0.2"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</row>
    <row r="47" spans="1:48" x14ac:dyDescent="0.2"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</row>
    <row r="48" spans="1:48" x14ac:dyDescent="0.2"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</row>
    <row r="49" spans="19:34" x14ac:dyDescent="0.2"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</row>
    <row r="50" spans="19:34" x14ac:dyDescent="0.2"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</row>
    <row r="51" spans="19:34" x14ac:dyDescent="0.2"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</row>
    <row r="52" spans="19:34" x14ac:dyDescent="0.2"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</row>
    <row r="53" spans="19:34" x14ac:dyDescent="0.2"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</row>
    <row r="54" spans="19:34" x14ac:dyDescent="0.2"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</row>
    <row r="55" spans="19:34" x14ac:dyDescent="0.2"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</row>
    <row r="56" spans="19:34" x14ac:dyDescent="0.2"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</row>
    <row r="57" spans="19:34" x14ac:dyDescent="0.2"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</row>
    <row r="58" spans="19:34" x14ac:dyDescent="0.2"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</row>
    <row r="59" spans="19:34" x14ac:dyDescent="0.2"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</row>
    <row r="60" spans="19:34" x14ac:dyDescent="0.2"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</row>
    <row r="61" spans="19:34" x14ac:dyDescent="0.2"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</row>
    <row r="62" spans="19:34" x14ac:dyDescent="0.2"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</row>
    <row r="63" spans="19:34" x14ac:dyDescent="0.2"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</row>
    <row r="64" spans="19:34" x14ac:dyDescent="0.2"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</row>
    <row r="65" spans="19:34" x14ac:dyDescent="0.2"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</row>
    <row r="66" spans="19:34" x14ac:dyDescent="0.2"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</row>
  </sheetData>
  <pageMargins left="0.7" right="0.7" top="0.75" bottom="0.75" header="0.3" footer="0.3"/>
  <pageSetup paperSize="9" orientation="portrait" horizontalDpi="4294967293" verticalDpi="0" r:id="rId1"/>
  <ignoredErrors>
    <ignoredError sqref="D4:J4 T4:AE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78C58-95F4-47CF-911B-3AF4B878DBEF}">
  <dimension ref="A1:DU66"/>
  <sheetViews>
    <sheetView showGridLines="0" workbookViewId="0">
      <selection activeCell="A35" sqref="A35"/>
    </sheetView>
  </sheetViews>
  <sheetFormatPr defaultColWidth="9.28515625" defaultRowHeight="15" x14ac:dyDescent="0.25"/>
  <cols>
    <col min="1" max="1" width="9.28515625" style="15"/>
    <col min="2" max="2" width="38.7109375" style="67" bestFit="1" customWidth="1"/>
    <col min="3" max="3" width="27.28515625" style="67" bestFit="1" customWidth="1"/>
    <col min="4" max="9" width="4.42578125" style="67" customWidth="1"/>
    <col min="10" max="10" width="4.42578125" style="67" bestFit="1" customWidth="1"/>
    <col min="11" max="11" width="5" style="67" bestFit="1" customWidth="1"/>
    <col min="12" max="12" width="8.5703125" style="67" bestFit="1" customWidth="1"/>
    <col min="13" max="13" width="8.7109375" style="67" bestFit="1" customWidth="1"/>
    <col min="14" max="14" width="4.7109375" style="67" customWidth="1"/>
    <col min="15" max="15" width="6.7109375" style="67" customWidth="1"/>
    <col min="16" max="23" width="6.7109375" style="15" customWidth="1"/>
    <col min="24" max="31" width="6.7109375" style="113" customWidth="1"/>
    <col min="32" max="32" width="6.7109375" style="235" customWidth="1"/>
    <col min="33" max="37" width="6.7109375" style="113" bestFit="1" customWidth="1"/>
    <col min="38" max="39" width="9.7109375" style="67" bestFit="1" customWidth="1"/>
    <col min="40" max="40" width="4.7109375" style="15" customWidth="1"/>
    <col min="41" max="41" width="6.7109375" style="15" customWidth="1"/>
    <col min="42" max="49" width="6.7109375" style="41" customWidth="1"/>
    <col min="50" max="50" width="6.7109375" style="148" customWidth="1"/>
    <col min="51" max="52" width="6.7109375" style="41" bestFit="1" customWidth="1"/>
    <col min="53" max="54" width="9.42578125" style="15" bestFit="1" customWidth="1"/>
    <col min="55" max="55" width="9.28515625" style="67"/>
    <col min="56" max="56" width="10" style="41" bestFit="1" customWidth="1"/>
    <col min="126" max="16384" width="9.28515625" style="67"/>
  </cols>
  <sheetData>
    <row r="1" spans="1:125" x14ac:dyDescent="0.25">
      <c r="B1" s="16" t="s">
        <v>97</v>
      </c>
      <c r="C1" s="17"/>
      <c r="D1" s="17"/>
      <c r="E1" s="18"/>
      <c r="F1" s="17"/>
      <c r="G1" s="17"/>
      <c r="H1" s="17"/>
      <c r="I1" s="17"/>
      <c r="J1" s="17"/>
      <c r="K1" s="17"/>
      <c r="L1" s="17"/>
      <c r="M1" s="17"/>
      <c r="N1" s="15"/>
      <c r="O1" s="17"/>
      <c r="P1" s="19"/>
      <c r="Q1" s="19"/>
      <c r="R1" s="19"/>
      <c r="S1" s="19"/>
      <c r="T1" s="19"/>
      <c r="U1" s="19"/>
      <c r="V1" s="19"/>
      <c r="W1" s="19"/>
      <c r="X1" s="110"/>
      <c r="Y1" s="110"/>
      <c r="Z1" s="110"/>
      <c r="AA1" s="110"/>
      <c r="AB1" s="110"/>
      <c r="AC1" s="110"/>
      <c r="AD1" s="110"/>
      <c r="AE1" s="110"/>
      <c r="AF1" s="233"/>
      <c r="AG1" s="233"/>
      <c r="AH1" s="233"/>
      <c r="AI1" s="233"/>
      <c r="AJ1" s="233"/>
      <c r="AK1" s="137"/>
      <c r="AL1" s="137"/>
      <c r="AM1" s="17"/>
      <c r="AP1" s="66"/>
      <c r="AQ1" s="66"/>
      <c r="AR1" s="66"/>
      <c r="AS1" s="66"/>
      <c r="AT1" s="66"/>
      <c r="AU1" s="66"/>
      <c r="AV1" s="66"/>
      <c r="AW1" s="66"/>
      <c r="AX1" s="238"/>
      <c r="AY1" s="238"/>
      <c r="AZ1" s="238"/>
      <c r="BA1" s="220"/>
      <c r="BB1" s="220"/>
      <c r="BD1" s="66"/>
    </row>
    <row r="2" spans="1:125" ht="33.75" x14ac:dyDescent="0.25">
      <c r="B2" s="126" t="s">
        <v>35</v>
      </c>
      <c r="C2" s="127"/>
      <c r="D2" s="202">
        <v>2013</v>
      </c>
      <c r="E2" s="202">
        <v>2014</v>
      </c>
      <c r="F2" s="202">
        <v>2015</v>
      </c>
      <c r="G2" s="202">
        <v>2016</v>
      </c>
      <c r="H2" s="202">
        <v>2017</v>
      </c>
      <c r="I2" s="202">
        <v>2018</v>
      </c>
      <c r="J2" s="223">
        <v>2019</v>
      </c>
      <c r="K2" s="223" t="s">
        <v>84</v>
      </c>
      <c r="L2" s="175" t="s">
        <v>85</v>
      </c>
      <c r="M2" s="175" t="s">
        <v>86</v>
      </c>
      <c r="N2" s="15"/>
      <c r="O2" s="185" t="s">
        <v>20</v>
      </c>
      <c r="P2" s="185" t="s">
        <v>34</v>
      </c>
      <c r="Q2" s="185" t="s">
        <v>45</v>
      </c>
      <c r="R2" s="185" t="s">
        <v>46</v>
      </c>
      <c r="S2" s="185" t="s">
        <v>48</v>
      </c>
      <c r="T2" s="185" t="s">
        <v>49</v>
      </c>
      <c r="U2" s="185" t="s">
        <v>53</v>
      </c>
      <c r="V2" s="185" t="s">
        <v>54</v>
      </c>
      <c r="W2" s="185" t="s">
        <v>55</v>
      </c>
      <c r="X2" s="185" t="s">
        <v>56</v>
      </c>
      <c r="Y2" s="185" t="s">
        <v>60</v>
      </c>
      <c r="Z2" s="185" t="s">
        <v>61</v>
      </c>
      <c r="AA2" s="185" t="s">
        <v>62</v>
      </c>
      <c r="AB2" s="185" t="s">
        <v>63</v>
      </c>
      <c r="AC2" s="185" t="s">
        <v>67</v>
      </c>
      <c r="AD2" s="185" t="s">
        <v>70</v>
      </c>
      <c r="AE2" s="185" t="s">
        <v>74</v>
      </c>
      <c r="AF2" s="234" t="s">
        <v>80</v>
      </c>
      <c r="AG2" s="234" t="s">
        <v>82</v>
      </c>
      <c r="AH2" s="234" t="s">
        <v>88</v>
      </c>
      <c r="AI2" s="234" t="s">
        <v>89</v>
      </c>
      <c r="AJ2" s="234" t="s">
        <v>87</v>
      </c>
      <c r="AK2" s="234" t="s">
        <v>90</v>
      </c>
      <c r="AL2" s="204" t="s">
        <v>91</v>
      </c>
      <c r="AM2" s="175" t="s">
        <v>92</v>
      </c>
      <c r="AO2" s="201" t="s">
        <v>39</v>
      </c>
      <c r="AP2" s="201" t="s">
        <v>40</v>
      </c>
      <c r="AQ2" s="201" t="s">
        <v>47</v>
      </c>
      <c r="AR2" s="201" t="s">
        <v>50</v>
      </c>
      <c r="AS2" s="201" t="s">
        <v>57</v>
      </c>
      <c r="AT2" s="201" t="s">
        <v>59</v>
      </c>
      <c r="AU2" s="201" t="s">
        <v>64</v>
      </c>
      <c r="AV2" s="201" t="s">
        <v>66</v>
      </c>
      <c r="AW2" s="201" t="s">
        <v>71</v>
      </c>
      <c r="AX2" s="201" t="s">
        <v>81</v>
      </c>
      <c r="AY2" s="239" t="s">
        <v>93</v>
      </c>
      <c r="AZ2" s="239" t="s">
        <v>94</v>
      </c>
      <c r="BA2" s="204" t="s">
        <v>95</v>
      </c>
      <c r="BB2" s="204" t="s">
        <v>96</v>
      </c>
      <c r="BC2" s="206"/>
      <c r="BD2" s="207" t="s">
        <v>69</v>
      </c>
    </row>
    <row r="3" spans="1:125" x14ac:dyDescent="0.25">
      <c r="B3" s="128" t="s">
        <v>33</v>
      </c>
      <c r="C3" s="130"/>
      <c r="D3" s="186"/>
      <c r="E3" s="186"/>
      <c r="F3" s="186"/>
      <c r="G3" s="186"/>
      <c r="H3" s="186"/>
      <c r="I3" s="186"/>
      <c r="J3" s="224"/>
      <c r="K3" s="181"/>
      <c r="N3" s="176"/>
      <c r="P3" s="208"/>
      <c r="Q3" s="208"/>
      <c r="R3" s="208"/>
      <c r="S3" s="208"/>
      <c r="T3" s="208"/>
      <c r="U3" s="208"/>
      <c r="V3" s="208"/>
      <c r="W3" s="208"/>
      <c r="X3" s="209"/>
      <c r="Y3" s="209"/>
      <c r="Z3" s="209"/>
      <c r="AA3" s="209"/>
      <c r="AB3" s="209"/>
      <c r="AC3" s="209"/>
      <c r="AD3" s="209"/>
      <c r="AE3" s="209"/>
      <c r="AF3" s="288"/>
      <c r="AG3" s="132"/>
      <c r="AH3" s="132"/>
      <c r="AI3" s="132"/>
      <c r="AJ3" s="132"/>
      <c r="AK3" s="129"/>
      <c r="AL3" s="218"/>
      <c r="AN3" s="177"/>
      <c r="AO3" s="131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222"/>
      <c r="BB3" s="222"/>
      <c r="BD3" s="12"/>
    </row>
    <row r="4" spans="1:125" s="68" customFormat="1" x14ac:dyDescent="0.25">
      <c r="A4" s="24"/>
      <c r="B4" s="133" t="s">
        <v>24</v>
      </c>
      <c r="C4" s="69"/>
      <c r="D4" s="225">
        <f>'Table 1(Q1''20)'!D4/32.15075</f>
        <v>188.79808402603359</v>
      </c>
      <c r="E4" s="225">
        <f>'Table 1(Q1''20)'!E4/32.15075</f>
        <v>151.00736374734649</v>
      </c>
      <c r="F4" s="225">
        <f>'Table 1(Q1''20)'!F4/32.15075</f>
        <v>191.59739663926968</v>
      </c>
      <c r="G4" s="225">
        <f>'Table 1(Q1''20)'!G4/32.15075</f>
        <v>187.70946245421956</v>
      </c>
      <c r="H4" s="225">
        <f>'Table 1(Q1''20)'!H4/32.15075</f>
        <v>190.50877506745564</v>
      </c>
      <c r="I4" s="225">
        <f>'Table 1(Q1''20)'!I4/32.15075</f>
        <v>190.35325770005363</v>
      </c>
      <c r="J4" s="225">
        <f>'Table 1(Q1''20)'!J4/32.15075</f>
        <v>189.555731061681</v>
      </c>
      <c r="K4" s="69">
        <f>'Table 1(Q1''20)'!K4/32.15075</f>
        <v>164.44963574328975</v>
      </c>
      <c r="L4" s="477">
        <f t="shared" ref="L4:M11" si="0">IF(ISERROR(J4/I4),"N/A",IF(I4&lt;0,"N/A",IF(J4&lt;0,"N/A",IF(J4/I4-1&gt;300%,"&gt;±300%",IF(J4/I4-1&lt;-300%,"&gt;±300%",J4/I4-1)))))</f>
        <v>-4.1897188837677346E-3</v>
      </c>
      <c r="M4" s="408">
        <f t="shared" si="0"/>
        <v>-0.13244703907275579</v>
      </c>
      <c r="N4" s="100"/>
      <c r="O4" s="69">
        <f>'Table 1(Q1''20)'!O4/32.15075</f>
        <v>40.901067626727212</v>
      </c>
      <c r="P4" s="69">
        <f>'Table 1(Q1''20)'!P4/32.15075</f>
        <v>44.011414974767305</v>
      </c>
      <c r="Q4" s="69">
        <f>'Table 1(Q1''20)'!Q4/32.15075</f>
        <v>42.300723933345253</v>
      </c>
      <c r="R4" s="69">
        <f>'Table 1(Q1''20)'!R4/32.15075</f>
        <v>48.054866527219424</v>
      </c>
      <c r="S4" s="69">
        <f>'Table 1(Q1''20)'!S4/32.15075</f>
        <v>51.476248610063529</v>
      </c>
      <c r="T4" s="69">
        <f>'Table 1(Q1''20)'!T4/32.15075</f>
        <v>50.232109670847485</v>
      </c>
      <c r="U4" s="69">
        <f>'Table 1(Q1''20)'!U4/32.15075</f>
        <v>39.50141132010917</v>
      </c>
      <c r="V4" s="69">
        <f>'Table 1(Q1''20)'!V4/32.15075</f>
        <v>51.320731242661523</v>
      </c>
      <c r="W4" s="69">
        <f>'Table 1(Q1''20)'!W4/32.15075</f>
        <v>50.387627038249491</v>
      </c>
      <c r="X4" s="69">
        <f>'Table 1(Q1''20)'!X4/32.15075</f>
        <v>46.344175485797372</v>
      </c>
      <c r="Y4" s="69">
        <f>'Table 1(Q1''20)'!Y4/32.15075</f>
        <v>44.322449709571316</v>
      </c>
      <c r="Z4" s="69">
        <f>'Table 1(Q1''20)'!Z4/32.15075</f>
        <v>48.365901262023435</v>
      </c>
      <c r="AA4" s="69">
        <f>'Table 1(Q1''20)'!AA4/32.15075</f>
        <v>48.676935996827446</v>
      </c>
      <c r="AB4" s="69">
        <f>'Table 1(Q1''20)'!AB4/32.15075</f>
        <v>49.143488099033455</v>
      </c>
      <c r="AC4" s="69">
        <f>'Table 1(Q1''20)'!AC4/32.15075</f>
        <v>40.434515524521196</v>
      </c>
      <c r="AD4" s="69">
        <f>'Table 1(Q1''20)'!AD4/32.15075</f>
        <v>49.921074936043482</v>
      </c>
      <c r="AE4" s="69">
        <f>'Table 1(Q1''20)'!AE4/32.15075</f>
        <v>51.787283344867532</v>
      </c>
      <c r="AF4" s="69">
        <f>'Table 1(Q1''20)'!AF4/32.15075</f>
        <v>48.676935996827446</v>
      </c>
      <c r="AG4" s="69">
        <f>'Table 1(Q1''20)'!AG4/32.15075</f>
        <v>41.044782361706581</v>
      </c>
      <c r="AH4" s="69">
        <f>'Table 1(Q1''20)'!AH4/32.15075</f>
        <v>51.788156425007621</v>
      </c>
      <c r="AI4" s="69">
        <f>'Table 1(Q1''20)'!AI4/32.15075</f>
        <v>47.600327023599057</v>
      </c>
      <c r="AJ4" s="69">
        <f>'Table 1(Q1''20)'!AJ4/32.15075</f>
        <v>49.122465251367707</v>
      </c>
      <c r="AK4" s="69">
        <f>'Table 1(Q1''20)'!AK4/32.15075</f>
        <v>39.907441061865001</v>
      </c>
      <c r="AL4" s="477">
        <f t="shared" ref="AL4:AL11" si="1">IF(ISERROR(AK4/AG4),"N/A",IF(AG4&lt;0,"N/A",IF(AK4&lt;0,"N/A",IF(AK4/AG4-1&gt;300%,"&gt;±300%",IF(AK4/AG4-1&lt;-300%,"&gt;±300%",AK4/AG4-1)))))</f>
        <v>-2.770976563644012E-2</v>
      </c>
      <c r="AM4" s="477">
        <f t="shared" ref="AM4:AM11" si="2">IF(ISERROR(AK4/AJ4),"N/A",IF(AJ4&lt;0,"N/A",IF(AK4&lt;0,"N/A",IF(AK4/AJ4-1&gt;300%,"&gt;±300%",IF(AK4/AJ4-1&lt;-300%,"&gt;±300%",AK4/AJ4-1)))))</f>
        <v>-0.18759286901314742</v>
      </c>
      <c r="AN4" s="100"/>
      <c r="AO4" s="69">
        <f>'Table 1(Q1''20)'!AO4/32.15075</f>
        <v>66.094881145851957</v>
      </c>
      <c r="AP4" s="69">
        <f>'Table 1(Q1''20)'!AP4/32.15075</f>
        <v>84.912482601494517</v>
      </c>
      <c r="AQ4" s="69">
        <f>'Table 1(Q1''20)'!AQ4/32.15075</f>
        <v>90.355590460564684</v>
      </c>
      <c r="AR4" s="69">
        <f>'Table 1(Q1''20)'!AR4/32.15075</f>
        <v>101.70835828091101</v>
      </c>
      <c r="AS4" s="69">
        <f>'Table 1(Q1''20)'!AS4/32.15075</f>
        <v>90.822142562770694</v>
      </c>
      <c r="AT4" s="69">
        <f>'Table 1(Q1''20)'!AT4/32.15075</f>
        <v>96.73180252404687</v>
      </c>
      <c r="AU4" s="69">
        <f>'Table 1(Q1''20)'!AU4/32.15075</f>
        <v>92.688350971594744</v>
      </c>
      <c r="AV4" s="69">
        <f>'Table 1(Q1''20)'!AV4/32.15075</f>
        <v>97.820424095860901</v>
      </c>
      <c r="AW4" s="69">
        <f>'Table 1(Q1''20)'!AW4/32.15075</f>
        <v>90.355590460564684</v>
      </c>
      <c r="AX4" s="69">
        <f>'Table 1(Q1''20)'!AX4/32.15075</f>
        <v>100.46421934169497</v>
      </c>
      <c r="AY4" s="69">
        <f>'Table 1(Q1''20)'!AY4/32.15075</f>
        <v>92.832938786714209</v>
      </c>
      <c r="AZ4" s="69">
        <f>'Table 1(Q1''20)'!AZ4/32.15075</f>
        <v>96.722792274966764</v>
      </c>
      <c r="BA4" s="408">
        <f t="shared" ref="BA4:BA11" si="3">IF(ISERROR(AZ4/AX4),"N/A",IF(AX4&lt;0,"N/A",IF(AZ4&lt;0,"N/A",IF(AZ4/AX4-1&gt;300%,"&gt;±300%",IF(AZ4/AX4-1&lt;-300%,"&gt;±300%",AZ4/AX4-1)))))</f>
        <v>-3.7241388936721909E-2</v>
      </c>
      <c r="BB4" s="408">
        <f t="shared" ref="BB4:BB11" si="4">IF(ISERROR(AZ4/AY4),"N/A",IF(AY4&lt;0,"N/A",IF(AZ4&lt;0,"N/A",IF(AZ4/AY4-1&gt;300%,"&gt;±300%",IF(AZ4/AY4-1&lt;-300%,"&gt;±300%",AZ4/AY4-1)))))</f>
        <v>4.1901651925396743E-2</v>
      </c>
      <c r="BC4" s="103"/>
      <c r="BD4" s="9">
        <f>SUM(AH4:AK4)</f>
        <v>188.41838976183939</v>
      </c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</row>
    <row r="5" spans="1:125" s="68" customFormat="1" x14ac:dyDescent="0.25">
      <c r="A5" s="15"/>
      <c r="B5" s="117"/>
      <c r="C5" s="117" t="s">
        <v>0</v>
      </c>
      <c r="D5" s="188">
        <f>'Table 1(Q1''20)'!D5/32.15075</f>
        <v>135.45562700714601</v>
      </c>
      <c r="E5" s="188">
        <f>'Table 1(Q1''20)'!E5/32.15075</f>
        <v>96.887319891448868</v>
      </c>
      <c r="F5" s="188">
        <f>'Table 1(Q1''20)'!F5/32.15075</f>
        <v>139.34356119219612</v>
      </c>
      <c r="G5" s="188">
        <f>'Table 1(Q1''20)'!G5/32.15075</f>
        <v>132.34527965910593</v>
      </c>
      <c r="H5" s="188">
        <f>'Table 1(Q1''20)'!H5/32.15075</f>
        <v>136.23321384415604</v>
      </c>
      <c r="I5" s="188">
        <f>'Table 1(Q1''20)'!I5/32.15075</f>
        <v>139.03252645739212</v>
      </c>
      <c r="J5" s="226">
        <f>'Table 1(Q1''20)'!J5/32.15075</f>
        <v>136.92091197040691</v>
      </c>
      <c r="K5" s="71">
        <f>'Table 1(Q1''20)'!K5/32.15075</f>
        <v>113.50277357049448</v>
      </c>
      <c r="L5" s="478">
        <f t="shared" si="0"/>
        <v>-1.5187917106809889E-2</v>
      </c>
      <c r="M5" s="410">
        <f t="shared" si="0"/>
        <v>-0.17103405216124945</v>
      </c>
      <c r="N5" s="87"/>
      <c r="O5" s="73">
        <f>'Table 1(Q1''20)'!O5/32.15075</f>
        <v>27.060021927948803</v>
      </c>
      <c r="P5" s="73">
        <f>'Table 1(Q1''20)'!P5/32.15075</f>
        <v>30.481404010792904</v>
      </c>
      <c r="Q5" s="73">
        <f>'Table 1(Q1''20)'!Q5/32.15075</f>
        <v>29.237265071576868</v>
      </c>
      <c r="R5" s="73">
        <f>'Table 1(Q1''20)'!R5/32.15075</f>
        <v>35.146925032853041</v>
      </c>
      <c r="S5" s="73">
        <f>'Table 1(Q1''20)'!S5/32.15075</f>
        <v>37.790720278687118</v>
      </c>
      <c r="T5" s="73">
        <f>'Table 1(Q1''20)'!T5/32.15075</f>
        <v>37.168650809079104</v>
      </c>
      <c r="U5" s="73">
        <f>'Table 1(Q1''20)'!U5/32.15075</f>
        <v>25.193813519124745</v>
      </c>
      <c r="V5" s="73">
        <f>'Table 1(Q1''20)'!V5/32.15075</f>
        <v>37.324168176481109</v>
      </c>
      <c r="W5" s="73">
        <f>'Table 1(Q1''20)'!W5/32.15075</f>
        <v>36.702098706873088</v>
      </c>
      <c r="X5" s="73">
        <f>'Table 1(Q1''20)'!X5/32.15075</f>
        <v>33.125199256626985</v>
      </c>
      <c r="Y5" s="73">
        <f>'Table 1(Q1''20)'!Y5/32.15075</f>
        <v>32.036577684812947</v>
      </c>
      <c r="Z5" s="73">
        <f>'Table 1(Q1''20)'!Z5/32.15075</f>
        <v>34.05830346103901</v>
      </c>
      <c r="AA5" s="73">
        <f>'Table 1(Q1''20)'!AA5/32.15075</f>
        <v>35.457959767657051</v>
      </c>
      <c r="AB5" s="73">
        <f>'Table 1(Q1''20)'!AB5/32.15075</f>
        <v>34.524855563245026</v>
      </c>
      <c r="AC5" s="73">
        <f>'Table 1(Q1''20)'!AC5/32.15075</f>
        <v>28.459678234566844</v>
      </c>
      <c r="AD5" s="73">
        <f>'Table 1(Q1''20)'!AD5/32.15075</f>
        <v>36.080029237265066</v>
      </c>
      <c r="AE5" s="73">
        <f>'Table 1(Q1''20)'!AE5/32.15075</f>
        <v>38.257272380893134</v>
      </c>
      <c r="AF5" s="73">
        <f>'Table 1(Q1''20)'!AF5/32.15075</f>
        <v>36.391063972069077</v>
      </c>
      <c r="AG5" s="73">
        <f>'Table 1(Q1''20)'!AG5/32.15075</f>
        <v>27.171400356134772</v>
      </c>
      <c r="AH5" s="73">
        <f>'Table 1(Q1''20)'!AH5/32.15075</f>
        <v>37.880699284381322</v>
      </c>
      <c r="AI5" s="73">
        <f>'Table 1(Q1''20)'!AI5/32.15075</f>
        <v>34.884665677617029</v>
      </c>
      <c r="AJ5" s="73">
        <f>'Table 1(Q1''20)'!AJ5/32.15075</f>
        <v>36.984146652273765</v>
      </c>
      <c r="AK5" s="73">
        <f>'Table 1(Q1''20)'!AK5/32.15075</f>
        <v>27.330088411623365</v>
      </c>
      <c r="AL5" s="410">
        <f t="shared" si="1"/>
        <v>5.8402604727276763E-3</v>
      </c>
      <c r="AM5" s="410">
        <f t="shared" si="2"/>
        <v>-0.26103233721784069</v>
      </c>
      <c r="AN5" s="135"/>
      <c r="AO5" s="73">
        <f>'Table 1(Q1''20)'!AO5/32.15075</f>
        <v>39.345893952707165</v>
      </c>
      <c r="AP5" s="73">
        <f>'Table 1(Q1''20)'!AP5/32.15075</f>
        <v>57.541425938741703</v>
      </c>
      <c r="AQ5" s="73">
        <f>'Table 1(Q1''20)'!AQ5/32.15075</f>
        <v>64.384190104429905</v>
      </c>
      <c r="AR5" s="73">
        <f>'Table 1(Q1''20)'!AR5/32.15075</f>
        <v>74.959371087766215</v>
      </c>
      <c r="AS5" s="73">
        <f>'Table 1(Q1''20)'!AS5/32.15075</f>
        <v>62.517981695605854</v>
      </c>
      <c r="AT5" s="73">
        <f>'Table 1(Q1''20)'!AT5/32.15075</f>
        <v>69.827297963500072</v>
      </c>
      <c r="AU5" s="73">
        <f>'Table 1(Q1''20)'!AU5/32.15075</f>
        <v>66.094881145851957</v>
      </c>
      <c r="AV5" s="73">
        <f>'Table 1(Q1''20)'!AV5/32.15075</f>
        <v>69.982815330902071</v>
      </c>
      <c r="AW5" s="73">
        <f>'Table 1(Q1''20)'!AW5/32.15075</f>
        <v>64.539707471831917</v>
      </c>
      <c r="AX5" s="73">
        <f>'Table 1(Q1''20)'!AX5/32.15075</f>
        <v>74.648336352962218</v>
      </c>
      <c r="AY5" s="73">
        <f>'Table 1(Q1''20)'!AY5/32.15075</f>
        <v>65.052099640516104</v>
      </c>
      <c r="AZ5" s="73">
        <f>'Table 1(Q1''20)'!AZ5/32.15075</f>
        <v>71.868812329890787</v>
      </c>
      <c r="BA5" s="410">
        <f t="shared" si="3"/>
        <v>-3.7234909160318241E-2</v>
      </c>
      <c r="BB5" s="410">
        <f t="shared" si="4"/>
        <v>0.10478851147072055</v>
      </c>
      <c r="BC5" s="103"/>
      <c r="BD5" s="13">
        <f t="shared" ref="BD5:BD9" si="5">SUM(AH5:AK5)</f>
        <v>137.0796000258955</v>
      </c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</row>
    <row r="6" spans="1:125" x14ac:dyDescent="0.25">
      <c r="B6" s="117"/>
      <c r="C6" s="117" t="s">
        <v>8</v>
      </c>
      <c r="D6" s="188">
        <f>'Table 1(Q1''20)'!D6/32.15075</f>
        <v>12.596906759562373</v>
      </c>
      <c r="E6" s="188">
        <f>'Table 1(Q1''20)'!E6/32.15075</f>
        <v>12.596906759562373</v>
      </c>
      <c r="F6" s="188">
        <f>'Table 1(Q1''20)'!F6/32.15075</f>
        <v>12.596906759562373</v>
      </c>
      <c r="G6" s="188">
        <f>'Table 1(Q1''20)'!G6/32.15075</f>
        <v>15.240702005396452</v>
      </c>
      <c r="H6" s="188">
        <f>'Table 1(Q1''20)'!H6/32.15075</f>
        <v>14.929667270592443</v>
      </c>
      <c r="I6" s="188">
        <f>'Table 1(Q1''20)'!I6/32.15075</f>
        <v>14.463115168386429</v>
      </c>
      <c r="J6" s="226">
        <f>'Table 1(Q1''20)'!J6/32.15075</f>
        <v>14.155856395262941</v>
      </c>
      <c r="K6" s="71">
        <f>'Table 1(Q1''20)'!K6/32.15075</f>
        <v>13.609317093821176</v>
      </c>
      <c r="L6" s="410">
        <f t="shared" si="0"/>
        <v>-2.1244301075268757E-2</v>
      </c>
      <c r="M6" s="410">
        <f t="shared" si="0"/>
        <v>-3.8608706261293868E-2</v>
      </c>
      <c r="N6" s="84"/>
      <c r="O6" s="73">
        <f>'Table 1(Q1''20)'!O6/32.15075</f>
        <v>2.9548299806380878</v>
      </c>
      <c r="P6" s="73">
        <f>'Table 1(Q1''20)'!P6/32.15075</f>
        <v>2.9548299806380878</v>
      </c>
      <c r="Q6" s="73">
        <f>'Table 1(Q1''20)'!Q6/32.15075</f>
        <v>2.9548299806380878</v>
      </c>
      <c r="R6" s="73">
        <f>'Table 1(Q1''20)'!R6/32.15075</f>
        <v>2.4882778784320738</v>
      </c>
      <c r="S6" s="73">
        <f>'Table 1(Q1''20)'!S6/32.15075</f>
        <v>3.5768994502461058</v>
      </c>
      <c r="T6" s="73">
        <f>'Table 1(Q1''20)'!T6/32.15075</f>
        <v>3.4213820828441013</v>
      </c>
      <c r="U6" s="73">
        <f>'Table 1(Q1''20)'!U6/32.15075</f>
        <v>4.0434515524521197</v>
      </c>
      <c r="V6" s="73">
        <f>'Table 1(Q1''20)'!V6/32.15075</f>
        <v>3.7324168176481107</v>
      </c>
      <c r="W6" s="73">
        <f>'Table 1(Q1''20)'!W6/32.15075</f>
        <v>3.7324168176481107</v>
      </c>
      <c r="X6" s="73">
        <f>'Table 1(Q1''20)'!X6/32.15075</f>
        <v>3.7324168176481107</v>
      </c>
      <c r="Y6" s="73">
        <f>'Table 1(Q1''20)'!Y6/32.15075</f>
        <v>3.5768994502461058</v>
      </c>
      <c r="Z6" s="73">
        <f>'Table 1(Q1''20)'!Z6/32.15075</f>
        <v>3.8879341850501152</v>
      </c>
      <c r="AA6" s="73">
        <f>'Table 1(Q1''20)'!AA6/32.15075</f>
        <v>3.1103473480400923</v>
      </c>
      <c r="AB6" s="73">
        <f>'Table 1(Q1''20)'!AB6/32.15075</f>
        <v>4.3544862872561287</v>
      </c>
      <c r="AC6" s="73">
        <f>'Table 1(Q1''20)'!AC6/32.15075</f>
        <v>3.5768994502461058</v>
      </c>
      <c r="AD6" s="73">
        <f>'Table 1(Q1''20)'!AD6/32.15075</f>
        <v>3.5768994502461058</v>
      </c>
      <c r="AE6" s="73">
        <f>'Table 1(Q1''20)'!AE6/32.15075</f>
        <v>3.7324168176481107</v>
      </c>
      <c r="AF6" s="73">
        <f>'Table 1(Q1''20)'!AF6/32.15075</f>
        <v>3.7324168176481107</v>
      </c>
      <c r="AG6" s="73">
        <f>'Table 1(Q1''20)'!AG6/32.15075</f>
        <v>3.50209870687309</v>
      </c>
      <c r="AH6" s="73">
        <f>'Table 1(Q1''20)'!AH6/32.15075</f>
        <v>3.7379047145089919</v>
      </c>
      <c r="AI6" s="73">
        <f>'Table 1(Q1''20)'!AI6/32.15075</f>
        <v>3.6219994867926868</v>
      </c>
      <c r="AJ6" s="73">
        <f>'Table 1(Q1''20)'!AJ6/32.15075</f>
        <v>3.2938534870881706</v>
      </c>
      <c r="AK6" s="73">
        <f>'Table 1(Q1''20)'!AK6/32.15075</f>
        <v>3.6763422315187047</v>
      </c>
      <c r="AL6" s="410">
        <f t="shared" si="1"/>
        <v>4.9754030148736472E-2</v>
      </c>
      <c r="AM6" s="410">
        <f t="shared" si="2"/>
        <v>0.11612196654462048</v>
      </c>
      <c r="AN6" s="100"/>
      <c r="AO6" s="73">
        <f>'Table 1(Q1''20)'!AO6/32.15075</f>
        <v>6.6872467982861981</v>
      </c>
      <c r="AP6" s="73">
        <f>'Table 1(Q1''20)'!AP6/32.15075</f>
        <v>5.9096599612761755</v>
      </c>
      <c r="AQ6" s="73">
        <f>'Table 1(Q1''20)'!AQ6/32.15075</f>
        <v>5.4431078590701611</v>
      </c>
      <c r="AR6" s="73">
        <f>'Table 1(Q1''20)'!AR6/32.15075</f>
        <v>6.9982815330902071</v>
      </c>
      <c r="AS6" s="73">
        <f>'Table 1(Q1''20)'!AS6/32.15075</f>
        <v>7.7758683701002305</v>
      </c>
      <c r="AT6" s="73">
        <f>'Table 1(Q1''20)'!AT6/32.15075</f>
        <v>7.4648336352962215</v>
      </c>
      <c r="AU6" s="73">
        <f>'Table 1(Q1''20)'!AU6/32.15075</f>
        <v>7.4648336352962215</v>
      </c>
      <c r="AV6" s="73">
        <f>'Table 1(Q1''20)'!AV6/32.15075</f>
        <v>7.4648336352962215</v>
      </c>
      <c r="AW6" s="73">
        <f>'Table 1(Q1''20)'!AW6/32.15075</f>
        <v>7.1537989004922116</v>
      </c>
      <c r="AX6" s="73">
        <f>'Table 1(Q1''20)'!AX6/32.15075</f>
        <v>7.4648336352962215</v>
      </c>
      <c r="AY6" s="73">
        <f>'Table 1(Q1''20)'!AY6/32.15075</f>
        <v>7.2400034213820819</v>
      </c>
      <c r="AZ6" s="73">
        <f>'Table 1(Q1''20)'!AZ6/32.15075</f>
        <v>6.915852973880857</v>
      </c>
      <c r="BA6" s="410">
        <f t="shared" si="3"/>
        <v>-7.3542250000000142E-2</v>
      </c>
      <c r="BB6" s="410">
        <f t="shared" si="4"/>
        <v>-4.4772140099257896E-2</v>
      </c>
      <c r="BC6" s="103"/>
      <c r="BD6" s="13">
        <f t="shared" si="5"/>
        <v>14.330099919908553</v>
      </c>
    </row>
    <row r="7" spans="1:125" x14ac:dyDescent="0.25">
      <c r="B7" s="117"/>
      <c r="C7" s="117" t="s">
        <v>15</v>
      </c>
      <c r="D7" s="188">
        <f>'Table 1(Q1''20)'!D7/32.15075</f>
        <v>11.041733085542328</v>
      </c>
      <c r="E7" s="188">
        <f>'Table 1(Q1''20)'!E7/32.15075</f>
        <v>12.441389392160369</v>
      </c>
      <c r="F7" s="188">
        <f>'Table 1(Q1''20)'!F7/32.15075</f>
        <v>11.974837289954355</v>
      </c>
      <c r="G7" s="188">
        <f>'Table 1(Q1''20)'!G7/32.15075</f>
        <v>12.285872024758364</v>
      </c>
      <c r="H7" s="188">
        <f>'Table 1(Q1''20)'!H7/32.15075</f>
        <v>11.352767820346337</v>
      </c>
      <c r="I7" s="188">
        <f>'Table 1(Q1''20)'!I7/32.15075</f>
        <v>10.886215718140322</v>
      </c>
      <c r="J7" s="226">
        <f>'Table 1(Q1''20)'!J7/32.15075</f>
        <v>11.083385034955059</v>
      </c>
      <c r="K7" s="71">
        <f>'Table 1(Q1''20)'!K7/32.15075</f>
        <v>10.934953567932592</v>
      </c>
      <c r="L7" s="410">
        <f t="shared" si="0"/>
        <v>1.8111832607375478E-2</v>
      </c>
      <c r="M7" s="410">
        <f t="shared" si="0"/>
        <v>-1.3392250341781042E-2</v>
      </c>
      <c r="N7" s="87"/>
      <c r="O7" s="73">
        <f>'Table 1(Q1''20)'!O7/32.15075</f>
        <v>3.2658647154420968</v>
      </c>
      <c r="P7" s="73">
        <f>'Table 1(Q1''20)'!P7/32.15075</f>
        <v>3.5768994502461058</v>
      </c>
      <c r="Q7" s="73">
        <f>'Table 1(Q1''20)'!Q7/32.15075</f>
        <v>3.1103473480400923</v>
      </c>
      <c r="R7" s="73">
        <f>'Table 1(Q1''20)'!R7/32.15075</f>
        <v>3.1103473480400923</v>
      </c>
      <c r="S7" s="73">
        <f>'Table 1(Q1''20)'!S7/32.15075</f>
        <v>2.7993126132360828</v>
      </c>
      <c r="T7" s="73">
        <f>'Table 1(Q1''20)'!T7/32.15075</f>
        <v>3.1103473480400923</v>
      </c>
      <c r="U7" s="73">
        <f>'Table 1(Q1''20)'!U7/32.15075</f>
        <v>3.1103473480400923</v>
      </c>
      <c r="V7" s="73">
        <f>'Table 1(Q1''20)'!V7/32.15075</f>
        <v>3.2658647154420968</v>
      </c>
      <c r="W7" s="73">
        <f>'Table 1(Q1''20)'!W7/32.15075</f>
        <v>3.1103473480400923</v>
      </c>
      <c r="X7" s="73">
        <f>'Table 1(Q1''20)'!X7/32.15075</f>
        <v>2.6437952458340783</v>
      </c>
      <c r="Y7" s="73">
        <f>'Table 1(Q1''20)'!Y7/32.15075</f>
        <v>2.9548299806380878</v>
      </c>
      <c r="Z7" s="73">
        <f>'Table 1(Q1''20)'!Z7/32.15075</f>
        <v>2.6437952458340783</v>
      </c>
      <c r="AA7" s="73">
        <f>'Table 1(Q1''20)'!AA7/32.15075</f>
        <v>2.9548299806380878</v>
      </c>
      <c r="AB7" s="73">
        <f>'Table 1(Q1''20)'!AB7/32.15075</f>
        <v>2.9548299806380878</v>
      </c>
      <c r="AC7" s="73">
        <f>'Table 1(Q1''20)'!AC7/32.15075</f>
        <v>2.7993126132360828</v>
      </c>
      <c r="AD7" s="73">
        <f>'Table 1(Q1''20)'!AD7/32.15075</f>
        <v>2.6437952458340783</v>
      </c>
      <c r="AE7" s="73">
        <f>'Table 1(Q1''20)'!AE7/32.15075</f>
        <v>2.7993126132360828</v>
      </c>
      <c r="AF7" s="73">
        <f>'Table 1(Q1''20)'!AF7/32.15075</f>
        <v>2.7993126132360828</v>
      </c>
      <c r="AG7" s="73">
        <f>'Table 1(Q1''20)'!AG7/32.15075</f>
        <v>2.648445259055586</v>
      </c>
      <c r="AH7" s="73">
        <f>'Table 1(Q1''20)'!AH7/32.15075</f>
        <v>3.0666180415697917</v>
      </c>
      <c r="AI7" s="73">
        <f>'Table 1(Q1''20)'!AI7/32.15075</f>
        <v>2.4422142562770697</v>
      </c>
      <c r="AJ7" s="73">
        <f>'Table 1(Q1''20)'!AJ7/32.15075</f>
        <v>2.9261074780526113</v>
      </c>
      <c r="AK7" s="73">
        <f>'Table 1(Q1''20)'!AK7/32.15075</f>
        <v>2.8913788947380694</v>
      </c>
      <c r="AL7" s="410">
        <f t="shared" si="1"/>
        <v>9.1726885746210129E-2</v>
      </c>
      <c r="AM7" s="410">
        <f t="shared" si="2"/>
        <v>-1.1868526216150643E-2</v>
      </c>
      <c r="AN7" s="135"/>
      <c r="AO7" s="73">
        <f>'Table 1(Q1''20)'!AO7/32.15075</f>
        <v>5.5986252264721657</v>
      </c>
      <c r="AP7" s="73">
        <f>'Table 1(Q1''20)'!AP7/32.15075</f>
        <v>6.8427641656882026</v>
      </c>
      <c r="AQ7" s="73">
        <f>'Table 1(Q1''20)'!AQ7/32.15075</f>
        <v>6.2206946960801845</v>
      </c>
      <c r="AR7" s="73">
        <f>'Table 1(Q1''20)'!AR7/32.15075</f>
        <v>5.9096599612761755</v>
      </c>
      <c r="AS7" s="73">
        <f>'Table 1(Q1''20)'!AS7/32.15075</f>
        <v>6.3762120634821891</v>
      </c>
      <c r="AT7" s="73">
        <f>'Table 1(Q1''20)'!AT7/32.15075</f>
        <v>5.7541425938741702</v>
      </c>
      <c r="AU7" s="73">
        <f>'Table 1(Q1''20)'!AU7/32.15075</f>
        <v>5.5986252264721657</v>
      </c>
      <c r="AV7" s="73">
        <f>'Table 1(Q1''20)'!AV7/32.15075</f>
        <v>5.9096599612761755</v>
      </c>
      <c r="AW7" s="73">
        <f>'Table 1(Q1''20)'!AW7/32.15075</f>
        <v>5.4431078590701611</v>
      </c>
      <c r="AX7" s="73">
        <f>'Table 1(Q1''20)'!AX7/32.15075</f>
        <v>5.5986252264721657</v>
      </c>
      <c r="AY7" s="73">
        <f>'Table 1(Q1''20)'!AY7/32.15075</f>
        <v>5.7150633006253777</v>
      </c>
      <c r="AZ7" s="73">
        <f>'Table 1(Q1''20)'!AZ7/32.15075</f>
        <v>5.3683217343296814</v>
      </c>
      <c r="BA7" s="410">
        <f t="shared" si="3"/>
        <v>-4.113572222222206E-2</v>
      </c>
      <c r="BB7" s="410">
        <f t="shared" si="4"/>
        <v>-6.06715180666072E-2</v>
      </c>
      <c r="BC7" s="103"/>
      <c r="BD7" s="13">
        <f t="shared" si="5"/>
        <v>11.326318670637542</v>
      </c>
    </row>
    <row r="8" spans="1:125" x14ac:dyDescent="0.25">
      <c r="B8" s="117"/>
      <c r="C8" s="117" t="s">
        <v>1</v>
      </c>
      <c r="D8" s="188">
        <f>'Table 1(Q1''20)'!D8/32.15075</f>
        <v>23.016570375496681</v>
      </c>
      <c r="E8" s="188">
        <f>'Table 1(Q1''20)'!E8/32.15075</f>
        <v>23.016570375496681</v>
      </c>
      <c r="F8" s="188">
        <f>'Table 1(Q1''20)'!F8/32.15075</f>
        <v>22.083466171084655</v>
      </c>
      <c r="G8" s="188">
        <f>'Table 1(Q1''20)'!G8/32.15075</f>
        <v>22.238983538486661</v>
      </c>
      <c r="H8" s="188">
        <f>'Table 1(Q1''20)'!H8/32.15075</f>
        <v>22.394500905888663</v>
      </c>
      <c r="I8" s="188">
        <f>'Table 1(Q1''20)'!I8/32.15075</f>
        <v>20.683809864466614</v>
      </c>
      <c r="J8" s="226">
        <f>'Table 1(Q1''20)'!J8/32.15075</f>
        <v>22.281872565115062</v>
      </c>
      <c r="K8" s="71">
        <f>'Table 1(Q1''20)'!K8/32.15075</f>
        <v>21.233313367285184</v>
      </c>
      <c r="L8" s="410">
        <f t="shared" si="0"/>
        <v>7.7261525372741557E-2</v>
      </c>
      <c r="M8" s="410">
        <f t="shared" si="0"/>
        <v>-4.7058845470264621E-2</v>
      </c>
      <c r="N8" s="87"/>
      <c r="O8" s="73">
        <f>'Table 1(Q1''20)'!O8/32.15075</f>
        <v>6.2206946960801845</v>
      </c>
      <c r="P8" s="73">
        <f>'Table 1(Q1''20)'!P8/32.15075</f>
        <v>5.4431078590701611</v>
      </c>
      <c r="Q8" s="73">
        <f>'Table 1(Q1''20)'!Q8/32.15075</f>
        <v>5.5986252264721657</v>
      </c>
      <c r="R8" s="73">
        <f>'Table 1(Q1''20)'!R8/32.15075</f>
        <v>5.9096599612761755</v>
      </c>
      <c r="S8" s="73">
        <f>'Table 1(Q1''20)'!S8/32.15075</f>
        <v>5.9096599612761755</v>
      </c>
      <c r="T8" s="73">
        <f>'Table 1(Q1''20)'!T8/32.15075</f>
        <v>4.9765557568641476</v>
      </c>
      <c r="U8" s="73">
        <f>'Table 1(Q1''20)'!U8/32.15075</f>
        <v>5.9096599612761755</v>
      </c>
      <c r="V8" s="73">
        <f>'Table 1(Q1''20)'!V8/32.15075</f>
        <v>5.5986252264721657</v>
      </c>
      <c r="W8" s="73">
        <f>'Table 1(Q1''20)'!W8/32.15075</f>
        <v>5.4431078590701611</v>
      </c>
      <c r="X8" s="73">
        <f>'Table 1(Q1''20)'!X8/32.15075</f>
        <v>5.2875904916681566</v>
      </c>
      <c r="Y8" s="73">
        <f>'Table 1(Q1''20)'!Y8/32.15075</f>
        <v>4.3544862872561287</v>
      </c>
      <c r="Z8" s="73">
        <f>'Table 1(Q1''20)'!Z8/32.15075</f>
        <v>6.3762120634821891</v>
      </c>
      <c r="AA8" s="73">
        <f>'Table 1(Q1''20)'!AA8/32.15075</f>
        <v>5.7541425938741702</v>
      </c>
      <c r="AB8" s="73">
        <f>'Table 1(Q1''20)'!AB8/32.15075</f>
        <v>5.9096599612761755</v>
      </c>
      <c r="AC8" s="73">
        <f>'Table 1(Q1''20)'!AC8/32.15075</f>
        <v>4.3544862872561287</v>
      </c>
      <c r="AD8" s="73">
        <f>'Table 1(Q1''20)'!AD8/32.15075</f>
        <v>6.2206946960801845</v>
      </c>
      <c r="AE8" s="73">
        <f>'Table 1(Q1''20)'!AE8/32.15075</f>
        <v>5.5986252264721657</v>
      </c>
      <c r="AF8" s="73">
        <f>'Table 1(Q1''20)'!AF8/32.15075</f>
        <v>4.5100036546581332</v>
      </c>
      <c r="AG8" s="73">
        <f>'Table 1(Q1''20)'!AG8/32.15075</f>
        <v>6.3451085900017876</v>
      </c>
      <c r="AH8" s="73">
        <f>'Table 1(Q1''20)'!AH8/32.15075</f>
        <v>5.8720951074433607</v>
      </c>
      <c r="AI8" s="73">
        <f>'Table 1(Q1''20)'!AI8/32.15075</f>
        <v>5.4181170460152694</v>
      </c>
      <c r="AJ8" s="73">
        <f>'Table 1(Q1''20)'!AJ8/32.15075</f>
        <v>4.6465518216546471</v>
      </c>
      <c r="AK8" s="73">
        <f>'Table 1(Q1''20)'!AK8/32.15075</f>
        <v>4.6655210220601386</v>
      </c>
      <c r="AL8" s="410">
        <f t="shared" si="1"/>
        <v>-0.26470588235294112</v>
      </c>
      <c r="AM8" s="410">
        <f t="shared" si="2"/>
        <v>4.0824252335007749E-3</v>
      </c>
      <c r="AN8" s="135"/>
      <c r="AO8" s="73">
        <f>'Table 1(Q1''20)'!AO8/32.15075</f>
        <v>11.352767820346337</v>
      </c>
      <c r="AP8" s="73">
        <f>'Table 1(Q1''20)'!AP8/32.15075</f>
        <v>11.663802555150346</v>
      </c>
      <c r="AQ8" s="73">
        <f>'Table 1(Q1''20)'!AQ8/32.15075</f>
        <v>11.50828518774834</v>
      </c>
      <c r="AR8" s="73">
        <f>'Table 1(Q1''20)'!AR8/32.15075</f>
        <v>10.886215718140322</v>
      </c>
      <c r="AS8" s="73">
        <f>'Table 1(Q1''20)'!AS8/32.15075</f>
        <v>11.50828518774834</v>
      </c>
      <c r="AT8" s="73">
        <f>'Table 1(Q1''20)'!AT8/32.15075</f>
        <v>10.730698350738319</v>
      </c>
      <c r="AU8" s="73">
        <f>'Table 1(Q1''20)'!AU8/32.15075</f>
        <v>10.730698350738319</v>
      </c>
      <c r="AV8" s="73">
        <f>'Table 1(Q1''20)'!AV8/32.15075</f>
        <v>11.663802555150346</v>
      </c>
      <c r="AW8" s="73">
        <f>'Table 1(Q1''20)'!AW8/32.15075</f>
        <v>10.575180983336313</v>
      </c>
      <c r="AX8" s="73">
        <f>'Table 1(Q1''20)'!AX8/32.15075</f>
        <v>10.108628881130299</v>
      </c>
      <c r="AY8" s="73">
        <f>'Table 1(Q1''20)'!AY8/32.15075</f>
        <v>12.217203697445148</v>
      </c>
      <c r="AZ8" s="73">
        <f>'Table 1(Q1''20)'!AZ8/32.15075</f>
        <v>10.064668867669916</v>
      </c>
      <c r="BA8" s="410">
        <f t="shared" si="3"/>
        <v>-4.3487612392658637E-3</v>
      </c>
      <c r="BB8" s="410">
        <f t="shared" si="4"/>
        <v>-0.17618883036429756</v>
      </c>
      <c r="BC8" s="103"/>
      <c r="BD8" s="13">
        <f t="shared" si="5"/>
        <v>20.602284997173413</v>
      </c>
    </row>
    <row r="9" spans="1:125" x14ac:dyDescent="0.25">
      <c r="B9" s="77"/>
      <c r="C9" s="74" t="s">
        <v>2</v>
      </c>
      <c r="D9" s="189">
        <f>'Table 1(Q1''20)'!D9/32.15075</f>
        <v>6.6872467982861981</v>
      </c>
      <c r="E9" s="189">
        <f>'Table 1(Q1''20)'!E9/32.15075</f>
        <v>6.06517732867818</v>
      </c>
      <c r="F9" s="189">
        <f>'Table 1(Q1''20)'!F9/32.15075</f>
        <v>5.5986252264721657</v>
      </c>
      <c r="G9" s="189">
        <f>'Table 1(Q1''20)'!G9/32.15075</f>
        <v>5.5986252264721657</v>
      </c>
      <c r="H9" s="189">
        <f>'Table 1(Q1''20)'!H9/32.15075</f>
        <v>5.5986252264721657</v>
      </c>
      <c r="I9" s="189">
        <f>'Table 1(Q1''20)'!I9/32.15075</f>
        <v>5.2875904916681566</v>
      </c>
      <c r="J9" s="74">
        <f>'Table 1(Q1''20)'!J9/32.15075</f>
        <v>5.1137050959410182</v>
      </c>
      <c r="K9" s="74">
        <f>'Table 1(Q1''20)'!K9/32.15075</f>
        <v>5.169278143756312</v>
      </c>
      <c r="L9" s="413">
        <f t="shared" si="0"/>
        <v>-3.2885564039260573E-2</v>
      </c>
      <c r="M9" s="413">
        <f t="shared" si="0"/>
        <v>1.0867472169915349E-2</v>
      </c>
      <c r="N9" s="135"/>
      <c r="O9" s="74">
        <f>'Table 1(Q1''20)'!O9/32.15075</f>
        <v>1.3996563066180414</v>
      </c>
      <c r="P9" s="74">
        <f>'Table 1(Q1''20)'!P9/32.15075</f>
        <v>1.5551736740200461</v>
      </c>
      <c r="Q9" s="74">
        <f>'Table 1(Q1''20)'!Q9/32.15075</f>
        <v>1.3996563066180414</v>
      </c>
      <c r="R9" s="74">
        <f>'Table 1(Q1''20)'!R9/32.15075</f>
        <v>1.3996563066180414</v>
      </c>
      <c r="S9" s="74">
        <f>'Table 1(Q1''20)'!S9/32.15075</f>
        <v>1.3996563066180414</v>
      </c>
      <c r="T9" s="74">
        <f>'Table 1(Q1''20)'!T9/32.15075</f>
        <v>1.5551736740200461</v>
      </c>
      <c r="U9" s="74">
        <f>'Table 1(Q1''20)'!U9/32.15075</f>
        <v>1.2441389392160369</v>
      </c>
      <c r="V9" s="74">
        <f>'Table 1(Q1''20)'!V9/32.15075</f>
        <v>1.3996563066180414</v>
      </c>
      <c r="W9" s="74">
        <f>'Table 1(Q1''20)'!W9/32.15075</f>
        <v>1.3996563066180414</v>
      </c>
      <c r="X9" s="74">
        <f>'Table 1(Q1''20)'!X9/32.15075</f>
        <v>1.5551736740200461</v>
      </c>
      <c r="Y9" s="74">
        <f>'Table 1(Q1''20)'!Y9/32.15075</f>
        <v>1.3996563066180414</v>
      </c>
      <c r="Z9" s="74">
        <f>'Table 1(Q1''20)'!Z9/32.15075</f>
        <v>1.3996563066180414</v>
      </c>
      <c r="AA9" s="74">
        <f>'Table 1(Q1''20)'!AA9/32.15075</f>
        <v>1.3996563066180414</v>
      </c>
      <c r="AB9" s="74">
        <f>'Table 1(Q1''20)'!AB9/32.15075</f>
        <v>1.3996563066180414</v>
      </c>
      <c r="AC9" s="74">
        <f>'Table 1(Q1''20)'!AC9/32.15075</f>
        <v>1.2441389392160369</v>
      </c>
      <c r="AD9" s="74">
        <f>'Table 1(Q1''20)'!AD9/32.15075</f>
        <v>1.3996563066180414</v>
      </c>
      <c r="AE9" s="74">
        <f>'Table 1(Q1''20)'!AE9/32.15075</f>
        <v>1.3996563066180414</v>
      </c>
      <c r="AF9" s="74">
        <f>'Table 1(Q1''20)'!AF9/32.15075</f>
        <v>1.2441389392160369</v>
      </c>
      <c r="AG9" s="74">
        <f>'Table 1(Q1''20)'!AG9/32.15075</f>
        <v>1.3777294496413433</v>
      </c>
      <c r="AH9" s="74">
        <f>'Table 1(Q1''20)'!AH9/32.15075</f>
        <v>1.2308392771041552</v>
      </c>
      <c r="AI9" s="74">
        <f>'Table 1(Q1''20)'!AI9/32.15075</f>
        <v>1.2333305568970059</v>
      </c>
      <c r="AJ9" s="74">
        <f>'Table 1(Q1''20)'!AJ9/32.15075</f>
        <v>1.271805812298513</v>
      </c>
      <c r="AK9" s="74">
        <f>'Table 1(Q1''20)'!AK9/32.15075</f>
        <v>1.344110501924727</v>
      </c>
      <c r="AL9" s="413">
        <f t="shared" si="1"/>
        <v>-2.4401705084672543E-2</v>
      </c>
      <c r="AM9" s="413">
        <f t="shared" si="2"/>
        <v>5.68519886660519E-2</v>
      </c>
      <c r="AN9" s="135"/>
      <c r="AO9" s="74">
        <f>'Table 1(Q1''20)'!AO9/32.15075</f>
        <v>3.1103473480400923</v>
      </c>
      <c r="AP9" s="74">
        <f>'Table 1(Q1''20)'!AP9/32.15075</f>
        <v>2.9548299806380878</v>
      </c>
      <c r="AQ9" s="74">
        <f>'Table 1(Q1''20)'!AQ9/32.15075</f>
        <v>2.7993126132360828</v>
      </c>
      <c r="AR9" s="74">
        <f>'Table 1(Q1''20)'!AR9/32.15075</f>
        <v>2.9548299806380878</v>
      </c>
      <c r="AS9" s="74">
        <f>'Table 1(Q1''20)'!AS9/32.15075</f>
        <v>2.6437952458340783</v>
      </c>
      <c r="AT9" s="74">
        <f>'Table 1(Q1''20)'!AT9/32.15075</f>
        <v>2.9548299806380878</v>
      </c>
      <c r="AU9" s="74">
        <f>'Table 1(Q1''20)'!AU9/32.15075</f>
        <v>2.7993126132360828</v>
      </c>
      <c r="AV9" s="74">
        <f>'Table 1(Q1''20)'!AV9/32.15075</f>
        <v>2.7993126132360828</v>
      </c>
      <c r="AW9" s="74">
        <f>'Table 1(Q1''20)'!AW9/32.15075</f>
        <v>2.6437952458340783</v>
      </c>
      <c r="AX9" s="74">
        <f>'Table 1(Q1''20)'!AX9/32.15075</f>
        <v>2.6437952458340783</v>
      </c>
      <c r="AY9" s="74">
        <f>'Table 1(Q1''20)'!AY9/32.15075</f>
        <v>2.6085687267454989</v>
      </c>
      <c r="AZ9" s="74">
        <f>'Table 1(Q1''20)'!AZ9/32.15075</f>
        <v>2.5051363691955189</v>
      </c>
      <c r="BA9" s="413">
        <f t="shared" si="3"/>
        <v>-5.2446904448084308E-2</v>
      </c>
      <c r="BB9" s="413">
        <f t="shared" si="4"/>
        <v>-3.9650999603535131E-2</v>
      </c>
      <c r="BC9" s="103"/>
      <c r="BD9" s="13">
        <f t="shared" si="5"/>
        <v>5.0800861482244013</v>
      </c>
    </row>
    <row r="10" spans="1:125" x14ac:dyDescent="0.25">
      <c r="B10" s="136" t="s">
        <v>36</v>
      </c>
      <c r="C10" s="137"/>
      <c r="D10" s="190">
        <f>'Table 1(Q1''20)'!D10/32.15075</f>
        <v>-6.6872467982861981</v>
      </c>
      <c r="E10" s="190">
        <f>'Table 1(Q1''20)'!E10/32.15075</f>
        <v>10.886215718140322</v>
      </c>
      <c r="F10" s="190">
        <f>'Table 1(Q1''20)'!F10/32.15075</f>
        <v>0.93310420441202768</v>
      </c>
      <c r="G10" s="190">
        <f>'Table 1(Q1''20)'!G10/32.15075</f>
        <v>0.93310420441202768</v>
      </c>
      <c r="H10" s="190">
        <f>'Table 1(Q1''20)'!H10/32.15075</f>
        <v>0.93310420441202768</v>
      </c>
      <c r="I10" s="190">
        <f>'Table 1(Q1''20)'!I10/32.15075</f>
        <v>0.31103473480400923</v>
      </c>
      <c r="J10" s="227">
        <f>'Table 1(Q1''20)'!J10/32.15075</f>
        <v>7.3248031493191132E-2</v>
      </c>
      <c r="K10" s="101">
        <f>'Table 1(Q1''20)'!K10/32.15075</f>
        <v>0</v>
      </c>
      <c r="L10" s="449">
        <f t="shared" si="0"/>
        <v>-0.76450208514702855</v>
      </c>
      <c r="M10" s="582">
        <f t="shared" si="0"/>
        <v>-1</v>
      </c>
      <c r="N10" s="139"/>
      <c r="O10" s="101">
        <f>'Table 1(Q1''20)'!O10/32.15075</f>
        <v>2.0217257762260599</v>
      </c>
      <c r="P10" s="101">
        <f>'Table 1(Q1''20)'!P10/32.15075</f>
        <v>-1.2441389392160369</v>
      </c>
      <c r="Q10" s="101">
        <f>'Table 1(Q1''20)'!Q10/32.15075</f>
        <v>1.8662084088240554</v>
      </c>
      <c r="R10" s="101">
        <f>'Table 1(Q1''20)'!R10/32.15075</f>
        <v>-0.15551736740200461</v>
      </c>
      <c r="S10" s="101">
        <f>'Table 1(Q1''20)'!S10/32.15075</f>
        <v>0.77758683701002307</v>
      </c>
      <c r="T10" s="101">
        <f>'Table 1(Q1''20)'!T10/32.15075</f>
        <v>-1.3996563066180414</v>
      </c>
      <c r="U10" s="101">
        <f>'Table 1(Q1''20)'!U10/32.15075</f>
        <v>4.6655210220601386</v>
      </c>
      <c r="V10" s="101">
        <f>'Table 1(Q1''20)'!V10/32.15075</f>
        <v>1.8662084088240554</v>
      </c>
      <c r="W10" s="101">
        <f>'Table 1(Q1''20)'!W10/32.15075</f>
        <v>-3.2658647154420968</v>
      </c>
      <c r="X10" s="101">
        <f>'Table 1(Q1''20)'!X10/32.15075</f>
        <v>-2.3327605110300693</v>
      </c>
      <c r="Y10" s="101">
        <f>'Table 1(Q1''20)'!Y10/32.15075</f>
        <v>-1.8662084088240554</v>
      </c>
      <c r="Z10" s="101">
        <f>'Table 1(Q1''20)'!Z10/32.15075</f>
        <v>2.3327605110300693</v>
      </c>
      <c r="AA10" s="101">
        <f>'Table 1(Q1''20)'!AA10/32.15075</f>
        <v>-0.31103473480400923</v>
      </c>
      <c r="AB10" s="101">
        <f>'Table 1(Q1''20)'!AB10/32.15075</f>
        <v>0.77758683701002307</v>
      </c>
      <c r="AC10" s="101">
        <f>'Table 1(Q1''20)'!AC10/32.15075</f>
        <v>-0.15551736740200461</v>
      </c>
      <c r="AD10" s="101">
        <f>'Table 1(Q1''20)'!AD10/32.15075</f>
        <v>1.7106910414220506</v>
      </c>
      <c r="AE10" s="101">
        <f>'Table 1(Q1''20)'!AE10/32.15075</f>
        <v>-0.62206946960801845</v>
      </c>
      <c r="AF10" s="101">
        <f>'Table 1(Q1''20)'!AF10/32.15075</f>
        <v>-0.62206946960801845</v>
      </c>
      <c r="AG10" s="101">
        <f>'Table 1(Q1''20)'!AG10/32.15075</f>
        <v>0.3824847140593654</v>
      </c>
      <c r="AH10" s="101">
        <f>'Table 1(Q1''20)'!AH10/32.15075</f>
        <v>-0.86202906633088039</v>
      </c>
      <c r="AI10" s="101">
        <f>'Table 1(Q1''20)'!AI10/32.15075</f>
        <v>-0.92550645705215784</v>
      </c>
      <c r="AJ10" s="101">
        <f>'Table 1(Q1''20)'!AJ10/32.15075</f>
        <v>1.4782988408168638</v>
      </c>
      <c r="AK10" s="101">
        <f>'Table 1(Q1''20)'!AK10/32.15075</f>
        <v>0</v>
      </c>
      <c r="AL10" s="582">
        <f t="shared" si="1"/>
        <v>-1</v>
      </c>
      <c r="AM10" s="413">
        <f t="shared" si="2"/>
        <v>-1</v>
      </c>
      <c r="AN10" s="139"/>
      <c r="AO10" s="101">
        <f>'Table 1(Q1''20)'!AO10/32.15075</f>
        <v>10.108628881130299</v>
      </c>
      <c r="AP10" s="101">
        <f>'Table 1(Q1''20)'!AP10/32.15075</f>
        <v>0.77758683701002307</v>
      </c>
      <c r="AQ10" s="101">
        <f>'Table 1(Q1''20)'!AQ10/32.15075</f>
        <v>1.7106910414220506</v>
      </c>
      <c r="AR10" s="101">
        <f>'Table 1(Q1''20)'!AR10/32.15075</f>
        <v>-0.62206946960801845</v>
      </c>
      <c r="AS10" s="101">
        <f>'Table 1(Q1''20)'!AS10/32.15075</f>
        <v>6.5317294308841936</v>
      </c>
      <c r="AT10" s="101">
        <f>'Table 1(Q1''20)'!AT10/32.15075</f>
        <v>-5.5986252264721657</v>
      </c>
      <c r="AU10" s="101">
        <f>'Table 1(Q1''20)'!AU10/32.15075</f>
        <v>0.46655210220601384</v>
      </c>
      <c r="AV10" s="101">
        <f>'Table 1(Q1''20)'!AV10/32.15075</f>
        <v>0.46655210220601384</v>
      </c>
      <c r="AW10" s="101">
        <f>'Table 1(Q1''20)'!AW10/32.15075</f>
        <v>1.5551736740200461</v>
      </c>
      <c r="AX10" s="101">
        <f>'Table 1(Q1''20)'!AX10/32.15075</f>
        <v>-1.2441389392160369</v>
      </c>
      <c r="AY10" s="101">
        <f>'Table 1(Q1''20)'!AY10/32.15075</f>
        <v>-0.47954435227151504</v>
      </c>
      <c r="AZ10" s="101">
        <f>'Table 1(Q1''20)'!AZ10/32.15075</f>
        <v>0.55279238376470607</v>
      </c>
      <c r="BA10" s="449" t="str">
        <f t="shared" si="3"/>
        <v>N/A</v>
      </c>
      <c r="BB10" s="449" t="str">
        <f t="shared" si="4"/>
        <v>N/A</v>
      </c>
      <c r="BC10" s="103"/>
      <c r="BD10" s="33"/>
    </row>
    <row r="11" spans="1:125" x14ac:dyDescent="0.25">
      <c r="B11" s="140" t="s">
        <v>14</v>
      </c>
      <c r="C11" s="102"/>
      <c r="D11" s="102">
        <f>'Table 1(Q1''20)'!D11/32.15075</f>
        <v>182.1108372277474</v>
      </c>
      <c r="E11" s="102">
        <f>'Table 1(Q1''20)'!E11/32.15075</f>
        <v>161.89357946548679</v>
      </c>
      <c r="F11" s="102">
        <f>'Table 1(Q1''20)'!F11/32.15075</f>
        <v>192.53050084368169</v>
      </c>
      <c r="G11" s="102">
        <f>'Table 1(Q1''20)'!G11/32.15075</f>
        <v>188.64256665863158</v>
      </c>
      <c r="H11" s="102">
        <f>'Table 1(Q1''20)'!H11/32.15075</f>
        <v>191.44187927186766</v>
      </c>
      <c r="I11" s="102">
        <f>'Table 1(Q1''20)'!I11/32.15075</f>
        <v>190.66429243485766</v>
      </c>
      <c r="J11" s="102">
        <f>'Table 1(Q1''20)'!J11/32.15075</f>
        <v>189.62897909317419</v>
      </c>
      <c r="K11" s="102">
        <f>'Table 1(Q1''20)'!K11/32.15075</f>
        <v>164.44963574328975</v>
      </c>
      <c r="L11" s="433">
        <f t="shared" si="0"/>
        <v>-5.4300326949640043E-3</v>
      </c>
      <c r="M11" s="433">
        <f t="shared" si="0"/>
        <v>-0.13278214896422857</v>
      </c>
      <c r="N11" s="141"/>
      <c r="O11" s="102">
        <f>'Table 1(Q1''20)'!O11/32.15075</f>
        <v>42.922793402953275</v>
      </c>
      <c r="P11" s="102">
        <f>'Table 1(Q1''20)'!P11/32.15075</f>
        <v>42.767276035551269</v>
      </c>
      <c r="Q11" s="102">
        <f>'Table 1(Q1''20)'!Q11/32.15075</f>
        <v>44.166932342169311</v>
      </c>
      <c r="R11" s="102">
        <f>'Table 1(Q1''20)'!R11/32.15075</f>
        <v>47.899349159817419</v>
      </c>
      <c r="S11" s="102">
        <f>'Table 1(Q1''20)'!S11/32.15075</f>
        <v>52.253835447073548</v>
      </c>
      <c r="T11" s="102">
        <f>'Table 1(Q1''20)'!T11/32.15075</f>
        <v>48.832453364229444</v>
      </c>
      <c r="U11" s="102">
        <f>'Table 1(Q1''20)'!U11/32.15075</f>
        <v>44.166932342169311</v>
      </c>
      <c r="V11" s="102">
        <f>'Table 1(Q1''20)'!V11/32.15075</f>
        <v>53.186939651485574</v>
      </c>
      <c r="W11" s="102">
        <f>'Table 1(Q1''20)'!W11/32.15075</f>
        <v>47.121762322807399</v>
      </c>
      <c r="X11" s="102">
        <f>'Table 1(Q1''20)'!X11/32.15075</f>
        <v>44.011414974767305</v>
      </c>
      <c r="Y11" s="102">
        <f>'Table 1(Q1''20)'!Y11/32.15075</f>
        <v>42.456241300747259</v>
      </c>
      <c r="Z11" s="102">
        <f>'Table 1(Q1''20)'!Z11/32.15075</f>
        <v>50.698661773053502</v>
      </c>
      <c r="AA11" s="102">
        <f>'Table 1(Q1''20)'!AA11/32.15075</f>
        <v>48.365901262023435</v>
      </c>
      <c r="AB11" s="102">
        <f>'Table 1(Q1''20)'!AB11/32.15075</f>
        <v>49.921074936043482</v>
      </c>
      <c r="AC11" s="102">
        <f>'Table 1(Q1''20)'!AC11/32.15075</f>
        <v>40.27899815711919</v>
      </c>
      <c r="AD11" s="102">
        <f>'Table 1(Q1''20)'!AD11/32.15075</f>
        <v>51.631765977465527</v>
      </c>
      <c r="AE11" s="102">
        <f>'Table 1(Q1''20)'!AE11/32.15075</f>
        <v>51.165213875259518</v>
      </c>
      <c r="AF11" s="102">
        <f>'Table 1(Q1''20)'!AF11/32.15075</f>
        <v>48.054866527219424</v>
      </c>
      <c r="AG11" s="102">
        <f>'Table 1(Q1''20)'!AG11/32.15075</f>
        <v>41.42726707576594</v>
      </c>
      <c r="AH11" s="102">
        <f>'Table 1(Q1''20)'!AH11/32.15075</f>
        <v>50.926127358676744</v>
      </c>
      <c r="AI11" s="102">
        <f>'Table 1(Q1''20)'!AI11/32.15075</f>
        <v>46.674820566546899</v>
      </c>
      <c r="AJ11" s="102">
        <f>'Table 1(Q1''20)'!AJ11/32.15075</f>
        <v>50.600764092184569</v>
      </c>
      <c r="AK11" s="102">
        <f>'Table 1(Q1''20)'!AK11/32.15075</f>
        <v>39.907441061865001</v>
      </c>
      <c r="AL11" s="433">
        <f t="shared" si="1"/>
        <v>-3.6686610563070543E-2</v>
      </c>
      <c r="AM11" s="433">
        <f t="shared" si="2"/>
        <v>-0.21132730349364792</v>
      </c>
      <c r="AN11" s="135"/>
      <c r="AO11" s="102">
        <f>'Table 1(Q1''20)'!AO11/32.15075</f>
        <v>76.203510026982258</v>
      </c>
      <c r="AP11" s="102">
        <f>'Table 1(Q1''20)'!AP11/32.15075</f>
        <v>85.690069438504537</v>
      </c>
      <c r="AQ11" s="102">
        <f>'Table 1(Q1''20)'!AQ11/32.15075</f>
        <v>92.066281501986722</v>
      </c>
      <c r="AR11" s="102">
        <f>'Table 1(Q1''20)'!AR11/32.15075</f>
        <v>101.08628881130299</v>
      </c>
      <c r="AS11" s="102">
        <f>'Table 1(Q1''20)'!AS11/32.15075</f>
        <v>97.353871993654892</v>
      </c>
      <c r="AT11" s="102">
        <f>'Table 1(Q1''20)'!AT11/32.15075</f>
        <v>91.133177297574704</v>
      </c>
      <c r="AU11" s="102">
        <f>'Table 1(Q1''20)'!AU11/32.15075</f>
        <v>93.154903073800767</v>
      </c>
      <c r="AV11" s="102">
        <f>'Table 1(Q1''20)'!AV11/32.15075</f>
        <v>98.28697619806691</v>
      </c>
      <c r="AW11" s="102">
        <f>'Table 1(Q1''20)'!AW11/32.15075</f>
        <v>91.910764134584724</v>
      </c>
      <c r="AX11" s="102">
        <f>'Table 1(Q1''20)'!AX11/32.15075</f>
        <v>99.220080402478942</v>
      </c>
      <c r="AY11" s="102">
        <f>'Table 1(Q1''20)'!AY11/32.15075</f>
        <v>92.353394434442691</v>
      </c>
      <c r="AZ11" s="102">
        <f>'Table 1(Q1''20)'!AZ11/32.15075</f>
        <v>97.275584658731475</v>
      </c>
      <c r="BA11" s="433">
        <f t="shared" si="3"/>
        <v>-1.9597804555889886E-2</v>
      </c>
      <c r="BB11" s="433">
        <f t="shared" si="4"/>
        <v>5.3297339577299541E-2</v>
      </c>
      <c r="BC11" s="103"/>
      <c r="BD11" s="35">
        <f>SUM(AH11:AK11)</f>
        <v>188.1091530792732</v>
      </c>
    </row>
    <row r="12" spans="1:125" x14ac:dyDescent="0.25">
      <c r="B12" s="133"/>
      <c r="C12" s="100"/>
      <c r="D12" s="192"/>
      <c r="E12" s="192"/>
      <c r="F12" s="192"/>
      <c r="G12" s="192"/>
      <c r="H12" s="187"/>
      <c r="I12" s="187"/>
      <c r="J12" s="225"/>
      <c r="K12" s="69"/>
      <c r="L12" s="451"/>
      <c r="M12" s="583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583"/>
      <c r="AM12" s="583"/>
      <c r="AN12" s="135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451"/>
      <c r="BB12" s="451"/>
      <c r="BC12" s="103"/>
      <c r="BD12" s="7"/>
    </row>
    <row r="13" spans="1:125" s="68" customFormat="1" x14ac:dyDescent="0.25">
      <c r="A13" s="24"/>
      <c r="B13" s="133" t="s">
        <v>22</v>
      </c>
      <c r="C13" s="69"/>
      <c r="D13" s="225">
        <f>'Table 1(Q1''20)'!D13/32.15075</f>
        <v>61.584877491193822</v>
      </c>
      <c r="E13" s="225">
        <f>'Table 1(Q1''20)'!E13/32.15075</f>
        <v>63.295568532615874</v>
      </c>
      <c r="F13" s="225">
        <f>'Table 1(Q1''20)'!F13/32.15075</f>
        <v>53.031422284083568</v>
      </c>
      <c r="G13" s="225">
        <f>'Table 1(Q1''20)'!G13/32.15075</f>
        <v>57.230391203937693</v>
      </c>
      <c r="H13" s="225">
        <f>'Table 1(Q1''20)'!H13/32.15075</f>
        <v>58.785564877957739</v>
      </c>
      <c r="I13" s="225">
        <f>'Table 1(Q1''20)'!I13/32.15075</f>
        <v>60.029703817173775</v>
      </c>
      <c r="J13" s="225">
        <f>'Table 1(Q1''20)'!J13/32.15075</f>
        <v>67.341725193906754</v>
      </c>
      <c r="K13" s="69">
        <f>'Table 1(Q1''20)'!K13/32.15075</f>
        <v>59.407634347565761</v>
      </c>
      <c r="L13" s="408">
        <f t="shared" ref="L13:M16" si="6">IF(ISERROR(J13/I13),"N/A",IF(I13&lt;0,"N/A",IF(J13&lt;0,"N/A",IF(J13/I13-1&gt;300%,"&gt;±300%",IF(J13/I13-1&lt;-300%,"&gt;±300%",J13/I13-1)))))</f>
        <v>0.1218067208694289</v>
      </c>
      <c r="M13" s="408">
        <f t="shared" si="6"/>
        <v>-0.11781834848298312</v>
      </c>
      <c r="N13" s="69"/>
      <c r="O13" s="69">
        <f>'Table 1(Q1''20)'!O13/32.15075</f>
        <v>17.57346251642652</v>
      </c>
      <c r="P13" s="69">
        <f>'Table 1(Q1''20)'!P13/32.15075</f>
        <v>14.774149903190438</v>
      </c>
      <c r="Q13" s="69">
        <f>'Table 1(Q1''20)'!Q13/32.15075</f>
        <v>13.530010963974402</v>
      </c>
      <c r="R13" s="69">
        <f>'Table 1(Q1''20)'!R13/32.15075</f>
        <v>14.774149903190438</v>
      </c>
      <c r="S13" s="69">
        <f>'Table 1(Q1''20)'!S13/32.15075</f>
        <v>12.907941494366382</v>
      </c>
      <c r="T13" s="69">
        <f>'Table 1(Q1''20)'!T13/32.15075</f>
        <v>11.50828518774834</v>
      </c>
      <c r="U13" s="69">
        <f>'Table 1(Q1''20)'!U13/32.15075</f>
        <v>12.285872024758364</v>
      </c>
      <c r="V13" s="69">
        <f>'Table 1(Q1''20)'!V13/32.15075</f>
        <v>14.929667270592443</v>
      </c>
      <c r="W13" s="69">
        <f>'Table 1(Q1''20)'!W13/32.15075</f>
        <v>15.86277147500447</v>
      </c>
      <c r="X13" s="69">
        <f>'Table 1(Q1''20)'!X13/32.15075</f>
        <v>14.307597800984423</v>
      </c>
      <c r="Y13" s="69">
        <f>'Table 1(Q1''20)'!Y13/32.15075</f>
        <v>13.063458861768387</v>
      </c>
      <c r="Z13" s="69">
        <f>'Table 1(Q1''20)'!Z13/32.15075</f>
        <v>14.929667270592443</v>
      </c>
      <c r="AA13" s="69">
        <f>'Table 1(Q1''20)'!AA13/32.15075</f>
        <v>14.929667270592443</v>
      </c>
      <c r="AB13" s="69">
        <f>'Table 1(Q1''20)'!AB13/32.15075</f>
        <v>15.707254107602466</v>
      </c>
      <c r="AC13" s="69">
        <f>'Table 1(Q1''20)'!AC13/32.15075</f>
        <v>14.307597800984423</v>
      </c>
      <c r="AD13" s="69">
        <f>'Table 1(Q1''20)'!AD13/32.15075</f>
        <v>14.929667270592443</v>
      </c>
      <c r="AE13" s="69">
        <f>'Table 1(Q1''20)'!AE13/32.15075</f>
        <v>15.240702005396452</v>
      </c>
      <c r="AF13" s="69">
        <f>'Table 1(Q1''20)'!AF13/32.15075</f>
        <v>15.396219372798456</v>
      </c>
      <c r="AG13" s="69">
        <f>'Table 1(Q1''20)'!AG13/32.15075</f>
        <v>17.077234421975064</v>
      </c>
      <c r="AH13" s="69">
        <f>'Table 1(Q1''20)'!AH13/32.15075</f>
        <v>16.167360946692053</v>
      </c>
      <c r="AI13" s="69">
        <f>'Table 1(Q1''20)'!AI13/32.15075</f>
        <v>16.806908512858122</v>
      </c>
      <c r="AJ13" s="69">
        <f>'Table 1(Q1''20)'!AJ13/32.15075</f>
        <v>17.294858172058191</v>
      </c>
      <c r="AK13" s="69">
        <f>'Table 1(Q1''20)'!AK13/32.15075</f>
        <v>15.230541869732157</v>
      </c>
      <c r="AL13" s="408">
        <f>IF(ISERROR(AK13/AG13),"N/A",IF(AG13&lt;0,"N/A",IF(AK13&lt;0,"N/A",IF(AK13/AG13-1&gt;300%,"&gt;±300%",IF(AK13/AG13-1&lt;-300%,"&gt;±300%",AK13/AG13-1)))))</f>
        <v>-0.10813768240287047</v>
      </c>
      <c r="AM13" s="408">
        <f>IF(ISERROR(AK13/AJ13),"N/A",IF(AJ13&lt;0,"N/A",IF(AK13&lt;0,"N/A",IF(AK13/AJ13-1&gt;300%,"&gt;±300%",IF(AK13/AJ13-1&lt;-300%,"&gt;±300%",AK13/AJ13-1)))))</f>
        <v>-0.11936011742849517</v>
      </c>
      <c r="AN13" s="134"/>
      <c r="AO13" s="69">
        <f>'Table 1(Q1''20)'!AO13/32.15075</f>
        <v>30.947956112998916</v>
      </c>
      <c r="AP13" s="69">
        <f>'Table 1(Q1''20)'!AP13/32.15075</f>
        <v>32.347612419616958</v>
      </c>
      <c r="AQ13" s="69">
        <f>'Table 1(Q1''20)'!AQ13/32.15075</f>
        <v>28.304160867164839</v>
      </c>
      <c r="AR13" s="69">
        <f>'Table 1(Q1''20)'!AR13/32.15075</f>
        <v>24.416226682114722</v>
      </c>
      <c r="AS13" s="69">
        <f>'Table 1(Q1''20)'!AS13/32.15075</f>
        <v>27.215539295350805</v>
      </c>
      <c r="AT13" s="69">
        <f>'Table 1(Q1''20)'!AT13/32.15075</f>
        <v>30.170369275988893</v>
      </c>
      <c r="AU13" s="69">
        <f>'Table 1(Q1''20)'!AU13/32.15075</f>
        <v>27.993126132360828</v>
      </c>
      <c r="AV13" s="69">
        <f>'Table 1(Q1''20)'!AV13/32.15075</f>
        <v>30.636921378194909</v>
      </c>
      <c r="AW13" s="69">
        <f>'Table 1(Q1''20)'!AW13/32.15075</f>
        <v>29.237265071576868</v>
      </c>
      <c r="AX13" s="69">
        <f>'Table 1(Q1''20)'!AX13/32.15075</f>
        <v>30.636921378194909</v>
      </c>
      <c r="AY13" s="69">
        <f>'Table 1(Q1''20)'!AY13/32.15075</f>
        <v>33.244595368667113</v>
      </c>
      <c r="AZ13" s="69">
        <f>'Table 1(Q1''20)'!AZ13/32.15075</f>
        <v>34.101766684916321</v>
      </c>
      <c r="BA13" s="408">
        <f>IF(ISERROR(AZ13/AX13),"N/A",IF(AX13&lt;0,"N/A",IF(AZ13&lt;0,"N/A",IF(AZ13/AX13-1&gt;300%,"&gt;±300%",IF(AZ13/AX13-1&lt;-300%,"&gt;±300%",AZ13/AX13-1)))))</f>
        <v>0.11309378197469377</v>
      </c>
      <c r="BB13" s="408">
        <f>IF(ISERROR(AZ13/AY13),"N/A",IF(AY13&lt;0,"N/A",IF(AZ13&lt;0,"N/A",IF(AZ13/AY13-1&gt;300%,"&gt;±300%",IF(AZ13/AY13-1&lt;-300%,"&gt;±300%",AZ13/AY13-1)))))</f>
        <v>2.5783779490878844E-2</v>
      </c>
      <c r="BC13" s="103"/>
      <c r="BD13" s="69">
        <f t="shared" ref="BD13:BD16" si="7">SUM(AH13:AK13)</f>
        <v>65.49966950134052</v>
      </c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</row>
    <row r="14" spans="1:125" s="68" customFormat="1" x14ac:dyDescent="0.25">
      <c r="A14" s="15"/>
      <c r="B14" s="71"/>
      <c r="C14" s="71" t="s">
        <v>4</v>
      </c>
      <c r="D14" s="188">
        <f>'Table 1(Q1''20)'!D14/32.15075</f>
        <v>34.83589029804903</v>
      </c>
      <c r="E14" s="188">
        <f>'Table 1(Q1''20)'!E14/32.15075</f>
        <v>39.034859217903154</v>
      </c>
      <c r="F14" s="188">
        <f>'Table 1(Q1''20)'!F14/32.15075</f>
        <v>36.857616074275093</v>
      </c>
      <c r="G14" s="188">
        <f>'Table 1(Q1''20)'!G14/32.15075</f>
        <v>37.635202911285113</v>
      </c>
      <c r="H14" s="188">
        <f>'Table 1(Q1''20)'!H14/32.15075</f>
        <v>41.212102361531223</v>
      </c>
      <c r="I14" s="188">
        <f>'Table 1(Q1''20)'!I14/32.15075</f>
        <v>44.166932342169311</v>
      </c>
      <c r="J14" s="226">
        <f>'Table 1(Q1''20)'!J14/32.15075</f>
        <v>50.697135698090406</v>
      </c>
      <c r="K14" s="71">
        <f>'Table 1(Q1''20)'!K14/32.15075</f>
        <v>46.904038008444587</v>
      </c>
      <c r="L14" s="410">
        <f t="shared" si="6"/>
        <v>0.14785277151083109</v>
      </c>
      <c r="M14" s="410">
        <f t="shared" si="6"/>
        <v>-7.4818776986422364E-2</v>
      </c>
      <c r="N14" s="73"/>
      <c r="O14" s="73">
        <f>'Table 1(Q1''20)'!O14/32.15075</f>
        <v>11.352767820346337</v>
      </c>
      <c r="P14" s="73">
        <f>'Table 1(Q1''20)'!P14/32.15075</f>
        <v>9.4865594115222809</v>
      </c>
      <c r="Q14" s="73">
        <f>'Table 1(Q1''20)'!Q14/32.15075</f>
        <v>9.7975941463262899</v>
      </c>
      <c r="R14" s="73">
        <f>'Table 1(Q1''20)'!R14/32.15075</f>
        <v>9.6420767789242863</v>
      </c>
      <c r="S14" s="73">
        <f>'Table 1(Q1''20)'!S14/32.15075</f>
        <v>9.1755246767182719</v>
      </c>
      <c r="T14" s="73">
        <f>'Table 1(Q1''20)'!T14/32.15075</f>
        <v>8.2424204723062449</v>
      </c>
      <c r="U14" s="73">
        <f>'Table 1(Q1''20)'!U14/32.15075</f>
        <v>8.7089725745122575</v>
      </c>
      <c r="V14" s="73">
        <f>'Table 1(Q1''20)'!V14/32.15075</f>
        <v>10.575180983336313</v>
      </c>
      <c r="W14" s="73">
        <f>'Table 1(Q1''20)'!W14/32.15075</f>
        <v>9.7975941463262899</v>
      </c>
      <c r="X14" s="73">
        <f>'Table 1(Q1''20)'!X14/32.15075</f>
        <v>8.7089725745122575</v>
      </c>
      <c r="Y14" s="73">
        <f>'Table 1(Q1''20)'!Y14/32.15075</f>
        <v>9.3310420441202773</v>
      </c>
      <c r="Z14" s="73">
        <f>'Table 1(Q1''20)'!Z14/32.15075</f>
        <v>10.264146248532304</v>
      </c>
      <c r="AA14" s="73">
        <f>'Table 1(Q1''20)'!AA14/32.15075</f>
        <v>10.264146248532304</v>
      </c>
      <c r="AB14" s="73">
        <f>'Table 1(Q1''20)'!AB14/32.15075</f>
        <v>11.352767820346337</v>
      </c>
      <c r="AC14" s="73">
        <f>'Table 1(Q1''20)'!AC14/32.15075</f>
        <v>10.264146248532304</v>
      </c>
      <c r="AD14" s="73">
        <f>'Table 1(Q1''20)'!AD14/32.15075</f>
        <v>10.730698350738319</v>
      </c>
      <c r="AE14" s="73">
        <f>'Table 1(Q1''20)'!AE14/32.15075</f>
        <v>11.352767820346337</v>
      </c>
      <c r="AF14" s="73">
        <f>'Table 1(Q1''20)'!AF14/32.15075</f>
        <v>11.819319922552351</v>
      </c>
      <c r="AG14" s="73">
        <f>'Table 1(Q1''20)'!AG14/32.15075</f>
        <v>12.856443534545058</v>
      </c>
      <c r="AH14" s="73">
        <f>'Table 1(Q1''20)'!AH14/32.15075</f>
        <v>12.024809174812585</v>
      </c>
      <c r="AI14" s="73">
        <f>'Table 1(Q1''20)'!AI14/32.15075</f>
        <v>12.752424126964378</v>
      </c>
      <c r="AJ14" s="73">
        <f>'Table 1(Q1''20)'!AJ14/32.15075</f>
        <v>13.063458861768385</v>
      </c>
      <c r="AK14" s="73">
        <f>'Table 1(Q1''20)'!AK14/32.15075</f>
        <v>12.625676808704773</v>
      </c>
      <c r="AL14" s="410">
        <f>IF(ISERROR(AK14/AG14),"N/A",IF(AG14&lt;0,"N/A",IF(AK14&lt;0,"N/A",IF(AK14/AG14-1&gt;300%,"&gt;±300%",IF(AK14/AG14-1&lt;-300%,"&gt;±300%",AK14/AG14-1)))))</f>
        <v>-1.7949499425732984E-2</v>
      </c>
      <c r="AM14" s="410">
        <f>IF(ISERROR(AK14/AJ14),"N/A",IF(AJ14&lt;0,"N/A",IF(AK14&lt;0,"N/A",IF(AK14/AJ14-1&gt;300%,"&gt;±300%",IF(AK14/AJ14-1&lt;-300%,"&gt;±300%",AK14/AJ14-1)))))</f>
        <v>-3.3511955577464114E-2</v>
      </c>
      <c r="AN14" s="135"/>
      <c r="AO14" s="73">
        <f>'Table 1(Q1''20)'!AO14/32.15075</f>
        <v>18.195531986034538</v>
      </c>
      <c r="AP14" s="73">
        <f>'Table 1(Q1''20)'!AP14/32.15075</f>
        <v>20.839327231868616</v>
      </c>
      <c r="AQ14" s="73">
        <f>'Table 1(Q1''20)'!AQ14/32.15075</f>
        <v>19.439670925250574</v>
      </c>
      <c r="AR14" s="73">
        <f>'Table 1(Q1''20)'!AR14/32.15075</f>
        <v>17.417945149024515</v>
      </c>
      <c r="AS14" s="73">
        <f>'Table 1(Q1''20)'!AS14/32.15075</f>
        <v>19.284153557848573</v>
      </c>
      <c r="AT14" s="73">
        <f>'Table 1(Q1''20)'!AT14/32.15075</f>
        <v>18.506566720838549</v>
      </c>
      <c r="AU14" s="73">
        <f>'Table 1(Q1''20)'!AU14/32.15075</f>
        <v>19.59518829265258</v>
      </c>
      <c r="AV14" s="73">
        <f>'Table 1(Q1''20)'!AV14/32.15075</f>
        <v>21.616914068878639</v>
      </c>
      <c r="AW14" s="73">
        <f>'Table 1(Q1''20)'!AW14/32.15075</f>
        <v>20.994844599270621</v>
      </c>
      <c r="AX14" s="73">
        <f>'Table 1(Q1''20)'!AX14/32.15075</f>
        <v>23.172087742898686</v>
      </c>
      <c r="AY14" s="73">
        <f>'Table 1(Q1''20)'!AY14/32.15075</f>
        <v>24.881252709357643</v>
      </c>
      <c r="AZ14" s="73">
        <f>'Table 1(Q1''20)'!AZ14/32.15075</f>
        <v>25.815882988732763</v>
      </c>
      <c r="BA14" s="410">
        <f>IF(ISERROR(AZ14/AX14),"N/A",IF(AX14&lt;0,"N/A",IF(AZ14&lt;0,"N/A",IF(AZ14/AX14-1&gt;300%,"&gt;±300%",IF(AZ14/AX14-1&lt;-300%,"&gt;±300%",AZ14/AX14-1)))))</f>
        <v>0.11409395973154357</v>
      </c>
      <c r="BB14" s="410">
        <f>IF(ISERROR(AZ14/AY14),"N/A",IF(AY14&lt;0,"N/A",IF(AZ14&lt;0,"N/A",IF(AZ14/AY14-1&gt;300%,"&gt;±300%",IF(AZ14/AY14-1&lt;-300%,"&gt;±300%",AZ14/AY14-1)))))</f>
        <v>3.7563634367316689E-2</v>
      </c>
      <c r="BC14" s="103"/>
      <c r="BD14" s="73">
        <f t="shared" si="7"/>
        <v>50.466368972250123</v>
      </c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</row>
    <row r="15" spans="1:125" x14ac:dyDescent="0.25">
      <c r="B15" s="71"/>
      <c r="C15" s="71" t="s">
        <v>5</v>
      </c>
      <c r="D15" s="188">
        <f>'Table 1(Q1''20)'!D15/32.15075</f>
        <v>26.593469825742787</v>
      </c>
      <c r="E15" s="188">
        <f>'Table 1(Q1''20)'!E15/32.15075</f>
        <v>24.105191947310715</v>
      </c>
      <c r="F15" s="188">
        <f>'Table 1(Q1''20)'!F15/32.15075</f>
        <v>16.018288842406474</v>
      </c>
      <c r="G15" s="188">
        <f>'Table 1(Q1''20)'!G15/32.15075</f>
        <v>19.439670925250574</v>
      </c>
      <c r="H15" s="188">
        <f>'Table 1(Q1''20)'!H15/32.15075</f>
        <v>17.417945149024515</v>
      </c>
      <c r="I15" s="188">
        <f>'Table 1(Q1''20)'!I15/32.15075</f>
        <v>15.707254107602466</v>
      </c>
      <c r="J15" s="226">
        <f>'Table 1(Q1''20)'!J15/32.15075</f>
        <v>14.840588033953102</v>
      </c>
      <c r="K15" s="71">
        <f>'Table 1(Q1''20)'!K15/32.15075</f>
        <v>10.730698350738319</v>
      </c>
      <c r="L15" s="410">
        <f t="shared" si="6"/>
        <v>-5.5176166866103604E-2</v>
      </c>
      <c r="M15" s="410">
        <f t="shared" si="6"/>
        <v>-0.27693577059156649</v>
      </c>
      <c r="N15" s="73"/>
      <c r="O15" s="73">
        <f>'Table 1(Q1''20)'!O15/32.15075</f>
        <v>6.2206946960801845</v>
      </c>
      <c r="P15" s="73">
        <f>'Table 1(Q1''20)'!P15/32.15075</f>
        <v>5.2875904916681566</v>
      </c>
      <c r="Q15" s="73">
        <f>'Table 1(Q1''20)'!Q15/32.15075</f>
        <v>3.7324168176481107</v>
      </c>
      <c r="R15" s="73">
        <f>'Table 1(Q1''20)'!R15/32.15075</f>
        <v>5.1320731242661521</v>
      </c>
      <c r="S15" s="73">
        <f>'Table 1(Q1''20)'!S15/32.15075</f>
        <v>3.7324168176481107</v>
      </c>
      <c r="T15" s="73">
        <f>'Table 1(Q1''20)'!T15/32.15075</f>
        <v>3.2658647154420968</v>
      </c>
      <c r="U15" s="73">
        <f>'Table 1(Q1''20)'!U15/32.15075</f>
        <v>3.5768994502461058</v>
      </c>
      <c r="V15" s="73">
        <f>'Table 1(Q1''20)'!V15/32.15075</f>
        <v>4.3544862872561287</v>
      </c>
      <c r="W15" s="73">
        <f>'Table 1(Q1''20)'!W15/32.15075</f>
        <v>6.06517732867818</v>
      </c>
      <c r="X15" s="73">
        <f>'Table 1(Q1''20)'!X15/32.15075</f>
        <v>5.5986252264721657</v>
      </c>
      <c r="Y15" s="73">
        <f>'Table 1(Q1''20)'!Y15/32.15075</f>
        <v>3.7324168176481107</v>
      </c>
      <c r="Z15" s="73">
        <f>'Table 1(Q1''20)'!Z15/32.15075</f>
        <v>4.6655210220601386</v>
      </c>
      <c r="AA15" s="73">
        <f>'Table 1(Q1''20)'!AA15/32.15075</f>
        <v>4.6655210220601386</v>
      </c>
      <c r="AB15" s="73">
        <f>'Table 1(Q1''20)'!AB15/32.15075</f>
        <v>4.3544862872561287</v>
      </c>
      <c r="AC15" s="73">
        <f>'Table 1(Q1''20)'!AC15/32.15075</f>
        <v>4.0434515524521197</v>
      </c>
      <c r="AD15" s="73">
        <f>'Table 1(Q1''20)'!AD15/32.15075</f>
        <v>4.1989689198541242</v>
      </c>
      <c r="AE15" s="73">
        <f>'Table 1(Q1''20)'!AE15/32.15075</f>
        <v>3.8879341850501152</v>
      </c>
      <c r="AF15" s="73">
        <f>'Table 1(Q1''20)'!AF15/32.15075</f>
        <v>3.5768994502461058</v>
      </c>
      <c r="AG15" s="73">
        <f>'Table 1(Q1''20)'!AG15/32.15075</f>
        <v>3.7505449238296271</v>
      </c>
      <c r="AH15" s="73">
        <f>'Table 1(Q1''20)'!AH15/32.15075</f>
        <v>3.7084785747098858</v>
      </c>
      <c r="AI15" s="73">
        <f>'Table 1(Q1''20)'!AI15/32.15075</f>
        <v>3.6249327845280117</v>
      </c>
      <c r="AJ15" s="73">
        <f>'Table 1(Q1''20)'!AJ15/32.15075</f>
        <v>3.7566317508855764</v>
      </c>
      <c r="AK15" s="73">
        <f>'Table 1(Q1''20)'!AK15/32.15075</f>
        <v>2.1865741856721845</v>
      </c>
      <c r="AL15" s="410">
        <f>IF(ISERROR(AK15/AG15),"N/A",IF(AG15&lt;0,"N/A",IF(AK15&lt;0,"N/A",IF(AK15/AG15-1&gt;300%,"&gt;±300%",IF(AK15/AG15-1&lt;-300%,"&gt;±300%",AK15/AG15-1)))))</f>
        <v>-0.4169982682304455</v>
      </c>
      <c r="AM15" s="410">
        <f>IF(ISERROR(AK15/AJ15),"N/A",IF(AJ15&lt;0,"N/A",IF(AK15&lt;0,"N/A",IF(AK15/AJ15-1&gt;300%,"&gt;±300%",IF(AK15/AJ15-1&lt;-300%,"&gt;±300%",AK15/AJ15-1)))))</f>
        <v>-0.41794289920572369</v>
      </c>
      <c r="AN15" s="135"/>
      <c r="AO15" s="73">
        <f>'Table 1(Q1''20)'!AO15/32.15075</f>
        <v>12.596906759562373</v>
      </c>
      <c r="AP15" s="73">
        <f>'Table 1(Q1''20)'!AP15/32.15075</f>
        <v>11.50828518774834</v>
      </c>
      <c r="AQ15" s="73">
        <f>'Table 1(Q1''20)'!AQ15/32.15075</f>
        <v>8.8644899419142629</v>
      </c>
      <c r="AR15" s="73">
        <f>'Table 1(Q1''20)'!AR15/32.15075</f>
        <v>6.9982815330902071</v>
      </c>
      <c r="AS15" s="73">
        <f>'Table 1(Q1''20)'!AS15/32.15075</f>
        <v>7.931385737502235</v>
      </c>
      <c r="AT15" s="73">
        <f>'Table 1(Q1''20)'!AT15/32.15075</f>
        <v>11.663802555150346</v>
      </c>
      <c r="AU15" s="73">
        <f>'Table 1(Q1''20)'!AU15/32.15075</f>
        <v>8.3979378397082485</v>
      </c>
      <c r="AV15" s="73">
        <f>'Table 1(Q1''20)'!AV15/32.15075</f>
        <v>9.0200073093162665</v>
      </c>
      <c r="AW15" s="73">
        <f>'Table 1(Q1''20)'!AW15/32.15075</f>
        <v>8.2424204723062449</v>
      </c>
      <c r="AX15" s="73">
        <f>'Table 1(Q1''20)'!AX15/32.15075</f>
        <v>7.4648336352962215</v>
      </c>
      <c r="AY15" s="73">
        <f>'Table 1(Q1''20)'!AY15/32.15075</f>
        <v>7.459023498539513</v>
      </c>
      <c r="AZ15" s="73">
        <f>'Table 1(Q1''20)'!AZ15/32.15075</f>
        <v>7.3815645354135881</v>
      </c>
      <c r="BA15" s="410">
        <f>IF(ISERROR(AZ15/AX15),"N/A",IF(AX15&lt;0,"N/A",IF(AZ15&lt;0,"N/A",IF(AZ15/AX15-1&gt;300%,"&gt;±300%",IF(AZ15/AX15-1&lt;-300%,"&gt;±300%",AZ15/AX15-1)))))</f>
        <v>-1.1154850054381549E-2</v>
      </c>
      <c r="BB15" s="410">
        <f>IF(ISERROR(AZ15/AY15),"N/A",IF(AY15&lt;0,"N/A",IF(AZ15&lt;0,"N/A",IF(AZ15/AY15-1&gt;300%,"&gt;±300%",IF(AZ15/AY15-1&lt;-300%,"&gt;±300%",AZ15/AY15-1)))))</f>
        <v>-1.0384598351391605E-2</v>
      </c>
      <c r="BC15" s="103"/>
      <c r="BD15" s="13">
        <f t="shared" si="7"/>
        <v>13.27661729579566</v>
      </c>
    </row>
    <row r="16" spans="1:125" x14ac:dyDescent="0.25">
      <c r="B16" s="71"/>
      <c r="C16" s="71" t="s">
        <v>6</v>
      </c>
      <c r="D16" s="188">
        <f>'Table 1(Q1''20)'!D16/32.15075</f>
        <v>0.15551736740200461</v>
      </c>
      <c r="E16" s="188">
        <f>'Table 1(Q1''20)'!E16/32.15075</f>
        <v>0.15551736740200461</v>
      </c>
      <c r="F16" s="188">
        <f>'Table 1(Q1''20)'!F16/32.15075</f>
        <v>0.15551736740200461</v>
      </c>
      <c r="G16" s="188">
        <f>'Table 1(Q1''20)'!G16/32.15075</f>
        <v>0.15551736740200461</v>
      </c>
      <c r="H16" s="188">
        <f>'Table 1(Q1''20)'!H16/32.15075</f>
        <v>0.15551736740200461</v>
      </c>
      <c r="I16" s="188">
        <f>'Table 1(Q1''20)'!I16/32.15075</f>
        <v>0.15551736740200461</v>
      </c>
      <c r="J16" s="226">
        <f>'Table 1(Q1''20)'!J16/32.15075</f>
        <v>1.8040014618632534</v>
      </c>
      <c r="K16" s="71">
        <f>'Table 1(Q1''20)'!K16/32.15075</f>
        <v>1.7728979883828526</v>
      </c>
      <c r="L16" s="410" t="str">
        <f t="shared" si="6"/>
        <v>&gt;±300%</v>
      </c>
      <c r="M16" s="410">
        <f t="shared" si="6"/>
        <v>-1.7241379310344751E-2</v>
      </c>
      <c r="N16" s="73"/>
      <c r="O16" s="73">
        <f>'Table 1(Q1''20)'!O16/32.15075</f>
        <v>0</v>
      </c>
      <c r="P16" s="73">
        <f>'Table 1(Q1''20)'!P16/32.15075</f>
        <v>0</v>
      </c>
      <c r="Q16" s="73">
        <f>'Table 1(Q1''20)'!Q16/32.15075</f>
        <v>0</v>
      </c>
      <c r="R16" s="73">
        <f>'Table 1(Q1''20)'!R16/32.15075</f>
        <v>0</v>
      </c>
      <c r="S16" s="73">
        <f>'Table 1(Q1''20)'!S16/32.15075</f>
        <v>0</v>
      </c>
      <c r="T16" s="73">
        <f>'Table 1(Q1''20)'!T16/32.15075</f>
        <v>0</v>
      </c>
      <c r="U16" s="73">
        <f>'Table 1(Q1''20)'!U16/32.15075</f>
        <v>0</v>
      </c>
      <c r="V16" s="73">
        <f>'Table 1(Q1''20)'!V16/32.15075</f>
        <v>0</v>
      </c>
      <c r="W16" s="73">
        <f>'Table 1(Q1''20)'!W16/32.15075</f>
        <v>0</v>
      </c>
      <c r="X16" s="73">
        <f>'Table 1(Q1''20)'!X16/32.15075</f>
        <v>0</v>
      </c>
      <c r="Y16" s="73">
        <f>'Table 1(Q1''20)'!Y16/32.15075</f>
        <v>0</v>
      </c>
      <c r="Z16" s="73">
        <f>'Table 1(Q1''20)'!Z16/32.15075</f>
        <v>0</v>
      </c>
      <c r="AA16" s="73">
        <f>'Table 1(Q1''20)'!AA16/32.15075</f>
        <v>0</v>
      </c>
      <c r="AB16" s="73">
        <f>'Table 1(Q1''20)'!AB16/32.15075</f>
        <v>0</v>
      </c>
      <c r="AC16" s="73">
        <f>'Table 1(Q1''20)'!AC16/32.15075</f>
        <v>0</v>
      </c>
      <c r="AD16" s="73">
        <f>'Table 1(Q1''20)'!AD16/32.15075</f>
        <v>0</v>
      </c>
      <c r="AE16" s="73">
        <f>'Table 1(Q1''20)'!AE16/32.15075</f>
        <v>0</v>
      </c>
      <c r="AF16" s="73">
        <f>'Table 1(Q1''20)'!AF16/32.15075</f>
        <v>0</v>
      </c>
      <c r="AG16" s="73">
        <f>'Table 1(Q1''20)'!AG16/32.15075</f>
        <v>0.47024596360037962</v>
      </c>
      <c r="AH16" s="73">
        <f>'Table 1(Q1''20)'!AH16/32.15075</f>
        <v>0.43407319716958115</v>
      </c>
      <c r="AI16" s="73">
        <f>'Table 1(Q1''20)'!AI16/32.15075</f>
        <v>0.42955160136573139</v>
      </c>
      <c r="AJ16" s="73">
        <f>'Table 1(Q1''20)'!AJ16/32.15075</f>
        <v>0.47476755940422943</v>
      </c>
      <c r="AK16" s="73">
        <f>'Table 1(Q1''20)'!AK16/32.15075</f>
        <v>0.41829087535519893</v>
      </c>
      <c r="AL16" s="410">
        <f>IF(ISERROR(AK16/AG16),"N/A",IF(AG16&lt;0,"N/A",IF(AK16&lt;0,"N/A",IF(AK16/AG16-1&gt;300%,"&gt;±300%",IF(AK16/AG16-1&lt;-300%,"&gt;±300%",AK16/AG16-1)))))</f>
        <v>-0.11048492122589004</v>
      </c>
      <c r="AM16" s="410">
        <f>IF(ISERROR(AK16/AJ16),"N/A",IF(AJ16&lt;0,"N/A",IF(AK16&lt;0,"N/A",IF(AK16/AJ16-1&gt;300%,"&gt;±300%",IF(AK16/AJ16-1&lt;-300%,"&gt;±300%",AK16/AJ16-1)))))</f>
        <v>-0.11895649340469105</v>
      </c>
      <c r="AN16" s="135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410" t="str">
        <f>IF(ISERROR(AZ16/AX16),"N/A",IF(AX16&lt;0,"N/A",IF(AZ16&lt;0,"N/A",IF(AZ16/AX16-1&gt;300%,"&gt;±300%",IF(AZ16/AX16-1&lt;-300%,"&gt;±300%",AZ16/AX16-1)))))</f>
        <v>N/A</v>
      </c>
      <c r="BB16" s="410" t="str">
        <f>IF(ISERROR(AZ16/AY16),"N/A",IF(AY16&lt;0,"N/A",IF(AZ16&lt;0,"N/A",IF(AZ16/AY16-1&gt;300%,"&gt;±300%",IF(AZ16/AY16-1&lt;-300%,"&gt;±300%",AZ16/AY16-1)))))</f>
        <v>N/A</v>
      </c>
      <c r="BC16" s="103"/>
      <c r="BD16" s="13">
        <f t="shared" si="7"/>
        <v>1.7566832332947406</v>
      </c>
    </row>
    <row r="17" spans="1:125" x14ac:dyDescent="0.25">
      <c r="B17" s="133"/>
      <c r="C17" s="100"/>
      <c r="D17" s="187"/>
      <c r="E17" s="187"/>
      <c r="F17" s="187"/>
      <c r="G17" s="187"/>
      <c r="H17" s="187"/>
      <c r="I17" s="187"/>
      <c r="J17" s="225"/>
      <c r="K17" s="69"/>
      <c r="L17" s="418"/>
      <c r="M17" s="584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584"/>
      <c r="AM17" s="584"/>
      <c r="AN17" s="135"/>
      <c r="AO17" s="135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418"/>
      <c r="BB17" s="418"/>
      <c r="BC17" s="103"/>
      <c r="BD17" s="7"/>
    </row>
    <row r="18" spans="1:125" x14ac:dyDescent="0.25">
      <c r="B18" s="140" t="s">
        <v>25</v>
      </c>
      <c r="C18" s="102"/>
      <c r="D18" s="102">
        <f>'Table 1(Q1''20)'!D18/32.15075</f>
        <v>243.69571471894122</v>
      </c>
      <c r="E18" s="102">
        <f>'Table 1(Q1''20)'!E18/32.15075</f>
        <v>225.18914799810267</v>
      </c>
      <c r="F18" s="102">
        <f>'Table 1(Q1''20)'!F18/32.15075</f>
        <v>245.56192312776528</v>
      </c>
      <c r="G18" s="102">
        <f>'Table 1(Q1''20)'!G18/32.15075</f>
        <v>245.87295786256928</v>
      </c>
      <c r="H18" s="102">
        <f>'Table 1(Q1''20)'!H18/32.15075</f>
        <v>250.2274441498254</v>
      </c>
      <c r="I18" s="102">
        <f>'Table 1(Q1''20)'!I18/32.15075</f>
        <v>250.69399625203144</v>
      </c>
      <c r="J18" s="102">
        <f>'Table 1(Q1''20)'!J18/32.15075</f>
        <v>256.97070428708093</v>
      </c>
      <c r="K18" s="102">
        <f>'Table 1(Q1''20)'!K18/32.15075</f>
        <v>223.85727009085551</v>
      </c>
      <c r="L18" s="433">
        <f>IF(ISERROR(J18/I18),"N/A",IF(I18&lt;0,"N/A",IF(J18&lt;0,"N/A",IF(J18/I18-1&gt;300%,"&gt;±300%",IF(J18/I18-1&lt;-300%,"&gt;±300%",J18/I18-1)))))</f>
        <v>2.5037328890554322E-2</v>
      </c>
      <c r="M18" s="433">
        <f>IF(ISERROR(K18/J18),"N/A",IF(J18&lt;0,"N/A",IF(K18&lt;0,"N/A",IF(K18/J18-1&gt;300%,"&gt;±300%",IF(K18/J18-1&lt;-300%,"&gt;±300%",K18/J18-1)))))</f>
        <v>-0.12886073643333273</v>
      </c>
      <c r="N18" s="80"/>
      <c r="O18" s="102">
        <f>'Table 1(Q1''20)'!O18/32.15075</f>
        <v>60.496255919379792</v>
      </c>
      <c r="P18" s="102">
        <f>'Table 1(Q1''20)'!P18/32.15075</f>
        <v>57.541425938741703</v>
      </c>
      <c r="Q18" s="102">
        <f>'Table 1(Q1''20)'!Q18/32.15075</f>
        <v>57.696943306143709</v>
      </c>
      <c r="R18" s="102">
        <f>'Table 1(Q1''20)'!R18/32.15075</f>
        <v>62.67349906300786</v>
      </c>
      <c r="S18" s="102">
        <f>'Table 1(Q1''20)'!S18/32.15075</f>
        <v>65.161776941439925</v>
      </c>
      <c r="T18" s="102">
        <f>'Table 1(Q1''20)'!T18/32.15075</f>
        <v>60.340738551977786</v>
      </c>
      <c r="U18" s="102">
        <f>'Table 1(Q1''20)'!U18/32.15075</f>
        <v>56.452804366927673</v>
      </c>
      <c r="V18" s="102">
        <f>'Table 1(Q1''20)'!V18/32.15075</f>
        <v>68.11660692207802</v>
      </c>
      <c r="W18" s="102">
        <f>'Table 1(Q1''20)'!W18/32.15075</f>
        <v>62.984533797811864</v>
      </c>
      <c r="X18" s="102">
        <f>'Table 1(Q1''20)'!X18/32.15075</f>
        <v>58.31901277575173</v>
      </c>
      <c r="Y18" s="102">
        <f>'Table 1(Q1''20)'!Y18/32.15075</f>
        <v>55.519700162515647</v>
      </c>
      <c r="Z18" s="102">
        <f>'Table 1(Q1''20)'!Z18/32.15075</f>
        <v>65.628329043645948</v>
      </c>
      <c r="AA18" s="102">
        <f>'Table 1(Q1''20)'!AA18/32.15075</f>
        <v>63.295568532615874</v>
      </c>
      <c r="AB18" s="102">
        <f>'Table 1(Q1''20)'!AB18/32.15075</f>
        <v>65.628329043645948</v>
      </c>
      <c r="AC18" s="102">
        <f>'Table 1(Q1''20)'!AC18/32.15075</f>
        <v>54.586595958103615</v>
      </c>
      <c r="AD18" s="102">
        <f>'Table 1(Q1''20)'!AD18/32.15075</f>
        <v>66.561433248057966</v>
      </c>
      <c r="AE18" s="102">
        <f>'Table 1(Q1''20)'!AE18/32.15075</f>
        <v>66.405915880655968</v>
      </c>
      <c r="AF18" s="102">
        <f>'Table 1(Q1''20)'!AF18/32.15075</f>
        <v>63.45108590001788</v>
      </c>
      <c r="AG18" s="102">
        <f>'Table 1(Q1''20)'!AG18/32.15075</f>
        <v>58.50450149774101</v>
      </c>
      <c r="AH18" s="102">
        <f>'Table 1(Q1''20)'!AH18/32.15075</f>
        <v>67.093488305368794</v>
      </c>
      <c r="AI18" s="102">
        <f>'Table 1(Q1''20)'!AI18/32.15075</f>
        <v>63.481729079405014</v>
      </c>
      <c r="AJ18" s="102">
        <f>'Table 1(Q1''20)'!AJ18/32.15075</f>
        <v>67.89562226424276</v>
      </c>
      <c r="AK18" s="102">
        <f>'Table 1(Q1''20)'!AK18/32.15075</f>
        <v>55.137982931597158</v>
      </c>
      <c r="AL18" s="433">
        <f>IF(ISERROR(AK18/AG18),"N/A",IF(AG18&lt;0,"N/A",IF(AK18&lt;0,"N/A",IF(AK18/AG18-1&gt;300%,"&gt;±300%",IF(AK18/AG18-1&lt;-300%,"&gt;±300%",AK18/AG18-1)))))</f>
        <v>-5.7542898066977655E-2</v>
      </c>
      <c r="AM18" s="433">
        <f>IF(ISERROR(AK18/AJ18),"N/A",IF(AJ18&lt;0,"N/A",IF(AK18&lt;0,"N/A",IF(AK18/AJ18-1&gt;300%,"&gt;±300%",IF(AK18/AJ18-1&lt;-300%,"&gt;±300%",AK18/AJ18-1)))))</f>
        <v>-0.18790076454405535</v>
      </c>
      <c r="AN18" s="135"/>
      <c r="AO18" s="102">
        <f>'Table 1(Q1''20)'!AO18/32.15075</f>
        <v>107.15146613998118</v>
      </c>
      <c r="AP18" s="102">
        <f>'Table 1(Q1''20)'!AP18/32.15075</f>
        <v>118.0376818581215</v>
      </c>
      <c r="AQ18" s="102">
        <f>'Table 1(Q1''20)'!AQ18/32.15075</f>
        <v>120.37044236915156</v>
      </c>
      <c r="AR18" s="102">
        <f>'Table 1(Q1''20)'!AR18/32.15075</f>
        <v>125.50251549341772</v>
      </c>
      <c r="AS18" s="102">
        <f>'Table 1(Q1''20)'!AS18/32.15075</f>
        <v>124.56941128900569</v>
      </c>
      <c r="AT18" s="102">
        <f>'Table 1(Q1''20)'!AT18/32.15075</f>
        <v>121.30354657356359</v>
      </c>
      <c r="AU18" s="102">
        <f>'Table 1(Q1''20)'!AU18/32.15075</f>
        <v>121.1480292061616</v>
      </c>
      <c r="AV18" s="102">
        <f>'Table 1(Q1''20)'!AV18/32.15075</f>
        <v>128.92389757626182</v>
      </c>
      <c r="AW18" s="102">
        <f>'Table 1(Q1''20)'!AW18/32.15075</f>
        <v>121.1480292061616</v>
      </c>
      <c r="AX18" s="102">
        <f>'Table 1(Q1''20)'!AX18/32.15075</f>
        <v>129.85700178067384</v>
      </c>
      <c r="AY18" s="102">
        <f>'Table 1(Q1''20)'!AY18/32.15075</f>
        <v>125.5979898031098</v>
      </c>
      <c r="AZ18" s="102">
        <f>'Table 1(Q1''20)'!AZ18/32.15075</f>
        <v>131.37735134364777</v>
      </c>
      <c r="BA18" s="433">
        <f>IF(ISERROR(AZ18/AX18),"N/A",IF(AX18&lt;0,"N/A",IF(AZ18&lt;0,"N/A",IF(AZ18/AX18-1&gt;300%,"&gt;±300%",IF(AZ18/AX18-1&lt;-300%,"&gt;±300%",AZ18/AX18-1)))))</f>
        <v>1.1707875140547053E-2</v>
      </c>
      <c r="BB18" s="433">
        <f>IF(ISERROR(AZ18/AY18),"N/A",IF(AY18&lt;0,"N/A",IF(AZ18&lt;0,"N/A",IF(AZ18/AY18-1&gt;300%,"&gt;±300%",IF(AZ18/AY18-1&lt;-300%,"&gt;±300%",AZ18/AY18-1)))))</f>
        <v>4.6014761459143072E-2</v>
      </c>
      <c r="BC18" s="103"/>
      <c r="BD18" s="102">
        <f>SUM(AH18:AK18)</f>
        <v>253.60882258061372</v>
      </c>
    </row>
    <row r="19" spans="1:125" x14ac:dyDescent="0.25">
      <c r="B19" s="142"/>
      <c r="C19" s="100"/>
      <c r="D19" s="187"/>
      <c r="E19" s="187"/>
      <c r="F19" s="187"/>
      <c r="G19" s="187"/>
      <c r="H19" s="187"/>
      <c r="I19" s="187"/>
      <c r="J19" s="225"/>
      <c r="K19" s="69"/>
      <c r="L19" s="407"/>
      <c r="M19" s="408"/>
      <c r="N19" s="69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408"/>
      <c r="AM19" s="408"/>
      <c r="AN19" s="124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407"/>
      <c r="BB19" s="407"/>
      <c r="BC19" s="103"/>
      <c r="BD19" s="13"/>
    </row>
    <row r="20" spans="1:125" x14ac:dyDescent="0.25">
      <c r="A20" s="24"/>
      <c r="B20" s="128" t="s">
        <v>32</v>
      </c>
      <c r="C20" s="143"/>
      <c r="D20" s="193"/>
      <c r="E20" s="193"/>
      <c r="F20" s="193"/>
      <c r="G20" s="193"/>
      <c r="H20" s="193"/>
      <c r="I20" s="193"/>
      <c r="J20" s="228"/>
      <c r="K20" s="117"/>
      <c r="L20" s="435"/>
      <c r="M20" s="585"/>
      <c r="N20" s="118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585"/>
      <c r="AM20" s="585"/>
      <c r="AN20" s="135"/>
      <c r="AO20" s="135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435"/>
      <c r="BB20" s="435"/>
      <c r="BC20" s="103"/>
      <c r="BD20" s="7"/>
    </row>
    <row r="21" spans="1:125" s="68" customFormat="1" x14ac:dyDescent="0.25">
      <c r="A21" s="24"/>
      <c r="B21" s="133" t="s">
        <v>27</v>
      </c>
      <c r="C21" s="69"/>
      <c r="D21" s="225">
        <f>'Table 1(Q1''20)'!D21/32.15075</f>
        <v>97.198354626252879</v>
      </c>
      <c r="E21" s="225">
        <f>'Table 1(Q1''20)'!E21/32.15075</f>
        <v>101.08628881130299</v>
      </c>
      <c r="F21" s="225">
        <f>'Table 1(Q1''20)'!F21/32.15075</f>
        <v>104.6631882615491</v>
      </c>
      <c r="G21" s="225">
        <f>'Table 1(Q1''20)'!G21/32.15075</f>
        <v>107.46250087478518</v>
      </c>
      <c r="H21" s="225">
        <f>'Table 1(Q1''20)'!H21/32.15075</f>
        <v>103.41904932233307</v>
      </c>
      <c r="I21" s="225">
        <f>'Table 1(Q1''20)'!I21/32.15075</f>
        <v>96.420767789242859</v>
      </c>
      <c r="J21" s="225">
        <f>'Table 1(Q1''20)'!J21/32.15075</f>
        <v>90.012265217664734</v>
      </c>
      <c r="K21" s="69">
        <f>'Table 1(Q1''20)'!K21/32.15075</f>
        <v>77.16771770487469</v>
      </c>
      <c r="L21" s="408">
        <f>IF(ISERROR(J21/I21),"N/A",IF(I21&lt;0,"N/A",IF(J21&lt;0,"N/A",IF(J21/I21-1&gt;300%,"&gt;±300%",IF(J21/I21-1&lt;-300%,"&gt;±300%",J21/I21-1)))))</f>
        <v>-6.6463923888117837E-2</v>
      </c>
      <c r="M21" s="408">
        <f>IF(ISERROR(K21/J21),"N/A",IF(J21&lt;0,"N/A",IF(K21&lt;0,"N/A",IF(K21/J21-1&gt;300%,"&gt;±300%",IF(K21/J21-1&lt;-300%,"&gt;±300%",K21/J21-1)))))</f>
        <v>-0.14269774770949017</v>
      </c>
      <c r="N21" s="69"/>
      <c r="O21" s="69">
        <f>'Table 1(Q1''20)'!O21/32.15075</f>
        <v>23.794157212506704</v>
      </c>
      <c r="P21" s="69">
        <f>'Table 1(Q1''20)'!P21/32.15075</f>
        <v>25.349330886526751</v>
      </c>
      <c r="Q21" s="69">
        <f>'Table 1(Q1''20)'!Q21/32.15075</f>
        <v>26.748987193144792</v>
      </c>
      <c r="R21" s="69">
        <f>'Table 1(Q1''20)'!R21/32.15075</f>
        <v>26.748987193144792</v>
      </c>
      <c r="S21" s="69">
        <f>'Table 1(Q1''20)'!S21/32.15075</f>
        <v>25.193813519124745</v>
      </c>
      <c r="T21" s="69">
        <f>'Table 1(Q1''20)'!T21/32.15075</f>
        <v>26.28243509093878</v>
      </c>
      <c r="U21" s="69">
        <f>'Table 1(Q1''20)'!U21/32.15075</f>
        <v>27.37105666275281</v>
      </c>
      <c r="V21" s="69">
        <f>'Table 1(Q1''20)'!V21/32.15075</f>
        <v>28.148643499762834</v>
      </c>
      <c r="W21" s="69">
        <f>'Table 1(Q1''20)'!W21/32.15075</f>
        <v>24.571744049516727</v>
      </c>
      <c r="X21" s="69">
        <f>'Table 1(Q1''20)'!X21/32.15075</f>
        <v>27.060021927948803</v>
      </c>
      <c r="Y21" s="69">
        <f>'Table 1(Q1''20)'!Y21/32.15075</f>
        <v>26.593469825742787</v>
      </c>
      <c r="Z21" s="69">
        <f>'Table 1(Q1''20)'!Z21/32.15075</f>
        <v>26.126917723536774</v>
      </c>
      <c r="AA21" s="69">
        <f>'Table 1(Q1''20)'!AA21/32.15075</f>
        <v>24.416226682114722</v>
      </c>
      <c r="AB21" s="69">
        <f>'Table 1(Q1''20)'!AB21/32.15075</f>
        <v>26.28243509093878</v>
      </c>
      <c r="AC21" s="69">
        <f>'Table 1(Q1''20)'!AC21/32.15075</f>
        <v>24.882778784320738</v>
      </c>
      <c r="AD21" s="69">
        <f>'Table 1(Q1''20)'!AD21/32.15075</f>
        <v>25.349330886526751</v>
      </c>
      <c r="AE21" s="69">
        <f>'Table 1(Q1''20)'!AE21/32.15075</f>
        <v>22.238983538486661</v>
      </c>
      <c r="AF21" s="69">
        <f>'Table 1(Q1''20)'!AF21/32.15075</f>
        <v>23.794157212506704</v>
      </c>
      <c r="AG21" s="69">
        <f>'Table 1(Q1''20)'!AG21/32.15075</f>
        <v>23.833626263101721</v>
      </c>
      <c r="AH21" s="69">
        <f>'Table 1(Q1''20)'!AH21/32.15075</f>
        <v>23.22375508801592</v>
      </c>
      <c r="AI21" s="69">
        <f>'Table 1(Q1''20)'!AI21/32.15075</f>
        <v>21.080724792788274</v>
      </c>
      <c r="AJ21" s="69">
        <f>'Table 1(Q1''20)'!AJ21/32.15075</f>
        <v>21.873280514528769</v>
      </c>
      <c r="AK21" s="69">
        <f>'Table 1(Q1''20)'!AK21/32.15075</f>
        <v>19.720889778710582</v>
      </c>
      <c r="AL21" s="408">
        <f>IF(ISERROR(AK21/AG21),"N/A",IF(AG21&lt;0,"N/A",IF(AK21&lt;0,"N/A",IF(AK21/AG21-1&gt;300%,"&gt;±300%",IF(AK21/AG21-1&lt;-300%,"&gt;±300%",AK21/AG21-1)))))</f>
        <v>-0.17256024907793055</v>
      </c>
      <c r="AM21" s="408">
        <f>IF(ISERROR(AK21/AJ21),"N/A",IF(AJ21&lt;0,"N/A",IF(AK21&lt;0,"N/A",IF(AK21/AJ21-1&gt;300%,"&gt;±300%",IF(AK21/AJ21-1&lt;-300%,"&gt;±300%",AK21/AJ21-1)))))</f>
        <v>-9.8402740018284751E-2</v>
      </c>
      <c r="AN21" s="127"/>
      <c r="AO21" s="69">
        <f>'Table 1(Q1''20)'!AO21/32.15075</f>
        <v>51.942800712269538</v>
      </c>
      <c r="AP21" s="69">
        <f>'Table 1(Q1''20)'!AP21/32.15075</f>
        <v>49.143488099033455</v>
      </c>
      <c r="AQ21" s="69">
        <f>'Table 1(Q1''20)'!AQ21/32.15075</f>
        <v>53.497974386289584</v>
      </c>
      <c r="AR21" s="69">
        <f>'Table 1(Q1''20)'!AR21/32.15075</f>
        <v>51.476248610063529</v>
      </c>
      <c r="AS21" s="69">
        <f>'Table 1(Q1''20)'!AS21/32.15075</f>
        <v>55.519700162515647</v>
      </c>
      <c r="AT21" s="69">
        <f>'Table 1(Q1''20)'!AT21/32.15075</f>
        <v>51.631765977465527</v>
      </c>
      <c r="AU21" s="69">
        <f>'Table 1(Q1''20)'!AU21/32.15075</f>
        <v>52.720387549279565</v>
      </c>
      <c r="AV21" s="69">
        <f>'Table 1(Q1''20)'!AV21/32.15075</f>
        <v>50.698661773053502</v>
      </c>
      <c r="AW21" s="69">
        <f>'Table 1(Q1''20)'!AW21/32.15075</f>
        <v>50.232109670847485</v>
      </c>
      <c r="AX21" s="69">
        <f>'Table 1(Q1''20)'!AX21/32.15075</f>
        <v>46.033140750993361</v>
      </c>
      <c r="AY21" s="69">
        <f>'Table 1(Q1''20)'!AY21/32.15075</f>
        <v>47.057381351117641</v>
      </c>
      <c r="AZ21" s="69">
        <f>'Table 1(Q1''20)'!AZ21/32.15075</f>
        <v>42.95400530731704</v>
      </c>
      <c r="BA21" s="408">
        <f>IF(ISERROR(AZ21/AX21),"N/A",IF(AX21&lt;0,"N/A",IF(AZ21&lt;0,"N/A",IF(AZ21/AX21-1&gt;300%,"&gt;±300%",IF(AZ21/AX21-1&lt;-300%,"&gt;±300%",AZ21/AX21-1)))))</f>
        <v>-6.688953639579498E-2</v>
      </c>
      <c r="BB21" s="408">
        <f>IF(ISERROR(AZ21/AY21),"N/A",IF(AY21&lt;0,"N/A",IF(AZ21&lt;0,"N/A",IF(AZ21/AY21-1&gt;300%,"&gt;±300%",IF(AZ21/AY21-1&lt;-300%,"&gt;±300%",AZ21/AY21-1)))))</f>
        <v>-8.7199413269160697E-2</v>
      </c>
      <c r="BC21" s="103"/>
      <c r="BD21" s="9">
        <f t="shared" ref="BD21:BD22" si="8">SUM(AH21:AK21)</f>
        <v>85.898650174043553</v>
      </c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68" customFormat="1" x14ac:dyDescent="0.25">
      <c r="A22" s="15"/>
      <c r="B22" s="117"/>
      <c r="C22" s="117" t="s">
        <v>4</v>
      </c>
      <c r="D22" s="188">
        <f>'Table 1(Q1''20)'!D22/32.15075</f>
        <v>92.843868338996757</v>
      </c>
      <c r="E22" s="188">
        <f>'Table 1(Q1''20)'!E22/32.15075</f>
        <v>96.420767789242859</v>
      </c>
      <c r="F22" s="188">
        <f>'Table 1(Q1''20)'!F22/32.15075</f>
        <v>100.46421934169497</v>
      </c>
      <c r="G22" s="188">
        <f>'Table 1(Q1''20)'!G22/32.15075</f>
        <v>103.10801458752906</v>
      </c>
      <c r="H22" s="188">
        <f>'Table 1(Q1''20)'!H22/32.15075</f>
        <v>99.06456303507693</v>
      </c>
      <c r="I22" s="188">
        <f>'Table 1(Q1''20)'!I22/32.15075</f>
        <v>91.910764134584724</v>
      </c>
      <c r="J22" s="226">
        <f>'Table 1(Q1''20)'!J22/32.15075</f>
        <v>90.012265217664734</v>
      </c>
      <c r="K22" s="71">
        <f>'Table 1(Q1''20)'!K22/32.15075</f>
        <v>77.16771770487469</v>
      </c>
      <c r="L22" s="410">
        <f>IF(ISERROR(J22/I22),"N/A",IF(I22&lt;0,"N/A",IF(J22&lt;0,"N/A",IF(J22/I22-1&gt;300%,"&gt;±300%",IF(J22/I22-1&lt;-300%,"&gt;±300%",J22/I22-1)))))</f>
        <v>-2.0655893080597454E-2</v>
      </c>
      <c r="M22" s="410">
        <f>IF(ISERROR(K22/J22),"N/A",IF(J22&lt;0,"N/A",IF(K22&lt;0,"N/A",IF(K22/J22-1&gt;300%,"&gt;±300%",IF(K22/J22-1&lt;-300%,"&gt;±300%",K22/J22-1)))))</f>
        <v>-0.14269774770949017</v>
      </c>
      <c r="N22" s="73"/>
      <c r="O22" s="73">
        <f>'Table 1(Q1''20)'!O22/32.15075</f>
        <v>22.705535640692673</v>
      </c>
      <c r="P22" s="73">
        <f>'Table 1(Q1''20)'!P22/32.15075</f>
        <v>24.105191947310715</v>
      </c>
      <c r="Q22" s="73">
        <f>'Table 1(Q1''20)'!Q22/32.15075</f>
        <v>25.660365621330762</v>
      </c>
      <c r="R22" s="73">
        <f>'Table 1(Q1''20)'!R22/32.15075</f>
        <v>25.660365621330762</v>
      </c>
      <c r="S22" s="73">
        <f>'Table 1(Q1''20)'!S22/32.15075</f>
        <v>24.105191947310715</v>
      </c>
      <c r="T22" s="73">
        <f>'Table 1(Q1''20)'!T22/32.15075</f>
        <v>25.193813519124745</v>
      </c>
      <c r="U22" s="73">
        <f>'Table 1(Q1''20)'!U22/32.15075</f>
        <v>26.28243509093878</v>
      </c>
      <c r="V22" s="73">
        <f>'Table 1(Q1''20)'!V22/32.15075</f>
        <v>27.060021927948803</v>
      </c>
      <c r="W22" s="73">
        <f>'Table 1(Q1''20)'!W22/32.15075</f>
        <v>23.638639845104702</v>
      </c>
      <c r="X22" s="73">
        <f>'Table 1(Q1''20)'!X22/32.15075</f>
        <v>25.971400356134769</v>
      </c>
      <c r="Y22" s="73">
        <f>'Table 1(Q1''20)'!Y22/32.15075</f>
        <v>25.504848253928756</v>
      </c>
      <c r="Z22" s="73">
        <f>'Table 1(Q1''20)'!Z22/32.15075</f>
        <v>25.038296151722744</v>
      </c>
      <c r="AA22" s="73">
        <f>'Table 1(Q1''20)'!AA22/32.15075</f>
        <v>23.327605110300691</v>
      </c>
      <c r="AB22" s="73">
        <f>'Table 1(Q1''20)'!AB22/32.15075</f>
        <v>25.193813519124745</v>
      </c>
      <c r="AC22" s="73">
        <f>'Table 1(Q1''20)'!AC22/32.15075</f>
        <v>23.794157212506704</v>
      </c>
      <c r="AD22" s="73">
        <f>'Table 1(Q1''20)'!AD22/32.15075</f>
        <v>24.105191947310715</v>
      </c>
      <c r="AE22" s="73">
        <f>'Table 1(Q1''20)'!AE22/32.15075</f>
        <v>21.150361966672627</v>
      </c>
      <c r="AF22" s="73">
        <f>'Table 1(Q1''20)'!AF22/32.15075</f>
        <v>22.861053008094679</v>
      </c>
      <c r="AG22" s="73">
        <f>'Table 1(Q1''20)'!AG22/32.15075</f>
        <v>23.833626263101721</v>
      </c>
      <c r="AH22" s="73">
        <f>'Table 1(Q1''20)'!AH22/32.15075</f>
        <v>23.22375508801592</v>
      </c>
      <c r="AI22" s="73">
        <f>'Table 1(Q1''20)'!AI22/32.15075</f>
        <v>21.080724792788274</v>
      </c>
      <c r="AJ22" s="73">
        <f>'Table 1(Q1''20)'!AJ22/32.15075</f>
        <v>21.873280514528769</v>
      </c>
      <c r="AK22" s="73">
        <f>'Table 1(Q1''20)'!AK22/32.15075</f>
        <v>19.720889778710582</v>
      </c>
      <c r="AL22" s="410">
        <f>IF(ISERROR(AK22/AG22),"N/A",IF(AG22&lt;0,"N/A",IF(AK22&lt;0,"N/A",IF(AK22/AG22-1&gt;300%,"&gt;±300%",IF(AK22/AG22-1&lt;-300%,"&gt;±300%",AK22/AG22-1)))))</f>
        <v>-0.17256024907793055</v>
      </c>
      <c r="AM22" s="410">
        <f>IF(ISERROR(AK22/AJ22),"N/A",IF(AJ22&lt;0,"N/A",IF(AK22&lt;0,"N/A",IF(AK22/AJ22-1&gt;300%,"&gt;±300%",IF(AK22/AJ22-1&lt;-300%,"&gt;±300%",AK22/AJ22-1)))))</f>
        <v>-9.8402740018284751E-2</v>
      </c>
      <c r="AN22" s="73"/>
      <c r="AO22" s="73">
        <f>'Table 1(Q1''20)'!AO22/32.15075</f>
        <v>49.610040201239471</v>
      </c>
      <c r="AP22" s="73">
        <f>'Table 1(Q1''20)'!AP22/32.15075</f>
        <v>46.810727588003388</v>
      </c>
      <c r="AQ22" s="73">
        <f>'Table 1(Q1''20)'!AQ22/32.15075</f>
        <v>51.320731242661523</v>
      </c>
      <c r="AR22" s="73">
        <f>'Table 1(Q1''20)'!AR22/32.15075</f>
        <v>49.29900546643546</v>
      </c>
      <c r="AS22" s="73">
        <f>'Table 1(Q1''20)'!AS22/32.15075</f>
        <v>53.342457018887579</v>
      </c>
      <c r="AT22" s="73">
        <f>'Table 1(Q1''20)'!AT22/32.15075</f>
        <v>49.610040201239471</v>
      </c>
      <c r="AU22" s="73">
        <f>'Table 1(Q1''20)'!AU22/32.15075</f>
        <v>50.543144405651496</v>
      </c>
      <c r="AV22" s="73">
        <f>'Table 1(Q1''20)'!AV22/32.15075</f>
        <v>48.52141862942544</v>
      </c>
      <c r="AW22" s="73">
        <f>'Table 1(Q1''20)'!AW22/32.15075</f>
        <v>47.899349159817419</v>
      </c>
      <c r="AX22" s="73">
        <f>'Table 1(Q1''20)'!AX22/32.15075</f>
        <v>44.011414974767305</v>
      </c>
      <c r="AY22" s="73">
        <f>'Table 1(Q1''20)'!AY22/32.15075</f>
        <v>47.057381351117641</v>
      </c>
      <c r="AZ22" s="73">
        <f>'Table 1(Q1''20)'!AZ22/32.15075</f>
        <v>42.95400530731704</v>
      </c>
      <c r="BA22" s="410">
        <f>IF(ISERROR(AZ22/AX22),"N/A",IF(AX22&lt;0,"N/A",IF(AZ22&lt;0,"N/A",IF(AZ22/AX22-1&gt;300%,"&gt;±300%",IF(AZ22/AX22-1&lt;-300%,"&gt;±300%",AZ22/AX22-1)))))</f>
        <v>-2.402580485213901E-2</v>
      </c>
      <c r="BB22" s="410">
        <f>IF(ISERROR(AZ22/AY22),"N/A",IF(AY22&lt;0,"N/A",IF(AZ22&lt;0,"N/A",IF(AZ22/AY22-1&gt;300%,"&gt;±300%",IF(AZ22/AY22-1&lt;-300%,"&gt;±300%",AZ22/AY22-1)))))</f>
        <v>-8.7199413269160697E-2</v>
      </c>
      <c r="BC22" s="103"/>
      <c r="BD22" s="13">
        <f t="shared" si="8"/>
        <v>85.898650174043553</v>
      </c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x14ac:dyDescent="0.25">
      <c r="B23" s="74"/>
      <c r="C23" s="74" t="s">
        <v>9</v>
      </c>
      <c r="D23" s="189">
        <f>'Table 1(Q1''20)'!D23/32.15075</f>
        <v>4.3544862872561287</v>
      </c>
      <c r="E23" s="189">
        <f>'Table 1(Q1''20)'!E23/32.15075</f>
        <v>4.6655210220601386</v>
      </c>
      <c r="F23" s="189">
        <f>'Table 1(Q1''20)'!F23/32.15075</f>
        <v>4.3544862872561287</v>
      </c>
      <c r="G23" s="189">
        <f>'Table 1(Q1''20)'!G23/32.15075</f>
        <v>4.1989689198541242</v>
      </c>
      <c r="H23" s="189">
        <f>'Table 1(Q1''20)'!H23/32.15075</f>
        <v>4.3544862872561287</v>
      </c>
      <c r="I23" s="189">
        <f>'Table 1(Q1''20)'!I23/32.15075</f>
        <v>4.5100036546581332</v>
      </c>
      <c r="J23" s="74" t="str">
        <f>'Table 1(Q1''20)'!J23</f>
        <v>†</v>
      </c>
      <c r="K23" s="74" t="str">
        <f>'Table 1(Q1''20)'!K23</f>
        <v>†</v>
      </c>
      <c r="L23" s="413"/>
      <c r="M23" s="413"/>
      <c r="N23" s="71"/>
      <c r="O23" s="89">
        <f>'Table 1(Q1''20)'!O23/32.15075</f>
        <v>1.0886215718140322</v>
      </c>
      <c r="P23" s="89">
        <f>'Table 1(Q1''20)'!P23/32.15075</f>
        <v>1.2441389392160369</v>
      </c>
      <c r="Q23" s="89">
        <f>'Table 1(Q1''20)'!Q23/32.15075</f>
        <v>1.0886215718140322</v>
      </c>
      <c r="R23" s="89">
        <f>'Table 1(Q1''20)'!R23/32.15075</f>
        <v>1.0886215718140322</v>
      </c>
      <c r="S23" s="89">
        <f>'Table 1(Q1''20)'!S23/32.15075</f>
        <v>1.0886215718140322</v>
      </c>
      <c r="T23" s="89">
        <f>'Table 1(Q1''20)'!T23/32.15075</f>
        <v>1.0886215718140322</v>
      </c>
      <c r="U23" s="89">
        <f>'Table 1(Q1''20)'!U23/32.15075</f>
        <v>1.0886215718140322</v>
      </c>
      <c r="V23" s="89">
        <f>'Table 1(Q1''20)'!V23/32.15075</f>
        <v>1.0886215718140322</v>
      </c>
      <c r="W23" s="89">
        <f>'Table 1(Q1''20)'!W23/32.15075</f>
        <v>0.93310420441202768</v>
      </c>
      <c r="X23" s="89">
        <f>'Table 1(Q1''20)'!X23/32.15075</f>
        <v>1.0886215718140322</v>
      </c>
      <c r="Y23" s="89">
        <f>'Table 1(Q1''20)'!Y23/32.15075</f>
        <v>1.0886215718140322</v>
      </c>
      <c r="Z23" s="89">
        <f>'Table 1(Q1''20)'!Z23/32.15075</f>
        <v>1.0886215718140322</v>
      </c>
      <c r="AA23" s="89">
        <f>'Table 1(Q1''20)'!AA23/32.15075</f>
        <v>1.0886215718140322</v>
      </c>
      <c r="AB23" s="89">
        <f>'Table 1(Q1''20)'!AB23/32.15075</f>
        <v>1.0886215718140322</v>
      </c>
      <c r="AC23" s="89">
        <f>'Table 1(Q1''20)'!AC23/32.15075</f>
        <v>1.0886215718140322</v>
      </c>
      <c r="AD23" s="89">
        <f>'Table 1(Q1''20)'!AD23/32.15075</f>
        <v>1.2441389392160369</v>
      </c>
      <c r="AE23" s="89">
        <f>'Table 1(Q1''20)'!AE23/32.15075</f>
        <v>1.0886215718140322</v>
      </c>
      <c r="AF23" s="89">
        <f>'Table 1(Q1''20)'!AF23/32.15075</f>
        <v>1.2441389392160369</v>
      </c>
      <c r="AG23" s="412" t="str">
        <f>'Table 1(Q1''20)'!AG23</f>
        <v>†</v>
      </c>
      <c r="AH23" s="412" t="str">
        <f>'Table 1(Q1''20)'!AH23</f>
        <v>†</v>
      </c>
      <c r="AI23" s="412" t="str">
        <f>'Table 1(Q1''20)'!AI23</f>
        <v>†</v>
      </c>
      <c r="AJ23" s="412" t="str">
        <f>'Table 1(Q1''20)'!AJ23</f>
        <v>†</v>
      </c>
      <c r="AK23" s="412" t="str">
        <f>'Table 1(Q1''20)'!AK23</f>
        <v>†</v>
      </c>
      <c r="AL23" s="413"/>
      <c r="AM23" s="413"/>
      <c r="AN23" s="71"/>
      <c r="AO23" s="74">
        <f>'Table 1(Q1''20)'!AO23/32.15075</f>
        <v>2.3327605110300693</v>
      </c>
      <c r="AP23" s="74">
        <f>'Table 1(Q1''20)'!AP23/32.15075</f>
        <v>2.3327605110300693</v>
      </c>
      <c r="AQ23" s="74">
        <f>'Table 1(Q1''20)'!AQ23/32.15075</f>
        <v>2.1772431436280644</v>
      </c>
      <c r="AR23" s="74">
        <f>'Table 1(Q1''20)'!AR23/32.15075</f>
        <v>2.1772431436280644</v>
      </c>
      <c r="AS23" s="74">
        <f>'Table 1(Q1''20)'!AS23/32.15075</f>
        <v>2.1772431436280644</v>
      </c>
      <c r="AT23" s="74">
        <f>'Table 1(Q1''20)'!AT23/32.15075</f>
        <v>2.0217257762260599</v>
      </c>
      <c r="AU23" s="74">
        <f>'Table 1(Q1''20)'!AU23/32.15075</f>
        <v>2.1772431436280644</v>
      </c>
      <c r="AV23" s="74">
        <f>'Table 1(Q1''20)'!AV23/32.15075</f>
        <v>2.1772431436280644</v>
      </c>
      <c r="AW23" s="74">
        <f>'Table 1(Q1''20)'!AW23/32.15075</f>
        <v>2.3327605110300693</v>
      </c>
      <c r="AX23" s="74">
        <f>'Table 1(Q1''20)'!AX23/32.15075</f>
        <v>2.3327605110300693</v>
      </c>
      <c r="AY23" s="412" t="str">
        <f>'Table 1(Q1''20)'!AY23</f>
        <v>†</v>
      </c>
      <c r="AZ23" s="412" t="str">
        <f>'Table 1(Q1''20)'!AZ23</f>
        <v>†</v>
      </c>
      <c r="BA23" s="413"/>
      <c r="BB23" s="413"/>
      <c r="BC23" s="103"/>
      <c r="BD23" s="412" t="str">
        <f>'Table 1(Q1''20)'!BD23</f>
        <v>†</v>
      </c>
    </row>
    <row r="24" spans="1:125" x14ac:dyDescent="0.25">
      <c r="B24" s="76"/>
      <c r="C24" s="76"/>
      <c r="D24" s="194"/>
      <c r="E24" s="194"/>
      <c r="F24" s="194"/>
      <c r="G24" s="194"/>
      <c r="H24" s="194"/>
      <c r="I24" s="194"/>
      <c r="J24" s="229"/>
      <c r="K24" s="76"/>
      <c r="L24" s="414"/>
      <c r="M24" s="582"/>
      <c r="N24" s="76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582"/>
      <c r="AM24" s="582"/>
      <c r="AN24" s="125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414"/>
      <c r="BB24" s="414"/>
      <c r="BC24" s="103"/>
      <c r="BD24" s="38"/>
    </row>
    <row r="25" spans="1:125" s="79" customFormat="1" x14ac:dyDescent="0.25">
      <c r="A25" s="24"/>
      <c r="B25" s="144" t="s">
        <v>5</v>
      </c>
      <c r="C25" s="77"/>
      <c r="D25" s="195">
        <f>'Table 1(Q1''20)'!D25/32.15075</f>
        <v>91.599729399780713</v>
      </c>
      <c r="E25" s="195">
        <f>'Table 1(Q1''20)'!E25/32.15075</f>
        <v>93.310420441202766</v>
      </c>
      <c r="F25" s="195">
        <f>'Table 1(Q1''20)'!F25/32.15075</f>
        <v>88.333864684338621</v>
      </c>
      <c r="G25" s="195">
        <f>'Table 1(Q1''20)'!G25/32.15075</f>
        <v>77.91420106840431</v>
      </c>
      <c r="H25" s="195">
        <f>'Table 1(Q1''20)'!H25/32.15075</f>
        <v>76.514544761786269</v>
      </c>
      <c r="I25" s="195">
        <f>'Table 1(Q1''20)'!I25/32.15075</f>
        <v>69.827297963500072</v>
      </c>
      <c r="J25" s="77">
        <f>'Table 1(Q1''20)'!J25/32.15075</f>
        <v>65.31186888142679</v>
      </c>
      <c r="K25" s="77">
        <f>'Table 1(Q1''20)'!K25/32.15075</f>
        <v>55.512607538876679</v>
      </c>
      <c r="L25" s="416">
        <f>IF(ISERROR(J25/I25),"N/A",IF(I25&lt;0,"N/A",IF(J25&lt;0,"N/A",IF(J25/I25-1&gt;300%,"&gt;±300%",IF(J25/I25-1&lt;-300%,"&gt;±300%",J25/I25-1)))))</f>
        <v>-6.4665671073704911E-2</v>
      </c>
      <c r="M25" s="413">
        <f>IF(ISERROR(K25/J25),"N/A",IF(J25&lt;0,"N/A",IF(K25&lt;0,"N/A",IF(K25/J25-1&gt;300%,"&gt;±300%",IF(K25/J25-1&lt;-300%,"&gt;±300%",K25/J25-1)))))</f>
        <v>-0.1500379871281986</v>
      </c>
      <c r="N25" s="69"/>
      <c r="O25" s="77">
        <f>'Table 1(Q1''20)'!O25/32.15075</f>
        <v>23.016570375496681</v>
      </c>
      <c r="P25" s="77">
        <f>'Table 1(Q1''20)'!P25/32.15075</f>
        <v>21.616914068878639</v>
      </c>
      <c r="Q25" s="77">
        <f>'Table 1(Q1''20)'!Q25/32.15075</f>
        <v>22.394500905888663</v>
      </c>
      <c r="R25" s="77">
        <f>'Table 1(Q1''20)'!R25/32.15075</f>
        <v>20.528292497064609</v>
      </c>
      <c r="S25" s="77">
        <f>'Table 1(Q1''20)'!S25/32.15075</f>
        <v>24.416226682114722</v>
      </c>
      <c r="T25" s="77">
        <f>'Table 1(Q1''20)'!T25/32.15075</f>
        <v>20.994844599270621</v>
      </c>
      <c r="U25" s="77">
        <f>'Table 1(Q1''20)'!U25/32.15075</f>
        <v>18.040014618632533</v>
      </c>
      <c r="V25" s="77">
        <f>'Table 1(Q1''20)'!V25/32.15075</f>
        <v>18.662084088240555</v>
      </c>
      <c r="W25" s="77">
        <f>'Table 1(Q1''20)'!W25/32.15075</f>
        <v>19.59518829265258</v>
      </c>
      <c r="X25" s="77">
        <f>'Table 1(Q1''20)'!X25/32.15075</f>
        <v>21.772431436280645</v>
      </c>
      <c r="Y25" s="77">
        <f>'Table 1(Q1''20)'!Y25/32.15075</f>
        <v>18.973118823044562</v>
      </c>
      <c r="Z25" s="77">
        <f>'Table 1(Q1''20)'!Z25/32.15075</f>
        <v>18.351049353436544</v>
      </c>
      <c r="AA25" s="77">
        <f>'Table 1(Q1''20)'!AA25/32.15075</f>
        <v>18.040014618632533</v>
      </c>
      <c r="AB25" s="77">
        <f>'Table 1(Q1''20)'!AB25/32.15075</f>
        <v>21.150361966672627</v>
      </c>
      <c r="AC25" s="77">
        <f>'Table 1(Q1''20)'!AC25/32.15075</f>
        <v>18.040014618632533</v>
      </c>
      <c r="AD25" s="77">
        <f>'Table 1(Q1''20)'!AD25/32.15075</f>
        <v>17.728979883828526</v>
      </c>
      <c r="AE25" s="77">
        <f>'Table 1(Q1''20)'!AE25/32.15075</f>
        <v>17.106910414220508</v>
      </c>
      <c r="AF25" s="77">
        <f>'Table 1(Q1''20)'!AF25/32.15075</f>
        <v>17.417945149024515</v>
      </c>
      <c r="AG25" s="77">
        <f>'Table 1(Q1''20)'!AG25/32.15075</f>
        <v>16.784744745984487</v>
      </c>
      <c r="AH25" s="77">
        <f>'Table 1(Q1''20)'!AH25/32.15075</f>
        <v>16.826121869576784</v>
      </c>
      <c r="AI25" s="77">
        <f>'Table 1(Q1''20)'!AI25/32.15075</f>
        <v>15.823071852331129</v>
      </c>
      <c r="AJ25" s="77">
        <f>'Table 1(Q1''20)'!AJ25/32.15075</f>
        <v>15.877930413534388</v>
      </c>
      <c r="AK25" s="77">
        <f>'Table 1(Q1''20)'!AK25/32.15075</f>
        <v>12.48594733678852</v>
      </c>
      <c r="AL25" s="416">
        <f>IF(ISERROR(AK25/AG25),"N/A",IF(AG25&lt;0,"N/A",IF(AK25&lt;0,"N/A",IF(AK25/AG25-1&gt;300%,"&gt;±300%",IF(AK25/AG25-1&lt;-300%,"&gt;±300%",AK25/AG25-1)))))</f>
        <v>-0.25611336211856262</v>
      </c>
      <c r="AM25" s="416">
        <f>IF(ISERROR(AK25/AJ25),"N/A",IF(AJ25&lt;0,"N/A",IF(AK25&lt;0,"N/A",IF(AK25/AJ25-1&gt;300%,"&gt;±300%",IF(AK25/AJ25-1&lt;-300%,"&gt;±300%",AK25/AJ25-1)))))</f>
        <v>-0.21362879093200537</v>
      </c>
      <c r="AN25" s="134"/>
      <c r="AO25" s="77">
        <f>'Table 1(Q1''20)'!AO25/32.15075</f>
        <v>48.676935996827446</v>
      </c>
      <c r="AP25" s="77">
        <f>'Table 1(Q1''20)'!AP25/32.15075</f>
        <v>44.63348444437532</v>
      </c>
      <c r="AQ25" s="77">
        <f>'Table 1(Q1''20)'!AQ25/32.15075</f>
        <v>42.922793402953275</v>
      </c>
      <c r="AR25" s="77">
        <f>'Table 1(Q1''20)'!AR25/32.15075</f>
        <v>45.411071281385347</v>
      </c>
      <c r="AS25" s="77">
        <f>'Table 1(Q1''20)'!AS25/32.15075</f>
        <v>36.702098706873088</v>
      </c>
      <c r="AT25" s="77">
        <f>'Table 1(Q1''20)'!AT25/32.15075</f>
        <v>41.367619728933228</v>
      </c>
      <c r="AU25" s="77">
        <f>'Table 1(Q1''20)'!AU25/32.15075</f>
        <v>37.324168176481109</v>
      </c>
      <c r="AV25" s="77">
        <f>'Table 1(Q1''20)'!AV25/32.15075</f>
        <v>39.19037658530516</v>
      </c>
      <c r="AW25" s="77">
        <f>'Table 1(Q1''20)'!AW25/32.15075</f>
        <v>35.768994502461062</v>
      </c>
      <c r="AX25" s="77">
        <f>'Table 1(Q1''20)'!AX25/32.15075</f>
        <v>34.524855563245026</v>
      </c>
      <c r="AY25" s="77">
        <f>'Table 1(Q1''20)'!AY25/32.15075</f>
        <v>33.610866615561271</v>
      </c>
      <c r="AZ25" s="77">
        <f>'Table 1(Q1''20)'!AZ25/32.15075</f>
        <v>31.701002265865519</v>
      </c>
      <c r="BA25" s="416">
        <f>IF(ISERROR(AZ25/AX25),"N/A",IF(AX25&lt;0,"N/A",IF(AZ25&lt;0,"N/A",IF(AZ25/AX25-1&gt;300%,"&gt;±300%",IF(AZ25/AX25-1&lt;-300%,"&gt;±300%",AZ25/AX25-1)))))</f>
        <v>-8.1791893153805528E-2</v>
      </c>
      <c r="BB25" s="416">
        <f>IF(ISERROR(AZ25/AY25),"N/A",IF(AY25&lt;0,"N/A",IF(AZ25&lt;0,"N/A",IF(AZ25/AY25-1&gt;300%,"&gt;±300%",IF(AZ25/AY25-1&lt;-300%,"&gt;±300%",AZ25/AY25-1)))))</f>
        <v>-5.682282374746972E-2</v>
      </c>
      <c r="BC25" s="103"/>
      <c r="BD25" s="29">
        <f>SUM(AH25:AK25)</f>
        <v>61.01307147223082</v>
      </c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x14ac:dyDescent="0.25">
      <c r="B26" s="133"/>
      <c r="C26" s="100"/>
      <c r="D26" s="187"/>
      <c r="E26" s="187"/>
      <c r="F26" s="187"/>
      <c r="G26" s="187"/>
      <c r="H26" s="187"/>
      <c r="I26" s="187"/>
      <c r="J26" s="225"/>
      <c r="K26" s="69"/>
      <c r="L26" s="408"/>
      <c r="M26" s="408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408"/>
      <c r="AM26" s="408"/>
      <c r="AN26" s="135"/>
      <c r="AO26" s="71">
        <f>AO25-'Table 1 (Q4''19) t'!AN25</f>
        <v>0</v>
      </c>
      <c r="AP26" s="71">
        <f>AP25-'Table 1 (Q4''19) t'!AO25</f>
        <v>0</v>
      </c>
      <c r="AQ26" s="71">
        <f>AQ25-'Table 1 (Q4''19) t'!AP25</f>
        <v>0</v>
      </c>
      <c r="AR26" s="71">
        <f>AR25-'Table 1 (Q4''19) t'!AQ25</f>
        <v>0</v>
      </c>
      <c r="AS26" s="71">
        <f>AS25-'Table 1 (Q4''19) t'!AR25</f>
        <v>0</v>
      </c>
      <c r="AT26" s="71">
        <f>AT25-'Table 1 (Q4''19) t'!AS25</f>
        <v>0</v>
      </c>
      <c r="AU26" s="71">
        <f>AU25-'Table 1 (Q4''19) t'!AT25</f>
        <v>0</v>
      </c>
      <c r="AV26" s="71">
        <f>AV25-'Table 1 (Q4''19) t'!AU25</f>
        <v>0</v>
      </c>
      <c r="AW26" s="71">
        <f>AW25-'Table 1 (Q4''19) t'!AV25</f>
        <v>0</v>
      </c>
      <c r="AX26" s="71">
        <f>AX25-'Table 1 (Q4''19) t'!AW25</f>
        <v>0</v>
      </c>
      <c r="AY26" s="71">
        <f>AY25-'Table 1 (Q4''19) t'!AX25</f>
        <v>0</v>
      </c>
      <c r="AZ26" s="71">
        <f>AZ25-'Table 1 (Q4''19) t'!AY25</f>
        <v>0</v>
      </c>
      <c r="BA26" s="418"/>
      <c r="BB26" s="418"/>
      <c r="BC26" s="103"/>
      <c r="BD26" s="7"/>
    </row>
    <row r="27" spans="1:125" s="79" customFormat="1" x14ac:dyDescent="0.25">
      <c r="A27" s="24"/>
      <c r="B27" s="133" t="s">
        <v>6</v>
      </c>
      <c r="C27" s="69"/>
      <c r="D27" s="225">
        <f>'Table 1(Q1''20)'!D27/32.15075</f>
        <v>46.188658118395367</v>
      </c>
      <c r="E27" s="225">
        <f>'Table 1(Q1''20)'!E27/32.15075</f>
        <v>48.987970731631449</v>
      </c>
      <c r="F27" s="225">
        <f>'Table 1(Q1''20)'!F27/32.15075</f>
        <v>52.409352814475554</v>
      </c>
      <c r="G27" s="225">
        <f>'Table 1(Q1''20)'!G27/32.15075</f>
        <v>55.675217529917653</v>
      </c>
      <c r="H27" s="225">
        <f>'Table 1(Q1''20)'!H27/32.15075</f>
        <v>52.409352814475554</v>
      </c>
      <c r="I27" s="225">
        <f>'Table 1(Q1''20)'!I27/32.15075</f>
        <v>59.407634347565761</v>
      </c>
      <c r="J27" s="225">
        <f>'Table 1(Q1''20)'!J27/32.15075</f>
        <v>67.94135382108135</v>
      </c>
      <c r="K27" s="69">
        <f>'Table 1(Q1''20)'!K27/32.15075</f>
        <v>64.701445533929999</v>
      </c>
      <c r="L27" s="408">
        <f t="shared" ref="L27:M33" si="9">IF(ISERROR(J27/I27),"N/A",IF(I27&lt;0,"N/A",IF(J27&lt;0,"N/A",IF(J27/I27-1&gt;300%,"&gt;±300%",IF(J27/I27-1&lt;-300%,"&gt;±300%",J27/I27-1)))))</f>
        <v>0.14364684888122059</v>
      </c>
      <c r="M27" s="408">
        <f t="shared" si="9"/>
        <v>-4.7686837322721276E-2</v>
      </c>
      <c r="N27" s="69"/>
      <c r="O27" s="69">
        <f>'Table 1(Q1''20)'!O27/32.15075</f>
        <v>11.974837289954355</v>
      </c>
      <c r="P27" s="69">
        <f>'Table 1(Q1''20)'!P27/32.15075</f>
        <v>12.752424126964378</v>
      </c>
      <c r="Q27" s="69">
        <f>'Table 1(Q1''20)'!Q27/32.15075</f>
        <v>12.907941494366382</v>
      </c>
      <c r="R27" s="69">
        <f>'Table 1(Q1''20)'!R27/32.15075</f>
        <v>13.218976229170393</v>
      </c>
      <c r="S27" s="69">
        <f>'Table 1(Q1''20)'!S27/32.15075</f>
        <v>13.063458861768387</v>
      </c>
      <c r="T27" s="69">
        <f>'Table 1(Q1''20)'!T27/32.15075</f>
        <v>13.841045698778411</v>
      </c>
      <c r="U27" s="69">
        <f>'Table 1(Q1''20)'!U27/32.15075</f>
        <v>13.841045698778411</v>
      </c>
      <c r="V27" s="69">
        <f>'Table 1(Q1''20)'!V27/32.15075</f>
        <v>15.085184637994447</v>
      </c>
      <c r="W27" s="69">
        <f>'Table 1(Q1''20)'!W27/32.15075</f>
        <v>14.618632535788434</v>
      </c>
      <c r="X27" s="69">
        <f>'Table 1(Q1''20)'!X27/32.15075</f>
        <v>13.218976229170393</v>
      </c>
      <c r="Y27" s="69">
        <f>'Table 1(Q1''20)'!Y27/32.15075</f>
        <v>13.530010963974402</v>
      </c>
      <c r="Z27" s="69">
        <f>'Table 1(Q1''20)'!Z27/32.15075</f>
        <v>12.907941494366382</v>
      </c>
      <c r="AA27" s="69">
        <f>'Table 1(Q1''20)'!AA27/32.15075</f>
        <v>13.063458861768387</v>
      </c>
      <c r="AB27" s="69">
        <f>'Table 1(Q1''20)'!AB27/32.15075</f>
        <v>13.530010963974402</v>
      </c>
      <c r="AC27" s="69">
        <f>'Table 1(Q1''20)'!AC27/32.15075</f>
        <v>14.774149903190438</v>
      </c>
      <c r="AD27" s="69">
        <f>'Table 1(Q1''20)'!AD27/32.15075</f>
        <v>14.774149903190438</v>
      </c>
      <c r="AE27" s="69">
        <f>'Table 1(Q1''20)'!AE27/32.15075</f>
        <v>14.463115168386429</v>
      </c>
      <c r="AF27" s="69">
        <f>'Table 1(Q1''20)'!AF27/32.15075</f>
        <v>15.240702005396452</v>
      </c>
      <c r="AG27" s="69">
        <f>'Table 1(Q1''20)'!AG27/32.15075</f>
        <v>17.068750226131485</v>
      </c>
      <c r="AH27" s="69">
        <f>'Table 1(Q1''20)'!AH27/32.15075</f>
        <v>17.841546060370419</v>
      </c>
      <c r="AI27" s="69">
        <f>'Table 1(Q1''20)'!AI27/32.15075</f>
        <v>19.103644152002477</v>
      </c>
      <c r="AJ27" s="69">
        <f>'Table 1(Q1''20)'!AJ27/32.15075</f>
        <v>13.904801198049984</v>
      </c>
      <c r="AK27" s="69">
        <f>'Table 1(Q1''20)'!AK27/32.15075</f>
        <v>16.620688612184995</v>
      </c>
      <c r="AL27" s="408">
        <f t="shared" ref="AL27:AL33" si="10">IF(ISERROR(AK27/AG27),"N/A",IF(AG27&lt;0,"N/A",IF(AK27&lt;0,"N/A",IF(AK27/AG27-1&gt;300%,"&gt;±300%",IF(AK27/AG27-1&lt;-300%,"&gt;±300%",AK27/AG27-1)))))</f>
        <v>-2.6250405449165681E-2</v>
      </c>
      <c r="AM27" s="408">
        <f t="shared" ref="AM27:AM33" si="11">IF(ISERROR(AK27/AJ27),"N/A",IF(AJ27&lt;0,"N/A",IF(AK27&lt;0,"N/A",IF(AK27/AJ27-1&gt;300%,"&gt;±300%",IF(AK27/AJ27-1&lt;-300%,"&gt;±300%",AK27/AJ27-1)))))</f>
        <v>0.19532011824202766</v>
      </c>
      <c r="AN27" s="134"/>
      <c r="AO27" s="69">
        <f>'Table 1(Q1''20)'!AO27/32.15075</f>
        <v>24.26070931471272</v>
      </c>
      <c r="AP27" s="69">
        <f>'Table 1(Q1''20)'!AP27/32.15075</f>
        <v>24.727261416918733</v>
      </c>
      <c r="AQ27" s="69">
        <f>'Table 1(Q1''20)'!AQ27/32.15075</f>
        <v>26.126917723536774</v>
      </c>
      <c r="AR27" s="69">
        <f>'Table 1(Q1''20)'!AR27/32.15075</f>
        <v>26.904504560546798</v>
      </c>
      <c r="AS27" s="69">
        <f>'Table 1(Q1''20)'!AS27/32.15075</f>
        <v>28.926230336772857</v>
      </c>
      <c r="AT27" s="69">
        <f>'Table 1(Q1''20)'!AT27/32.15075</f>
        <v>27.837608764958826</v>
      </c>
      <c r="AU27" s="69">
        <f>'Table 1(Q1''20)'!AU27/32.15075</f>
        <v>26.437952458340785</v>
      </c>
      <c r="AV27" s="69">
        <f>'Table 1(Q1''20)'!AV27/32.15075</f>
        <v>26.593469825742787</v>
      </c>
      <c r="AW27" s="69">
        <f>'Table 1(Q1''20)'!AW27/32.15075</f>
        <v>29.548299806380875</v>
      </c>
      <c r="AX27" s="69">
        <f>'Table 1(Q1''20)'!AX27/32.15075</f>
        <v>29.70381717378288</v>
      </c>
      <c r="AY27" s="69">
        <f>'Table 1(Q1''20)'!AY27/32.15075</f>
        <v>34.910296286501911</v>
      </c>
      <c r="AZ27" s="69">
        <f>'Table 1(Q1''20)'!AZ27/32.15075</f>
        <v>33.008445350052462</v>
      </c>
      <c r="BA27" s="408">
        <f t="shared" ref="BA27:BA33" si="12">IF(ISERROR(AZ27/AX27),"N/A",IF(AX27&lt;0,"N/A",IF(AZ27&lt;0,"N/A",IF(AZ27/AX27-1&gt;300%,"&gt;±300%",IF(AZ27/AX27-1&lt;-300%,"&gt;±300%",AZ27/AX27-1)))))</f>
        <v>0.11125264328607254</v>
      </c>
      <c r="BB27" s="408">
        <f t="shared" ref="BB27:BB33" si="13">IF(ISERROR(AZ27/AY27),"N/A",IF(AY27&lt;0,"N/A",IF(AZ27&lt;0,"N/A",IF(AZ27/AY27-1&gt;300%,"&gt;±300%",IF(AZ27/AY27-1&lt;-300%,"&gt;±300%",AZ27/AY27-1)))))</f>
        <v>-5.44782238695809E-2</v>
      </c>
      <c r="BC27" s="103"/>
      <c r="BD27" s="69">
        <f t="shared" ref="BD27:BD33" si="14">SUM(AH27:AK27)</f>
        <v>67.470680022607866</v>
      </c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x14ac:dyDescent="0.25">
      <c r="B28" s="117"/>
      <c r="C28" s="117" t="s">
        <v>12</v>
      </c>
      <c r="D28" s="188">
        <f>'Table 1(Q1''20)'!D28/32.15075</f>
        <v>16.640358312014492</v>
      </c>
      <c r="E28" s="188">
        <f>'Table 1(Q1''20)'!E28/32.15075</f>
        <v>16.795875679416497</v>
      </c>
      <c r="F28" s="188">
        <f>'Table 1(Q1''20)'!F28/32.15075</f>
        <v>15.707254107602466</v>
      </c>
      <c r="G28" s="188">
        <f>'Table 1(Q1''20)'!G28/32.15075</f>
        <v>17.417945149024515</v>
      </c>
      <c r="H28" s="188">
        <f>'Table 1(Q1''20)'!H28/32.15075</f>
        <v>17.57346251642652</v>
      </c>
      <c r="I28" s="188">
        <f>'Table 1(Q1''20)'!I28/32.15075</f>
        <v>17.728979883828526</v>
      </c>
      <c r="J28" s="226">
        <f>'Table 1(Q1''20)'!J28/32.15075</f>
        <v>21.518737739249683</v>
      </c>
      <c r="K28" s="71">
        <f>'Table 1(Q1''20)'!K28/32.15075</f>
        <v>18.923353265475921</v>
      </c>
      <c r="L28" s="410">
        <f t="shared" si="9"/>
        <v>0.21376062696523124</v>
      </c>
      <c r="M28" s="410">
        <f t="shared" si="9"/>
        <v>-0.12061044217476757</v>
      </c>
      <c r="N28" s="73"/>
      <c r="O28" s="71">
        <f>'Table 1(Q1''20)'!O28/32.15075</f>
        <v>4.5100036546581332</v>
      </c>
      <c r="P28" s="71">
        <f>'Table 1(Q1''20)'!P28/32.15075</f>
        <v>3.8879341850501152</v>
      </c>
      <c r="Q28" s="71">
        <f>'Table 1(Q1''20)'!Q28/32.15075</f>
        <v>4.1989689198541242</v>
      </c>
      <c r="R28" s="71">
        <f>'Table 1(Q1''20)'!R28/32.15075</f>
        <v>4.0434515524521197</v>
      </c>
      <c r="S28" s="71">
        <f>'Table 1(Q1''20)'!S28/32.15075</f>
        <v>3.8879341850501152</v>
      </c>
      <c r="T28" s="71">
        <f>'Table 1(Q1''20)'!T28/32.15075</f>
        <v>3.5768994502461058</v>
      </c>
      <c r="U28" s="71">
        <f>'Table 1(Q1''20)'!U28/32.15075</f>
        <v>4.3544862872561287</v>
      </c>
      <c r="V28" s="71">
        <f>'Table 1(Q1''20)'!V28/32.15075</f>
        <v>4.1989689198541242</v>
      </c>
      <c r="W28" s="71">
        <f>'Table 1(Q1''20)'!W28/32.15075</f>
        <v>5.1320731242661521</v>
      </c>
      <c r="X28" s="71">
        <f>'Table 1(Q1''20)'!X28/32.15075</f>
        <v>4.0434515524521197</v>
      </c>
      <c r="Y28" s="71">
        <f>'Table 1(Q1''20)'!Y28/32.15075</f>
        <v>4.6655210220601386</v>
      </c>
      <c r="Z28" s="71">
        <f>'Table 1(Q1''20)'!Z28/32.15075</f>
        <v>4.1989689198541242</v>
      </c>
      <c r="AA28" s="71">
        <f>'Table 1(Q1''20)'!AA28/32.15075</f>
        <v>4.9765557568641476</v>
      </c>
      <c r="AB28" s="71">
        <f>'Table 1(Q1''20)'!AB28/32.15075</f>
        <v>4.1989689198541242</v>
      </c>
      <c r="AC28" s="71">
        <f>'Table 1(Q1''20)'!AC28/32.15075</f>
        <v>4.5100036546581332</v>
      </c>
      <c r="AD28" s="71">
        <f>'Table 1(Q1''20)'!AD28/32.15075</f>
        <v>4.1989689198541242</v>
      </c>
      <c r="AE28" s="71">
        <f>'Table 1(Q1''20)'!AE28/32.15075</f>
        <v>4.8210383894621431</v>
      </c>
      <c r="AF28" s="71">
        <f>'Table 1(Q1''20)'!AF28/32.15075</f>
        <v>4.1989689198541242</v>
      </c>
      <c r="AG28" s="71">
        <f>'Table 1(Q1''20)'!AG28/32.15075</f>
        <v>4.3076936821518697</v>
      </c>
      <c r="AH28" s="71">
        <f>'Table 1(Q1''20)'!AH28/32.15075</f>
        <v>6.2358653714778161</v>
      </c>
      <c r="AI28" s="71">
        <f>'Table 1(Q1''20)'!AI28/32.15075</f>
        <v>5.0354013950234142</v>
      </c>
      <c r="AJ28" s="71">
        <f>'Table 1(Q1''20)'!AJ28/32.15075</f>
        <v>5.9397772905965844</v>
      </c>
      <c r="AK28" s="71">
        <f>'Table 1(Q1''20)'!AK28/32.15075</f>
        <v>5.0257038000084115</v>
      </c>
      <c r="AL28" s="410">
        <f t="shared" si="10"/>
        <v>0.16668086703367124</v>
      </c>
      <c r="AM28" s="410">
        <f t="shared" si="11"/>
        <v>-0.15389019585553587</v>
      </c>
      <c r="AN28" s="135"/>
      <c r="AO28" s="73">
        <f>'Table 1(Q1''20)'!AO28/32.15075</f>
        <v>8.3979378397082485</v>
      </c>
      <c r="AP28" s="73">
        <f>'Table 1(Q1''20)'!AP28/32.15075</f>
        <v>8.3979378397082485</v>
      </c>
      <c r="AQ28" s="73">
        <f>'Table 1(Q1''20)'!AQ28/32.15075</f>
        <v>8.2424204723062449</v>
      </c>
      <c r="AR28" s="73">
        <f>'Table 1(Q1''20)'!AR28/32.15075</f>
        <v>7.4648336352962215</v>
      </c>
      <c r="AS28" s="73">
        <f>'Table 1(Q1''20)'!AS28/32.15075</f>
        <v>8.5534552071102539</v>
      </c>
      <c r="AT28" s="73">
        <f>'Table 1(Q1''20)'!AT28/32.15075</f>
        <v>9.1755246767182719</v>
      </c>
      <c r="AU28" s="73">
        <f>'Table 1(Q1''20)'!AU28/32.15075</f>
        <v>8.8644899419142629</v>
      </c>
      <c r="AV28" s="73">
        <f>'Table 1(Q1''20)'!AV28/32.15075</f>
        <v>9.1755246767182719</v>
      </c>
      <c r="AW28" s="73">
        <f>'Table 1(Q1''20)'!AW28/32.15075</f>
        <v>8.7089725745122575</v>
      </c>
      <c r="AX28" s="73">
        <f>'Table 1(Q1''20)'!AX28/32.15075</f>
        <v>9.0200073093162665</v>
      </c>
      <c r="AY28" s="73">
        <f>'Table 1(Q1''20)'!AY28/32.15075</f>
        <v>10.543559053629686</v>
      </c>
      <c r="AZ28" s="73">
        <f>'Table 1(Q1''20)'!AZ28/32.15075</f>
        <v>10.975178685619998</v>
      </c>
      <c r="BA28" s="410">
        <f t="shared" si="12"/>
        <v>0.21675940043688691</v>
      </c>
      <c r="BB28" s="410">
        <f t="shared" si="13"/>
        <v>4.0936806043849527E-2</v>
      </c>
      <c r="BC28" s="103"/>
      <c r="BD28" s="13">
        <f t="shared" si="14"/>
        <v>22.236747857106227</v>
      </c>
    </row>
    <row r="29" spans="1:125" x14ac:dyDescent="0.25">
      <c r="B29" s="117"/>
      <c r="C29" s="117" t="s">
        <v>13</v>
      </c>
      <c r="D29" s="188">
        <f>'Table 1(Q1''20)'!D29/32.15075</f>
        <v>1.5551736740200461</v>
      </c>
      <c r="E29" s="188">
        <f>'Table 1(Q1''20)'!E29/32.15075</f>
        <v>2.0217257762260599</v>
      </c>
      <c r="F29" s="188">
        <f>'Table 1(Q1''20)'!F29/32.15075</f>
        <v>6.3762120634821891</v>
      </c>
      <c r="G29" s="188">
        <f>'Table 1(Q1''20)'!G29/32.15075</f>
        <v>6.6872467982861981</v>
      </c>
      <c r="H29" s="188">
        <f>'Table 1(Q1''20)'!H29/32.15075</f>
        <v>3.1103473480400923</v>
      </c>
      <c r="I29" s="188">
        <f>'Table 1(Q1''20)'!I29/32.15075</f>
        <v>7.309316267894217</v>
      </c>
      <c r="J29" s="226">
        <f>'Table 1(Q1''20)'!J29/32.15075</f>
        <v>6.8063107805979586</v>
      </c>
      <c r="K29" s="71">
        <f>'Table 1(Q1''20)'!K29/32.15075</f>
        <v>3.8070651540010729</v>
      </c>
      <c r="L29" s="410">
        <f t="shared" si="9"/>
        <v>-6.881703689655394E-2</v>
      </c>
      <c r="M29" s="410">
        <f t="shared" si="9"/>
        <v>-0.44065657935375546</v>
      </c>
      <c r="N29" s="73"/>
      <c r="O29" s="73">
        <f>'Table 1(Q1''20)'!O29/32.15075</f>
        <v>0.46655210220601384</v>
      </c>
      <c r="P29" s="73">
        <f>'Table 1(Q1''20)'!P29/32.15075</f>
        <v>0.46655210220601384</v>
      </c>
      <c r="Q29" s="73">
        <f>'Table 1(Q1''20)'!Q29/32.15075</f>
        <v>1.7106910414220506</v>
      </c>
      <c r="R29" s="73">
        <f>'Table 1(Q1''20)'!R29/32.15075</f>
        <v>1.5551736740200461</v>
      </c>
      <c r="S29" s="73">
        <f>'Table 1(Q1''20)'!S29/32.15075</f>
        <v>1.5551736740200461</v>
      </c>
      <c r="T29" s="73">
        <f>'Table 1(Q1''20)'!T29/32.15075</f>
        <v>1.5551736740200461</v>
      </c>
      <c r="U29" s="73">
        <f>'Table 1(Q1''20)'!U29/32.15075</f>
        <v>1.7106910414220506</v>
      </c>
      <c r="V29" s="73">
        <f>'Table 1(Q1''20)'!V29/32.15075</f>
        <v>1.8662084088240554</v>
      </c>
      <c r="W29" s="73">
        <f>'Table 1(Q1''20)'!W29/32.15075</f>
        <v>1.7106910414220506</v>
      </c>
      <c r="X29" s="73">
        <f>'Table 1(Q1''20)'!X29/32.15075</f>
        <v>1.7106910414220506</v>
      </c>
      <c r="Y29" s="73">
        <f>'Table 1(Q1''20)'!Y29/32.15075</f>
        <v>1.0886215718140322</v>
      </c>
      <c r="Z29" s="73">
        <f>'Table 1(Q1''20)'!Z29/32.15075</f>
        <v>0.46655210220601384</v>
      </c>
      <c r="AA29" s="73">
        <f>'Table 1(Q1''20)'!AA29/32.15075</f>
        <v>0.77758683701002307</v>
      </c>
      <c r="AB29" s="73">
        <f>'Table 1(Q1''20)'!AB29/32.15075</f>
        <v>0.77758683701002307</v>
      </c>
      <c r="AC29" s="73">
        <f>'Table 1(Q1''20)'!AC29/32.15075</f>
        <v>1.7106910414220506</v>
      </c>
      <c r="AD29" s="73">
        <f>'Table 1(Q1''20)'!AD29/32.15075</f>
        <v>1.7106910414220506</v>
      </c>
      <c r="AE29" s="73">
        <f>'Table 1(Q1''20)'!AE29/32.15075</f>
        <v>1.7106910414220506</v>
      </c>
      <c r="AF29" s="73">
        <f>'Table 1(Q1''20)'!AF29/32.15075</f>
        <v>1.7106910414220506</v>
      </c>
      <c r="AG29" s="71">
        <f>'Table 1(Q1''20)'!AG29/32.15075</f>
        <v>1.7015776951494896</v>
      </c>
      <c r="AH29" s="71">
        <f>'Table 1(Q1''20)'!AH29/32.15075</f>
        <v>1.7015776951494896</v>
      </c>
      <c r="AI29" s="71">
        <f>'Table 1(Q1''20)'!AI29/32.15075</f>
        <v>1.7015776951494896</v>
      </c>
      <c r="AJ29" s="71">
        <f>'Table 1(Q1''20)'!AJ29/32.15075</f>
        <v>1.7015776951494896</v>
      </c>
      <c r="AK29" s="71">
        <f>'Table 1(Q1''20)'!AK29/32.15075</f>
        <v>1.0680823814835017</v>
      </c>
      <c r="AL29" s="410">
        <f t="shared" si="10"/>
        <v>-0.37229878804348882</v>
      </c>
      <c r="AM29" s="410">
        <f t="shared" si="11"/>
        <v>-0.37229878804348882</v>
      </c>
      <c r="AN29" s="84"/>
      <c r="AO29" s="73">
        <f>'Table 1(Q1''20)'!AO29/32.15075</f>
        <v>1.0886215718140322</v>
      </c>
      <c r="AP29" s="73">
        <f>'Table 1(Q1''20)'!AP29/32.15075</f>
        <v>0.93310420441202768</v>
      </c>
      <c r="AQ29" s="73">
        <f>'Table 1(Q1''20)'!AQ29/32.15075</f>
        <v>3.2658647154420968</v>
      </c>
      <c r="AR29" s="73">
        <f>'Table 1(Q1''20)'!AR29/32.15075</f>
        <v>3.1103473480400923</v>
      </c>
      <c r="AS29" s="73">
        <f>'Table 1(Q1''20)'!AS29/32.15075</f>
        <v>3.5768994502461058</v>
      </c>
      <c r="AT29" s="73">
        <f>'Table 1(Q1''20)'!AT29/32.15075</f>
        <v>3.4213820828441013</v>
      </c>
      <c r="AU29" s="73">
        <f>'Table 1(Q1''20)'!AU29/32.15075</f>
        <v>1.5551736740200461</v>
      </c>
      <c r="AV29" s="73">
        <f>'Table 1(Q1''20)'!AV29/32.15075</f>
        <v>1.5551736740200461</v>
      </c>
      <c r="AW29" s="73">
        <f>'Table 1(Q1''20)'!AW29/32.15075</f>
        <v>3.4213820828441013</v>
      </c>
      <c r="AX29" s="73">
        <f>'Table 1(Q1''20)'!AX29/32.15075</f>
        <v>3.4213820828441013</v>
      </c>
      <c r="AY29" s="73">
        <f>'Table 1(Q1''20)'!AY29/32.15075</f>
        <v>3.4031553902989793</v>
      </c>
      <c r="AZ29" s="73">
        <f>'Table 1(Q1''20)'!AZ29/32.15075</f>
        <v>3.4031553902989793</v>
      </c>
      <c r="BA29" s="410">
        <f t="shared" si="12"/>
        <v>-5.3272894122280423E-3</v>
      </c>
      <c r="BB29" s="410">
        <f t="shared" si="13"/>
        <v>0</v>
      </c>
      <c r="BC29" s="103"/>
      <c r="BD29" s="13">
        <f t="shared" si="14"/>
        <v>6.1728154669319704</v>
      </c>
    </row>
    <row r="30" spans="1:125" x14ac:dyDescent="0.25">
      <c r="B30" s="117"/>
      <c r="C30" s="117" t="s">
        <v>10</v>
      </c>
      <c r="D30" s="196">
        <f>'Table 1(Q1''20)'!D30/32.15075</f>
        <v>6.06517732867818</v>
      </c>
      <c r="E30" s="196">
        <f>'Table 1(Q1''20)'!E30/32.15075</f>
        <v>6.6872467982861981</v>
      </c>
      <c r="F30" s="196">
        <f>'Table 1(Q1''20)'!F30/32.15075</f>
        <v>6.3762120634821891</v>
      </c>
      <c r="G30" s="196">
        <f>'Table 1(Q1''20)'!G30/32.15075</f>
        <v>6.06517732867818</v>
      </c>
      <c r="H30" s="196">
        <f>'Table 1(Q1''20)'!H30/32.15075</f>
        <v>6.5317294308841936</v>
      </c>
      <c r="I30" s="196">
        <f>'Table 1(Q1''20)'!I30/32.15075</f>
        <v>6.3762120634821891</v>
      </c>
      <c r="J30" s="230">
        <f>'Table 1(Q1''20)'!J30/32.15075</f>
        <v>4.5147288437028994</v>
      </c>
      <c r="K30" s="71">
        <f>'Table 1(Q1''20)'!K30/32.15075</f>
        <v>4.3700380239963295</v>
      </c>
      <c r="L30" s="410">
        <f t="shared" si="9"/>
        <v>-0.29194186160155611</v>
      </c>
      <c r="M30" s="410">
        <f t="shared" si="9"/>
        <v>-3.2048617916086708E-2</v>
      </c>
      <c r="N30" s="73"/>
      <c r="O30" s="73">
        <f>'Table 1(Q1''20)'!O30/32.15075</f>
        <v>1.7106910414220506</v>
      </c>
      <c r="P30" s="73">
        <f>'Table 1(Q1''20)'!P30/32.15075</f>
        <v>1.8662084088240554</v>
      </c>
      <c r="Q30" s="73">
        <f>'Table 1(Q1''20)'!Q30/32.15075</f>
        <v>1.8662084088240554</v>
      </c>
      <c r="R30" s="73">
        <f>'Table 1(Q1''20)'!R30/32.15075</f>
        <v>1.5551736740200461</v>
      </c>
      <c r="S30" s="73">
        <f>'Table 1(Q1''20)'!S30/32.15075</f>
        <v>1.5551736740200461</v>
      </c>
      <c r="T30" s="73">
        <f>'Table 1(Q1''20)'!T30/32.15075</f>
        <v>1.5551736740200461</v>
      </c>
      <c r="U30" s="73">
        <f>'Table 1(Q1''20)'!U30/32.15075</f>
        <v>1.5551736740200461</v>
      </c>
      <c r="V30" s="73">
        <f>'Table 1(Q1''20)'!V30/32.15075</f>
        <v>1.5551736740200461</v>
      </c>
      <c r="W30" s="73">
        <f>'Table 1(Q1''20)'!W30/32.15075</f>
        <v>1.5551736740200461</v>
      </c>
      <c r="X30" s="73">
        <f>'Table 1(Q1''20)'!X30/32.15075</f>
        <v>1.5551736740200461</v>
      </c>
      <c r="Y30" s="73">
        <f>'Table 1(Q1''20)'!Y30/32.15075</f>
        <v>1.7106910414220506</v>
      </c>
      <c r="Z30" s="73">
        <f>'Table 1(Q1''20)'!Z30/32.15075</f>
        <v>1.5551736740200461</v>
      </c>
      <c r="AA30" s="73">
        <f>'Table 1(Q1''20)'!AA30/32.15075</f>
        <v>1.5551736740200461</v>
      </c>
      <c r="AB30" s="73">
        <f>'Table 1(Q1''20)'!AB30/32.15075</f>
        <v>2.0217257762260599</v>
      </c>
      <c r="AC30" s="73">
        <f>'Table 1(Q1''20)'!AC30/32.15075</f>
        <v>1.7106910414220506</v>
      </c>
      <c r="AD30" s="73">
        <f>'Table 1(Q1''20)'!AD30/32.15075</f>
        <v>1.5551736740200461</v>
      </c>
      <c r="AE30" s="73">
        <f>'Table 1(Q1''20)'!AE30/32.15075</f>
        <v>1.5551736740200461</v>
      </c>
      <c r="AF30" s="73">
        <f>'Table 1(Q1''20)'!AF30/32.15075</f>
        <v>1.7106910414220506</v>
      </c>
      <c r="AG30" s="71">
        <f>'Table 1(Q1''20)'!AG30/32.15075</f>
        <v>1.0883038411234576</v>
      </c>
      <c r="AH30" s="71">
        <f>'Table 1(Q1''20)'!AH30/32.15075</f>
        <v>1.1116140090044553</v>
      </c>
      <c r="AI30" s="71">
        <f>'Table 1(Q1''20)'!AI30/32.15075</f>
        <v>1.1672993028156418</v>
      </c>
      <c r="AJ30" s="71">
        <f>'Table 1(Q1''20)'!AJ30/32.15075</f>
        <v>1.1248995062323586</v>
      </c>
      <c r="AK30" s="71">
        <f>'Table 1(Q1''20)'!AK30/32.15075</f>
        <v>0.99244275172429886</v>
      </c>
      <c r="AL30" s="410">
        <f t="shared" si="10"/>
        <v>-8.8083020363321718E-2</v>
      </c>
      <c r="AM30" s="410">
        <f t="shared" si="11"/>
        <v>-0.11774985567528506</v>
      </c>
      <c r="AN30" s="135"/>
      <c r="AO30" s="73">
        <f>'Table 1(Q1''20)'!AO30/32.15075</f>
        <v>3.1103473480400923</v>
      </c>
      <c r="AP30" s="73">
        <f>'Table 1(Q1''20)'!AP30/32.15075</f>
        <v>3.5768994502461058</v>
      </c>
      <c r="AQ30" s="73">
        <f>'Table 1(Q1''20)'!AQ30/32.15075</f>
        <v>3.4213820828441013</v>
      </c>
      <c r="AR30" s="73">
        <f>'Table 1(Q1''20)'!AR30/32.15075</f>
        <v>3.1103473480400923</v>
      </c>
      <c r="AS30" s="73">
        <f>'Table 1(Q1''20)'!AS30/32.15075</f>
        <v>3.1103473480400923</v>
      </c>
      <c r="AT30" s="73">
        <f>'Table 1(Q1''20)'!AT30/32.15075</f>
        <v>3.1103473480400923</v>
      </c>
      <c r="AU30" s="73">
        <f>'Table 1(Q1''20)'!AU30/32.15075</f>
        <v>3.2658647154420968</v>
      </c>
      <c r="AV30" s="73">
        <f>'Table 1(Q1''20)'!AV30/32.15075</f>
        <v>3.5768994502461058</v>
      </c>
      <c r="AW30" s="73">
        <f>'Table 1(Q1''20)'!AW30/32.15075</f>
        <v>3.2658647154420968</v>
      </c>
      <c r="AX30" s="73">
        <f>'Table 1(Q1''20)'!AX30/32.15075</f>
        <v>3.2658647154420968</v>
      </c>
      <c r="AY30" s="73">
        <f>'Table 1(Q1''20)'!AY30/32.15075</f>
        <v>2.1999178501279126</v>
      </c>
      <c r="AZ30" s="73">
        <f>'Table 1(Q1''20)'!AZ30/32.15075</f>
        <v>2.2921988090480001</v>
      </c>
      <c r="BA30" s="410">
        <f t="shared" si="12"/>
        <v>-0.29813418228571431</v>
      </c>
      <c r="BB30" s="410">
        <f t="shared" si="13"/>
        <v>4.1947456771952663E-2</v>
      </c>
      <c r="BC30" s="103"/>
      <c r="BD30" s="13">
        <f t="shared" si="14"/>
        <v>4.3962555697767538</v>
      </c>
    </row>
    <row r="31" spans="1:125" x14ac:dyDescent="0.25">
      <c r="B31" s="117"/>
      <c r="C31" s="117" t="s">
        <v>11</v>
      </c>
      <c r="D31" s="188">
        <f>'Table 1(Q1''20)'!D31/32.15075</f>
        <v>4.5100036546581332</v>
      </c>
      <c r="E31" s="188">
        <f>'Table 1(Q1''20)'!E31/32.15075</f>
        <v>5.4431078590701611</v>
      </c>
      <c r="F31" s="188">
        <f>'Table 1(Q1''20)'!F31/32.15075</f>
        <v>6.2206946960801845</v>
      </c>
      <c r="G31" s="188">
        <f>'Table 1(Q1''20)'!G31/32.15075</f>
        <v>6.3762120634821891</v>
      </c>
      <c r="H31" s="188">
        <f>'Table 1(Q1''20)'!H31/32.15075</f>
        <v>5.5986252264721657</v>
      </c>
      <c r="I31" s="188">
        <f>'Table 1(Q1''20)'!I31/32.15075</f>
        <v>7.620351002698226</v>
      </c>
      <c r="J31" s="226">
        <f>'Table 1(Q1''20)'!J31/32.15075</f>
        <v>9.4145602604105836</v>
      </c>
      <c r="K31" s="71">
        <f>'Table 1(Q1''20)'!K31/32.15075</f>
        <v>14.85190858689144</v>
      </c>
      <c r="L31" s="410">
        <f t="shared" si="9"/>
        <v>0.23544968690773715</v>
      </c>
      <c r="M31" s="410">
        <f t="shared" si="9"/>
        <v>0.57754671233510435</v>
      </c>
      <c r="N31" s="73"/>
      <c r="O31" s="73">
        <f>'Table 1(Q1''20)'!O31/32.15075</f>
        <v>1.2441389392160369</v>
      </c>
      <c r="P31" s="73">
        <f>'Table 1(Q1''20)'!P31/32.15075</f>
        <v>1.5551736740200461</v>
      </c>
      <c r="Q31" s="73">
        <f>'Table 1(Q1''20)'!Q31/32.15075</f>
        <v>0.93310420441202768</v>
      </c>
      <c r="R31" s="73">
        <f>'Table 1(Q1''20)'!R31/32.15075</f>
        <v>1.3996563066180414</v>
      </c>
      <c r="S31" s="73">
        <f>'Table 1(Q1''20)'!S31/32.15075</f>
        <v>2.1772431436280644</v>
      </c>
      <c r="T31" s="73">
        <f>'Table 1(Q1''20)'!T31/32.15075</f>
        <v>2.1772431436280644</v>
      </c>
      <c r="U31" s="73">
        <f>'Table 1(Q1''20)'!U31/32.15075</f>
        <v>1.8662084088240554</v>
      </c>
      <c r="V31" s="73">
        <f>'Table 1(Q1''20)'!V31/32.15075</f>
        <v>2.4882778784320738</v>
      </c>
      <c r="W31" s="73">
        <f>'Table 1(Q1''20)'!W31/32.15075</f>
        <v>1.8662084088240554</v>
      </c>
      <c r="X31" s="73">
        <f>'Table 1(Q1''20)'!X31/32.15075</f>
        <v>0.15551736740200461</v>
      </c>
      <c r="Y31" s="73">
        <f>'Table 1(Q1''20)'!Y31/32.15075</f>
        <v>1.2441389392160369</v>
      </c>
      <c r="Z31" s="73">
        <f>'Table 1(Q1''20)'!Z31/32.15075</f>
        <v>1.5551736740200461</v>
      </c>
      <c r="AA31" s="73">
        <f>'Table 1(Q1''20)'!AA31/32.15075</f>
        <v>1.3996563066180414</v>
      </c>
      <c r="AB31" s="73">
        <f>'Table 1(Q1''20)'!AB31/32.15075</f>
        <v>1.0886215718140322</v>
      </c>
      <c r="AC31" s="73">
        <f>'Table 1(Q1''20)'!AC31/32.15075</f>
        <v>1.8662084088240554</v>
      </c>
      <c r="AD31" s="73">
        <f>'Table 1(Q1''20)'!AD31/32.15075</f>
        <v>1.8662084088240554</v>
      </c>
      <c r="AE31" s="73">
        <f>'Table 1(Q1''20)'!AE31/32.15075</f>
        <v>2.0217257762260599</v>
      </c>
      <c r="AF31" s="73">
        <f>'Table 1(Q1''20)'!AF31/32.15075</f>
        <v>2.0217257762260599</v>
      </c>
      <c r="AG31" s="71">
        <f>'Table 1(Q1''20)'!AG31/32.15075</f>
        <v>3.540069678523095</v>
      </c>
      <c r="AH31" s="71">
        <f>'Table 1(Q1''20)'!AH31/32.15075</f>
        <v>2.206912065206605</v>
      </c>
      <c r="AI31" s="71">
        <f>'Table 1(Q1''20)'!AI31/32.15075</f>
        <v>4.4884101199443327</v>
      </c>
      <c r="AJ31" s="71">
        <f>'Table 1(Q1''20)'!AJ31/32.15075</f>
        <v>-0.82083160326344906</v>
      </c>
      <c r="AK31" s="71">
        <f>'Table 1(Q1''20)'!AK31/32.15075</f>
        <v>4.1147262491815235</v>
      </c>
      <c r="AL31" s="410">
        <f t="shared" si="10"/>
        <v>0.16232916943549358</v>
      </c>
      <c r="AM31" s="410" t="str">
        <f t="shared" si="11"/>
        <v>N/A</v>
      </c>
      <c r="AN31" s="135"/>
      <c r="AO31" s="73">
        <f>'Table 1(Q1''20)'!AO31/32.15075</f>
        <v>2.6437952458340783</v>
      </c>
      <c r="AP31" s="73">
        <f>'Table 1(Q1''20)'!AP31/32.15075</f>
        <v>2.7993126132360828</v>
      </c>
      <c r="AQ31" s="73">
        <f>'Table 1(Q1''20)'!AQ31/32.15075</f>
        <v>2.3327605110300693</v>
      </c>
      <c r="AR31" s="73">
        <f>'Table 1(Q1''20)'!AR31/32.15075</f>
        <v>4.3544862872561287</v>
      </c>
      <c r="AS31" s="73">
        <f>'Table 1(Q1''20)'!AS31/32.15075</f>
        <v>4.3544862872561287</v>
      </c>
      <c r="AT31" s="73">
        <f>'Table 1(Q1''20)'!AT31/32.15075</f>
        <v>2.0217257762260599</v>
      </c>
      <c r="AU31" s="73">
        <f>'Table 1(Q1''20)'!AU31/32.15075</f>
        <v>2.7993126132360828</v>
      </c>
      <c r="AV31" s="73">
        <f>'Table 1(Q1''20)'!AV31/32.15075</f>
        <v>2.4882778784320738</v>
      </c>
      <c r="AW31" s="73">
        <f>'Table 1(Q1''20)'!AW31/32.15075</f>
        <v>3.7324168176481107</v>
      </c>
      <c r="AX31" s="73">
        <f>'Table 1(Q1''20)'!AX31/32.15075</f>
        <v>4.0434515524521197</v>
      </c>
      <c r="AY31" s="73">
        <f>'Table 1(Q1''20)'!AY31/32.15075</f>
        <v>5.7469817437296999</v>
      </c>
      <c r="AZ31" s="73">
        <f>'Table 1(Q1''20)'!AZ31/32.15075</f>
        <v>3.6675785166808836</v>
      </c>
      <c r="BA31" s="410">
        <f t="shared" si="12"/>
        <v>-9.295846157555443E-2</v>
      </c>
      <c r="BB31" s="410">
        <f t="shared" si="13"/>
        <v>-0.36182527103336792</v>
      </c>
      <c r="BC31" s="103"/>
      <c r="BD31" s="13">
        <f t="shared" si="14"/>
        <v>9.9892168310690117</v>
      </c>
    </row>
    <row r="32" spans="1:125" x14ac:dyDescent="0.25">
      <c r="B32" s="117"/>
      <c r="C32" s="117" t="s">
        <v>58</v>
      </c>
      <c r="D32" s="188">
        <f>'Table 1(Q1''20)'!D32/32.15075</f>
        <v>6.8427641656882026</v>
      </c>
      <c r="E32" s="188">
        <f>'Table 1(Q1''20)'!E32/32.15075</f>
        <v>6.8427641656882026</v>
      </c>
      <c r="F32" s="188">
        <f>'Table 1(Q1''20)'!F32/32.15075</f>
        <v>6.9982815330902071</v>
      </c>
      <c r="G32" s="188">
        <f>'Table 1(Q1''20)'!G32/32.15075</f>
        <v>7.1537989004922116</v>
      </c>
      <c r="H32" s="188">
        <f>'Table 1(Q1''20)'!H32/32.15075</f>
        <v>7.309316267894217</v>
      </c>
      <c r="I32" s="188">
        <f>'Table 1(Q1''20)'!I32/32.15075</f>
        <v>7.4648336352962215</v>
      </c>
      <c r="J32" s="226">
        <f>'Table 1(Q1''20)'!J32/32.15075</f>
        <v>7.7410324798021835</v>
      </c>
      <c r="K32" s="71">
        <f>'Table 1(Q1''20)'!K32/32.15075</f>
        <v>7.1071436902716103</v>
      </c>
      <c r="L32" s="410">
        <f t="shared" si="9"/>
        <v>3.7000000000000144E-2</v>
      </c>
      <c r="M32" s="410">
        <f t="shared" si="9"/>
        <v>-8.1886853101896806E-2</v>
      </c>
      <c r="N32" s="73"/>
      <c r="O32" s="73">
        <f>'Table 1(Q1''20)'!O32/32.15075</f>
        <v>1.3996563066180414</v>
      </c>
      <c r="P32" s="73">
        <f>'Table 1(Q1''20)'!P32/32.15075</f>
        <v>2.0217257762260599</v>
      </c>
      <c r="Q32" s="73">
        <f>'Table 1(Q1''20)'!Q32/32.15075</f>
        <v>1.5551736740200461</v>
      </c>
      <c r="R32" s="73">
        <f>'Table 1(Q1''20)'!R32/32.15075</f>
        <v>2.0217257762260599</v>
      </c>
      <c r="S32" s="73">
        <f>'Table 1(Q1''20)'!S32/32.15075</f>
        <v>1.3996563066180414</v>
      </c>
      <c r="T32" s="73">
        <f>'Table 1(Q1''20)'!T32/32.15075</f>
        <v>2.0217257762260599</v>
      </c>
      <c r="U32" s="73">
        <f>'Table 1(Q1''20)'!U32/32.15075</f>
        <v>1.5551736740200461</v>
      </c>
      <c r="V32" s="73">
        <f>'Table 1(Q1''20)'!V32/32.15075</f>
        <v>2.1772431436280644</v>
      </c>
      <c r="W32" s="73">
        <f>'Table 1(Q1''20)'!W32/32.15075</f>
        <v>1.3996563066180414</v>
      </c>
      <c r="X32" s="73">
        <f>'Table 1(Q1''20)'!X32/32.15075</f>
        <v>2.3327605110300693</v>
      </c>
      <c r="Y32" s="73">
        <f>'Table 1(Q1''20)'!Y32/32.15075</f>
        <v>1.7106910414220506</v>
      </c>
      <c r="Z32" s="73">
        <f>'Table 1(Q1''20)'!Z32/32.15075</f>
        <v>2.1772431436280644</v>
      </c>
      <c r="AA32" s="73">
        <f>'Table 1(Q1''20)'!AA32/32.15075</f>
        <v>1.3996563066180414</v>
      </c>
      <c r="AB32" s="73">
        <f>'Table 1(Q1''20)'!AB32/32.15075</f>
        <v>2.1772431436280644</v>
      </c>
      <c r="AC32" s="73">
        <f>'Table 1(Q1''20)'!AC32/32.15075</f>
        <v>1.7106910414220506</v>
      </c>
      <c r="AD32" s="73">
        <f>'Table 1(Q1''20)'!AD32/32.15075</f>
        <v>2.1772431436280644</v>
      </c>
      <c r="AE32" s="73">
        <f>'Table 1(Q1''20)'!AE32/32.15075</f>
        <v>1.3996563066180414</v>
      </c>
      <c r="AF32" s="73">
        <f>'Table 1(Q1''20)'!AF32/32.15075</f>
        <v>2.1772431436280644</v>
      </c>
      <c r="AG32" s="71">
        <f>'Table 1(Q1''20)'!AG32/32.15075</f>
        <v>1.9352581199505454</v>
      </c>
      <c r="AH32" s="71">
        <f>'Table 1(Q1''20)'!AH32/32.15075</f>
        <v>2.0938858347005902</v>
      </c>
      <c r="AI32" s="71">
        <f>'Table 1(Q1''20)'!AI32/32.15075</f>
        <v>2.2525135494506348</v>
      </c>
      <c r="AJ32" s="71">
        <f>'Table 1(Q1''20)'!AJ32/32.15075</f>
        <v>1.4593749757004113</v>
      </c>
      <c r="AK32" s="71">
        <f>'Table 1(Q1''20)'!AK32/32.15075</f>
        <v>1.838495213953018</v>
      </c>
      <c r="AL32" s="410">
        <f t="shared" si="10"/>
        <v>-5.0000000000000044E-2</v>
      </c>
      <c r="AM32" s="410">
        <f t="shared" si="11"/>
        <v>0.25978260869565206</v>
      </c>
      <c r="AN32" s="135"/>
      <c r="AO32" s="73">
        <f>'Table 1(Q1''20)'!AO32/32.15075</f>
        <v>3.4213820828441013</v>
      </c>
      <c r="AP32" s="73">
        <f>'Table 1(Q1''20)'!AP32/32.15075</f>
        <v>3.4213820828441013</v>
      </c>
      <c r="AQ32" s="73">
        <f>'Table 1(Q1''20)'!AQ32/32.15075</f>
        <v>3.5768994502461058</v>
      </c>
      <c r="AR32" s="73">
        <f>'Table 1(Q1''20)'!AR32/32.15075</f>
        <v>3.4213820828441013</v>
      </c>
      <c r="AS32" s="73">
        <f>'Table 1(Q1''20)'!AS32/32.15075</f>
        <v>3.7324168176481107</v>
      </c>
      <c r="AT32" s="73">
        <f>'Table 1(Q1''20)'!AT32/32.15075</f>
        <v>3.7324168176481107</v>
      </c>
      <c r="AU32" s="73">
        <f>'Table 1(Q1''20)'!AU32/32.15075</f>
        <v>3.8879341850501152</v>
      </c>
      <c r="AV32" s="73">
        <f>'Table 1(Q1''20)'!AV32/32.15075</f>
        <v>3.5768994502461058</v>
      </c>
      <c r="AW32" s="73">
        <f>'Table 1(Q1''20)'!AW32/32.15075</f>
        <v>3.8879341850501152</v>
      </c>
      <c r="AX32" s="73">
        <f>'Table 1(Q1''20)'!AX32/32.15075</f>
        <v>3.5768994502461058</v>
      </c>
      <c r="AY32" s="73">
        <f>'Table 1(Q1''20)'!AY32/32.15075</f>
        <v>4.0291439546511363</v>
      </c>
      <c r="AZ32" s="73">
        <f>'Table 1(Q1''20)'!AZ32/32.15075</f>
        <v>3.7118885251510463</v>
      </c>
      <c r="BA32" s="410">
        <f t="shared" si="12"/>
        <v>3.7739130434782719E-2</v>
      </c>
      <c r="BB32" s="410">
        <f t="shared" si="13"/>
        <v>-7.8740157480315043E-2</v>
      </c>
      <c r="BC32" s="103"/>
      <c r="BD32" s="13">
        <f t="shared" si="14"/>
        <v>7.644269573804654</v>
      </c>
    </row>
    <row r="33" spans="1:125" x14ac:dyDescent="0.25">
      <c r="B33" s="74"/>
      <c r="C33" s="74" t="s">
        <v>2</v>
      </c>
      <c r="D33" s="189">
        <f>'Table 1(Q1''20)'!D33/32.15075</f>
        <v>10.575180983336313</v>
      </c>
      <c r="E33" s="189">
        <f>'Table 1(Q1''20)'!E33/32.15075</f>
        <v>11.197250452944331</v>
      </c>
      <c r="F33" s="189">
        <f>'Table 1(Q1''20)'!F33/32.15075</f>
        <v>10.730698350738319</v>
      </c>
      <c r="G33" s="189">
        <f>'Table 1(Q1''20)'!G33/32.15075</f>
        <v>11.974837289954355</v>
      </c>
      <c r="H33" s="189">
        <f>'Table 1(Q1''20)'!H33/32.15075</f>
        <v>12.285872024758364</v>
      </c>
      <c r="I33" s="189">
        <f>'Table 1(Q1''20)'!I33/32.15075</f>
        <v>12.907941494366382</v>
      </c>
      <c r="J33" s="74">
        <f>'Table 1(Q1''20)'!J33/32.15075</f>
        <v>17.94598371731805</v>
      </c>
      <c r="K33" s="74">
        <f>'Table 1(Q1''20)'!K33/32.15075</f>
        <v>15.641936813293622</v>
      </c>
      <c r="L33" s="413">
        <f t="shared" si="9"/>
        <v>0.39030562891461051</v>
      </c>
      <c r="M33" s="413">
        <f t="shared" si="9"/>
        <v>-0.12838788557469827</v>
      </c>
      <c r="N33" s="71"/>
      <c r="O33" s="74">
        <f>'Table 1(Q1''20)'!O33/32.15075</f>
        <v>2.6437952458340783</v>
      </c>
      <c r="P33" s="74">
        <f>'Table 1(Q1''20)'!P33/32.15075</f>
        <v>2.9548299806380878</v>
      </c>
      <c r="Q33" s="74">
        <f>'Table 1(Q1''20)'!Q33/32.15075</f>
        <v>2.6437952458340783</v>
      </c>
      <c r="R33" s="74">
        <f>'Table 1(Q1''20)'!R33/32.15075</f>
        <v>2.6437952458340783</v>
      </c>
      <c r="S33" s="74">
        <f>'Table 1(Q1''20)'!S33/32.15075</f>
        <v>2.4882778784320738</v>
      </c>
      <c r="T33" s="74">
        <f>'Table 1(Q1''20)'!T33/32.15075</f>
        <v>2.9548299806380878</v>
      </c>
      <c r="U33" s="74">
        <f>'Table 1(Q1''20)'!U33/32.15075</f>
        <v>2.7993126132360828</v>
      </c>
      <c r="V33" s="74">
        <f>'Table 1(Q1''20)'!V33/32.15075</f>
        <v>2.7993126132360828</v>
      </c>
      <c r="W33" s="74">
        <f>'Table 1(Q1''20)'!W33/32.15075</f>
        <v>2.9548299806380878</v>
      </c>
      <c r="X33" s="74">
        <f>'Table 1(Q1''20)'!X33/32.15075</f>
        <v>3.4213820828441013</v>
      </c>
      <c r="Y33" s="74">
        <f>'Table 1(Q1''20)'!Y33/32.15075</f>
        <v>3.1103473480400923</v>
      </c>
      <c r="Z33" s="74">
        <f>'Table 1(Q1''20)'!Z33/32.15075</f>
        <v>2.9548299806380878</v>
      </c>
      <c r="AA33" s="74">
        <f>'Table 1(Q1''20)'!AA33/32.15075</f>
        <v>2.9548299806380878</v>
      </c>
      <c r="AB33" s="74">
        <f>'Table 1(Q1''20)'!AB33/32.15075</f>
        <v>3.2658647154420968</v>
      </c>
      <c r="AC33" s="74">
        <f>'Table 1(Q1''20)'!AC33/32.15075</f>
        <v>3.2658647154420968</v>
      </c>
      <c r="AD33" s="74">
        <f>'Table 1(Q1''20)'!AD33/32.15075</f>
        <v>3.2658647154420968</v>
      </c>
      <c r="AE33" s="74">
        <f>'Table 1(Q1''20)'!AE33/32.15075</f>
        <v>2.9548299806380878</v>
      </c>
      <c r="AF33" s="74">
        <f>'Table 1(Q1''20)'!AF33/32.15075</f>
        <v>3.4213820828441013</v>
      </c>
      <c r="AG33" s="74">
        <f>'Table 1(Q1''20)'!AG33/32.15075</f>
        <v>4.4958472092330277</v>
      </c>
      <c r="AH33" s="74">
        <f>'Table 1(Q1''20)'!AH33/32.15075</f>
        <v>4.4916910848314648</v>
      </c>
      <c r="AI33" s="74">
        <f>'Table 1(Q1''20)'!AI33/32.15075</f>
        <v>4.4584420896189672</v>
      </c>
      <c r="AJ33" s="74">
        <f>'Table 1(Q1''20)'!AJ33/32.15075</f>
        <v>4.5000033336345897</v>
      </c>
      <c r="AK33" s="74">
        <f>'Table 1(Q1''20)'!AK33/32.15075</f>
        <v>3.5812382158342442</v>
      </c>
      <c r="AL33" s="413">
        <f t="shared" si="10"/>
        <v>-0.20343418066353991</v>
      </c>
      <c r="AM33" s="413">
        <f t="shared" si="11"/>
        <v>-0.20416987492724181</v>
      </c>
      <c r="AN33" s="135"/>
      <c r="AO33" s="74">
        <f>'Table 1(Q1''20)'!AO33/32.15075</f>
        <v>5.5986252264721657</v>
      </c>
      <c r="AP33" s="74">
        <f>'Table 1(Q1''20)'!AP33/32.15075</f>
        <v>5.5986252264721657</v>
      </c>
      <c r="AQ33" s="74">
        <f>'Table 1(Q1''20)'!AQ33/32.15075</f>
        <v>5.2875904916681566</v>
      </c>
      <c r="AR33" s="74">
        <f>'Table 1(Q1''20)'!AR33/32.15075</f>
        <v>5.4431078590701611</v>
      </c>
      <c r="AS33" s="74">
        <f>'Table 1(Q1''20)'!AS33/32.15075</f>
        <v>5.5986252264721657</v>
      </c>
      <c r="AT33" s="74">
        <f>'Table 1(Q1''20)'!AT33/32.15075</f>
        <v>6.3762120634821891</v>
      </c>
      <c r="AU33" s="74">
        <f>'Table 1(Q1''20)'!AU33/32.15075</f>
        <v>6.06517732867818</v>
      </c>
      <c r="AV33" s="74">
        <f>'Table 1(Q1''20)'!AV33/32.15075</f>
        <v>6.2206946960801845</v>
      </c>
      <c r="AW33" s="74">
        <f>'Table 1(Q1''20)'!AW33/32.15075</f>
        <v>6.5317294308841936</v>
      </c>
      <c r="AX33" s="74">
        <f>'Table 1(Q1''20)'!AX33/32.15075</f>
        <v>6.3762120634821891</v>
      </c>
      <c r="AY33" s="74">
        <f>'Table 1(Q1''20)'!AY33/32.15075</f>
        <v>8.9875382940644926</v>
      </c>
      <c r="AZ33" s="74">
        <f>'Table 1(Q1''20)'!AZ33/32.15075</f>
        <v>8.9584454232535577</v>
      </c>
      <c r="BA33" s="413">
        <f t="shared" si="12"/>
        <v>0.40497921556911876</v>
      </c>
      <c r="BB33" s="413">
        <f t="shared" si="13"/>
        <v>-3.2370232937030119E-3</v>
      </c>
      <c r="BC33" s="103"/>
      <c r="BD33" s="30">
        <f t="shared" si="14"/>
        <v>17.031374723919267</v>
      </c>
    </row>
    <row r="34" spans="1:125" x14ac:dyDescent="0.25">
      <c r="B34" s="76"/>
      <c r="C34" s="76"/>
      <c r="D34" s="194"/>
      <c r="E34" s="194"/>
      <c r="F34" s="194"/>
      <c r="G34" s="194"/>
      <c r="H34" s="194"/>
      <c r="I34" s="194"/>
      <c r="J34" s="229"/>
      <c r="K34" s="76"/>
      <c r="L34" s="414"/>
      <c r="M34" s="582"/>
      <c r="N34" s="76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582"/>
      <c r="AM34" s="582"/>
      <c r="AN34" s="125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414"/>
      <c r="BB34" s="414"/>
      <c r="BC34" s="103"/>
      <c r="BD34" s="38"/>
    </row>
    <row r="35" spans="1:125" s="79" customFormat="1" x14ac:dyDescent="0.25">
      <c r="A35" s="24"/>
      <c r="B35" s="133" t="s">
        <v>3</v>
      </c>
      <c r="C35" s="69"/>
      <c r="D35" s="187">
        <f>'Table 1(Q1''20)'!D35/32.15075</f>
        <v>29.081747704174862</v>
      </c>
      <c r="E35" s="187">
        <f>'Table 1(Q1''20)'!E35/32.15075</f>
        <v>4.6655210220601386</v>
      </c>
      <c r="F35" s="187">
        <f>'Table 1(Q1''20)'!F35/32.15075</f>
        <v>9.4865594115222809</v>
      </c>
      <c r="G35" s="187">
        <f>'Table 1(Q1''20)'!G35/32.15075</f>
        <v>16.640358312014492</v>
      </c>
      <c r="H35" s="187">
        <f>'Table 1(Q1''20)'!H35/32.15075</f>
        <v>8.5534552071102539</v>
      </c>
      <c r="I35" s="187">
        <f>'Table 1(Q1''20)'!I35/32.15075</f>
        <v>0.46655210220601384</v>
      </c>
      <c r="J35" s="225">
        <f>'Table 1(Q1''20)'!J35/32.15075</f>
        <v>38.941548797461955</v>
      </c>
      <c r="K35" s="69">
        <f>'Table 1(Q1''20)'!K35/32.15075</f>
        <v>18.802049718902357</v>
      </c>
      <c r="L35" s="408" t="str">
        <f t="shared" ref="L35:M38" si="15">IF(ISERROR(J35/I35),"N/A",IF(I35&lt;0,"N/A",IF(J35&lt;0,"N/A",IF(J35/I35-1&gt;300%,"&gt;±300%",IF(J35/I35-1&lt;-300%,"&gt;±300%",J35/I35-1)))))</f>
        <v>&gt;±300%</v>
      </c>
      <c r="M35" s="408">
        <f t="shared" si="15"/>
        <v>-0.51717252396166136</v>
      </c>
      <c r="N35" s="69"/>
      <c r="O35" s="69">
        <f>'Table 1(Q1''20)'!O35/32.15075</f>
        <v>-5.4431078590701611</v>
      </c>
      <c r="P35" s="69">
        <f>'Table 1(Q1''20)'!P35/32.15075</f>
        <v>0</v>
      </c>
      <c r="Q35" s="69">
        <f>'Table 1(Q1''20)'!Q35/32.15075</f>
        <v>-0.31103473480400923</v>
      </c>
      <c r="R35" s="69">
        <f>'Table 1(Q1''20)'!R35/32.15075</f>
        <v>3.5768994502461058</v>
      </c>
      <c r="S35" s="69">
        <f>'Table 1(Q1''20)'!S35/32.15075</f>
        <v>8.8644899419142629</v>
      </c>
      <c r="T35" s="69">
        <f>'Table 1(Q1''20)'!T35/32.15075</f>
        <v>-2.9548299806380878</v>
      </c>
      <c r="U35" s="69">
        <f>'Table 1(Q1''20)'!U35/32.15075</f>
        <v>5.1320731242661521</v>
      </c>
      <c r="V35" s="69">
        <f>'Table 1(Q1''20)'!V35/32.15075</f>
        <v>2.9548299806380878</v>
      </c>
      <c r="W35" s="69">
        <f>'Table 1(Q1''20)'!W35/32.15075</f>
        <v>1.5551736740200461</v>
      </c>
      <c r="X35" s="69">
        <f>'Table 1(Q1''20)'!X35/32.15075</f>
        <v>6.9982815330902071</v>
      </c>
      <c r="Y35" s="69">
        <f>'Table 1(Q1''20)'!Y35/32.15075</f>
        <v>2.4882778784320738</v>
      </c>
      <c r="Z35" s="69">
        <f>'Table 1(Q1''20)'!Z35/32.15075</f>
        <v>3.2658647154420968</v>
      </c>
      <c r="AA35" s="69">
        <f>'Table 1(Q1''20)'!AA35/32.15075</f>
        <v>-0.31103473480400923</v>
      </c>
      <c r="AB35" s="69">
        <f>'Table 1(Q1''20)'!AB35/32.15075</f>
        <v>3.1103473480400923</v>
      </c>
      <c r="AC35" s="69">
        <f>'Table 1(Q1''20)'!AC35/32.15075</f>
        <v>1.8662084088240554</v>
      </c>
      <c r="AD35" s="69">
        <f>'Table 1(Q1''20)'!AD35/32.15075</f>
        <v>-1.7106910414220506</v>
      </c>
      <c r="AE35" s="69">
        <f>'Table 1(Q1''20)'!AE35/32.15075</f>
        <v>2.0217257762260599</v>
      </c>
      <c r="AF35" s="69">
        <f>'Table 1(Q1''20)'!AF35/32.15075</f>
        <v>-2.0217257762260599</v>
      </c>
      <c r="AG35" s="69">
        <f>'Table 1(Q1''20)'!AG35/32.15075</f>
        <v>24.692661788394517</v>
      </c>
      <c r="AH35" s="69">
        <f>'Table 1(Q1''20)'!AH35/32.15075</f>
        <v>3.9179554444002549</v>
      </c>
      <c r="AI35" s="69">
        <f>'Table 1(Q1''20)'!AI35/32.15075</f>
        <v>7.7986670358153907</v>
      </c>
      <c r="AJ35" s="69">
        <f>'Table 1(Q1''20)'!AJ35/32.15075</f>
        <v>2.5350829520532088</v>
      </c>
      <c r="AK35" s="69">
        <f>'Table 1(Q1''20)'!AK35/32.15075</f>
        <v>2.4533815720515979</v>
      </c>
      <c r="AL35" s="408">
        <f>IF(ISERROR(AK35/AG35),"N/A",IF(AG35&lt;0,"N/A",IF(AK35&lt;0,"N/A",IF(AK35/AG35-1&gt;300%,"&gt;±300%",IF(AK35/AG35-1&lt;-300%,"&gt;±300%",AK35/AG35-1)))))</f>
        <v>-0.90064329260749521</v>
      </c>
      <c r="AM35" s="408">
        <f>IF(ISERROR(AK35/AJ35),"N/A",IF(AJ35&lt;0,"N/A",IF(AK35&lt;0,"N/A",IF(AK35/AJ35-1&gt;300%,"&gt;±300%",IF(AK35/AJ35-1&lt;-300%,"&gt;±300%",AK35/AJ35-1)))))</f>
        <v>-3.2228286626849623E-2</v>
      </c>
      <c r="AN35" s="134"/>
      <c r="AO35" s="69">
        <f>'Table 1(Q1''20)'!AO35/32.15075</f>
        <v>10.108628881130299</v>
      </c>
      <c r="AP35" s="69">
        <f>'Table 1(Q1''20)'!AP35/32.15075</f>
        <v>-5.4431078590701611</v>
      </c>
      <c r="AQ35" s="69">
        <f>'Table 1(Q1''20)'!AQ35/32.15075</f>
        <v>3.2658647154420968</v>
      </c>
      <c r="AR35" s="69">
        <f>'Table 1(Q1''20)'!AR35/32.15075</f>
        <v>5.9096599612761755</v>
      </c>
      <c r="AS35" s="69">
        <f>'Table 1(Q1''20)'!AS35/32.15075</f>
        <v>8.0869031049042395</v>
      </c>
      <c r="AT35" s="69">
        <f>'Table 1(Q1''20)'!AT35/32.15075</f>
        <v>8.5534552071102539</v>
      </c>
      <c r="AU35" s="69">
        <f>'Table 1(Q1''20)'!AU35/32.15075</f>
        <v>5.7541425938741702</v>
      </c>
      <c r="AV35" s="69">
        <f>'Table 1(Q1''20)'!AV35/32.15075</f>
        <v>2.7993126132360828</v>
      </c>
      <c r="AW35" s="69">
        <f>'Table 1(Q1''20)'!AW35/32.15075</f>
        <v>0.15551736740200461</v>
      </c>
      <c r="AX35" s="69">
        <f>'Table 1(Q1''20)'!AX35/32.15075</f>
        <v>0</v>
      </c>
      <c r="AY35" s="69">
        <f>'Table 1(Q1''20)'!AY35/32.15075</f>
        <v>28.610617232794773</v>
      </c>
      <c r="AZ35" s="69">
        <f>'Table 1(Q1''20)'!AZ35/32.15075</f>
        <v>10.333749987868599</v>
      </c>
      <c r="BA35" s="408" t="str">
        <f>IF(ISERROR(AZ35/AX35),"N/A",IF(AX35&lt;0,"N/A",IF(AZ35&lt;0,"N/A",IF(AZ35/AX35-1&gt;300%,"&gt;±300%",IF(AZ35/AX35-1&lt;-300%,"&gt;±300%",AZ35/AX35-1)))))</f>
        <v>N/A</v>
      </c>
      <c r="BB35" s="408">
        <f>IF(ISERROR(AZ35/AY35),"N/A",IF(AY35&lt;0,"N/A",IF(AZ35&lt;0,"N/A",IF(AZ35/AY35-1&gt;300%,"&gt;±300%",IF(AZ35/AY35-1&lt;-300%,"&gt;±300%",AZ35/AY35-1)))))</f>
        <v>-0.6388141540678266</v>
      </c>
      <c r="BC35" s="103"/>
      <c r="BD35" s="9">
        <f t="shared" ref="BD35:BD38" si="16">SUM(AH35:AK35)</f>
        <v>16.705087004320454</v>
      </c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x14ac:dyDescent="0.25">
      <c r="B36" s="117"/>
      <c r="C36" s="117" t="s">
        <v>42</v>
      </c>
      <c r="D36" s="188">
        <f>'Table 1(Q1''20)'!D36/32.15075</f>
        <v>-0.15551736740200461</v>
      </c>
      <c r="E36" s="188">
        <f>'Table 1(Q1''20)'!E36/32.15075</f>
        <v>1.5551736740200461</v>
      </c>
      <c r="F36" s="188">
        <f>'Table 1(Q1''20)'!F36/32.15075</f>
        <v>16.329323577210484</v>
      </c>
      <c r="G36" s="188">
        <f>'Table 1(Q1''20)'!G36/32.15075</f>
        <v>14.307597800984423</v>
      </c>
      <c r="H36" s="188">
        <f>'Table 1(Q1''20)'!H36/32.15075</f>
        <v>6.6872467982861981</v>
      </c>
      <c r="I36" s="188">
        <f>'Table 1(Q1''20)'!I36/32.15075</f>
        <v>8.7089725745122575</v>
      </c>
      <c r="J36" s="226">
        <f>'Table 1(Q1''20)'!J36/32.15075</f>
        <v>8.7400760479926589</v>
      </c>
      <c r="K36" s="71">
        <f>'Table 1(Q1''20)'!K36/32.15075</f>
        <v>18.802049718902357</v>
      </c>
      <c r="L36" s="598">
        <f t="shared" si="15"/>
        <v>3.5714285714285587E-3</v>
      </c>
      <c r="M36" s="410">
        <f t="shared" si="15"/>
        <v>1.1512455516014235</v>
      </c>
      <c r="N36" s="73"/>
      <c r="O36" s="73">
        <f>'Table 1(Q1''20)'!O36/32.15075</f>
        <v>0.46655210220601384</v>
      </c>
      <c r="P36" s="73">
        <f>'Table 1(Q1''20)'!P36/32.15075</f>
        <v>1.2441389392160369</v>
      </c>
      <c r="Q36" s="73">
        <f>'Table 1(Q1''20)'!Q36/32.15075</f>
        <v>1.3996563066180414</v>
      </c>
      <c r="R36" s="73">
        <f>'Table 1(Q1''20)'!R36/32.15075</f>
        <v>2.3327605110300693</v>
      </c>
      <c r="S36" s="73">
        <f>'Table 1(Q1''20)'!S36/32.15075</f>
        <v>5.5986252264721657</v>
      </c>
      <c r="T36" s="73">
        <f>'Table 1(Q1''20)'!T36/32.15075</f>
        <v>6.8427641656882026</v>
      </c>
      <c r="U36" s="73">
        <f>'Table 1(Q1''20)'!U36/32.15075</f>
        <v>4.6655210220601386</v>
      </c>
      <c r="V36" s="73">
        <f>'Table 1(Q1''20)'!V36/32.15075</f>
        <v>3.5768994502461058</v>
      </c>
      <c r="W36" s="73">
        <f>'Table 1(Q1''20)'!W36/32.15075</f>
        <v>2.4882778784320738</v>
      </c>
      <c r="X36" s="73">
        <f>'Table 1(Q1''20)'!X36/32.15075</f>
        <v>3.5768994502461058</v>
      </c>
      <c r="Y36" s="73">
        <f>'Table 1(Q1''20)'!Y36/32.15075</f>
        <v>0.93310420441202768</v>
      </c>
      <c r="Z36" s="73">
        <f>'Table 1(Q1''20)'!Z36/32.15075</f>
        <v>2.3327605110300693</v>
      </c>
      <c r="AA36" s="73">
        <f>'Table 1(Q1''20)'!AA36/32.15075</f>
        <v>1.3996563066180414</v>
      </c>
      <c r="AB36" s="73">
        <f>'Table 1(Q1''20)'!AB36/32.15075</f>
        <v>2.0217257762260599</v>
      </c>
      <c r="AC36" s="73">
        <f>'Table 1(Q1''20)'!AC36/32.15075</f>
        <v>2.6437952458340783</v>
      </c>
      <c r="AD36" s="73">
        <f>'Table 1(Q1''20)'!AD36/32.15075</f>
        <v>2.1772431436280644</v>
      </c>
      <c r="AE36" s="73">
        <f>'Table 1(Q1''20)'!AE36/32.15075</f>
        <v>2.1772431436280644</v>
      </c>
      <c r="AF36" s="73">
        <f>'Table 1(Q1''20)'!AF36/32.15075</f>
        <v>1.5551736740200461</v>
      </c>
      <c r="AG36" s="73">
        <f>'Table 1(Q1''20)'!AG36/32.15075</f>
        <v>3.4409189239748939</v>
      </c>
      <c r="AH36" s="73">
        <f>'Table 1(Q1''20)'!AH36/32.15075</f>
        <v>2.7658071514310723</v>
      </c>
      <c r="AI36" s="73">
        <f>'Table 1(Q1''20)'!AI36/32.15075</f>
        <v>1.660645190246268</v>
      </c>
      <c r="AJ36" s="73">
        <f>'Table 1(Q1''20)'!AJ36/32.15075</f>
        <v>0.87687623157239736</v>
      </c>
      <c r="AK36" s="73">
        <f>'Table 1(Q1''20)'!AK36/32.15075</f>
        <v>9.7190709334747947</v>
      </c>
      <c r="AL36" s="410">
        <f>IF(ISERROR(AK36/AG36),"N/A",IF(AG36&lt;0,"N/A",IF(AK36&lt;0,"N/A",IF(AK36/AG36-1&gt;300%,"&gt;±300%",IF(AK36/AG36-1&lt;-300%,"&gt;±300%",AK36/AG36-1)))))</f>
        <v>1.824556796661597</v>
      </c>
      <c r="AM36" s="410" t="str">
        <f>IF(ISERROR(AK36/AJ36),"N/A",IF(AJ36&lt;0,"N/A",IF(AK36&lt;0,"N/A",IF(AK36/AJ36-1&gt;300%,"&gt;±300%",IF(AK36/AJ36-1&lt;-300%,"&gt;±300%",AK36/AJ36-1)))))</f>
        <v>&gt;±300%</v>
      </c>
      <c r="AN36" s="100"/>
      <c r="AO36" s="73">
        <f>'Table 1(Q1''20)'!AO36/32.15075</f>
        <v>-0.15551736740200461</v>
      </c>
      <c r="AP36" s="73">
        <f>'Table 1(Q1''20)'!AP36/32.15075</f>
        <v>1.7106910414220506</v>
      </c>
      <c r="AQ36" s="73">
        <f>'Table 1(Q1''20)'!AQ36/32.15075</f>
        <v>3.7324168176481107</v>
      </c>
      <c r="AR36" s="73">
        <f>'Table 1(Q1''20)'!AR36/32.15075</f>
        <v>12.441389392160369</v>
      </c>
      <c r="AS36" s="73">
        <f>'Table 1(Q1''20)'!AS36/32.15075</f>
        <v>8.2424204723062449</v>
      </c>
      <c r="AT36" s="73">
        <f>'Table 1(Q1''20)'!AT36/32.15075</f>
        <v>6.06517732867818</v>
      </c>
      <c r="AU36" s="73">
        <f>'Table 1(Q1''20)'!AU36/32.15075</f>
        <v>3.2658647154420968</v>
      </c>
      <c r="AV36" s="73">
        <f>'Table 1(Q1''20)'!AV36/32.15075</f>
        <v>3.4213820828441013</v>
      </c>
      <c r="AW36" s="73">
        <f>'Table 1(Q1''20)'!AW36/32.15075</f>
        <v>4.8210383894621431</v>
      </c>
      <c r="AX36" s="73">
        <f>'Table 1(Q1''20)'!AX36/32.15075</f>
        <v>3.7324168176481107</v>
      </c>
      <c r="AY36" s="73">
        <f>'Table 1(Q1''20)'!AY36/32.15075</f>
        <v>6.2067260754059665</v>
      </c>
      <c r="AZ36" s="73">
        <f>'Table 1(Q1''20)'!AZ36/32.15075</f>
        <v>2.5375214218186652</v>
      </c>
      <c r="BA36" s="410">
        <f>IF(ISERROR(AZ36/AX36),"N/A",IF(AX36&lt;0,"N/A",IF(AZ36&lt;0,"N/A",IF(AZ36/AX36-1&gt;300%,"&gt;±300%",IF(AZ36/AX36-1&lt;-300%,"&gt;±300%",AZ36/AX36-1)))))</f>
        <v>-0.32013985956219626</v>
      </c>
      <c r="BB36" s="410">
        <f>IF(ISERROR(AZ36/AY36),"N/A",IF(AY36&lt;0,"N/A",IF(AZ36&lt;0,"N/A",IF(AZ36/AY36-1&gt;300%,"&gt;±300%",IF(AZ36/AY36-1&lt;-300%,"&gt;±300%",AZ36/AY36-1)))))</f>
        <v>-0.59116587537614307</v>
      </c>
      <c r="BC36" s="103"/>
      <c r="BD36" s="13">
        <f t="shared" si="16"/>
        <v>15.022399506724533</v>
      </c>
    </row>
    <row r="37" spans="1:125" x14ac:dyDescent="0.25">
      <c r="B37" s="117"/>
      <c r="C37" s="117" t="s">
        <v>43</v>
      </c>
      <c r="D37" s="188">
        <f>'Table 1(Q1''20)'!D37/32.15075</f>
        <v>28.148643499762834</v>
      </c>
      <c r="E37" s="188">
        <f>'Table 1(Q1''20)'!E37/32.15075</f>
        <v>6.6872467982861981</v>
      </c>
      <c r="F37" s="188">
        <f>'Table 1(Q1''20)'!F37/32.15075</f>
        <v>-7.4648336352962215</v>
      </c>
      <c r="G37" s="188">
        <f>'Table 1(Q1''20)'!G37/32.15075</f>
        <v>-0.31103473480400923</v>
      </c>
      <c r="H37" s="188">
        <f>'Table 1(Q1''20)'!H37/32.15075</f>
        <v>3.2658647154420968</v>
      </c>
      <c r="I37" s="188">
        <f>'Table 1(Q1''20)'!I37/32.15075</f>
        <v>-7.620351002698226</v>
      </c>
      <c r="J37" s="226">
        <f>'Table 1(Q1''20)'!J37/32.15075</f>
        <v>30.823542219077314</v>
      </c>
      <c r="K37" s="71">
        <f>'Table 1(Q1''20)'!K37/32.15075</f>
        <v>0</v>
      </c>
      <c r="L37" s="477" t="str">
        <f t="shared" si="15"/>
        <v>N/A</v>
      </c>
      <c r="M37" s="410">
        <f t="shared" si="15"/>
        <v>-1</v>
      </c>
      <c r="N37" s="73"/>
      <c r="O37" s="73">
        <f>'Table 1(Q1''20)'!O37/32.15075</f>
        <v>-2.9548299806380878</v>
      </c>
      <c r="P37" s="73">
        <f>'Table 1(Q1''20)'!P37/32.15075</f>
        <v>-0.93310420441202768</v>
      </c>
      <c r="Q37" s="73">
        <f>'Table 1(Q1''20)'!Q37/32.15075</f>
        <v>-1.5551736740200461</v>
      </c>
      <c r="R37" s="73">
        <f>'Table 1(Q1''20)'!R37/32.15075</f>
        <v>1.3996563066180414</v>
      </c>
      <c r="S37" s="73">
        <f>'Table 1(Q1''20)'!S37/32.15075</f>
        <v>3.4213820828441013</v>
      </c>
      <c r="T37" s="73">
        <f>'Table 1(Q1''20)'!T37/32.15075</f>
        <v>-10.730698350738319</v>
      </c>
      <c r="U37" s="73">
        <f>'Table 1(Q1''20)'!U37/32.15075</f>
        <v>-0.77758683701002307</v>
      </c>
      <c r="V37" s="73">
        <f>'Table 1(Q1''20)'!V37/32.15075</f>
        <v>-0.46655210220601384</v>
      </c>
      <c r="W37" s="73">
        <f>'Table 1(Q1''20)'!W37/32.15075</f>
        <v>-2.6437952458340783</v>
      </c>
      <c r="X37" s="73">
        <f>'Table 1(Q1''20)'!X37/32.15075</f>
        <v>3.5768994502461058</v>
      </c>
      <c r="Y37" s="73">
        <f>'Table 1(Q1''20)'!Y37/32.15075</f>
        <v>1.8662084088240554</v>
      </c>
      <c r="Z37" s="73">
        <f>'Table 1(Q1''20)'!Z37/32.15075</f>
        <v>0.93310420441202768</v>
      </c>
      <c r="AA37" s="73">
        <f>'Table 1(Q1''20)'!AA37/32.15075</f>
        <v>-1.2441389392160369</v>
      </c>
      <c r="AB37" s="73">
        <f>'Table 1(Q1''20)'!AB37/32.15075</f>
        <v>1.7106910414220506</v>
      </c>
      <c r="AC37" s="73">
        <f>'Table 1(Q1''20)'!AC37/32.15075</f>
        <v>-0.46655210220601384</v>
      </c>
      <c r="AD37" s="73">
        <f>'Table 1(Q1''20)'!AD37/32.15075</f>
        <v>-3.8879341850501152</v>
      </c>
      <c r="AE37" s="73">
        <f>'Table 1(Q1''20)'!AE37/32.15075</f>
        <v>0.15551736740200461</v>
      </c>
      <c r="AF37" s="73">
        <f>'Table 1(Q1''20)'!AF37/32.15075</f>
        <v>-3.5768994502461058</v>
      </c>
      <c r="AG37" s="73">
        <f>'Table 1(Q1''20)'!AG37/32.15075</f>
        <v>21.367247721437291</v>
      </c>
      <c r="AH37" s="73">
        <f>'Table 1(Q1''20)'!AH37/32.15075</f>
        <v>1.5524496106622721</v>
      </c>
      <c r="AI37" s="73">
        <f>'Table 1(Q1''20)'!AI37/32.15075</f>
        <v>6.438419010442991</v>
      </c>
      <c r="AJ37" s="73">
        <f>'Table 1(Q1''20)'!AJ37/32.15075</f>
        <v>1.4707434963166428</v>
      </c>
      <c r="AK37" s="73">
        <f>'Table 1(Q1''20)'!AK37/32.15075</f>
        <v>-6.6298720075369673</v>
      </c>
      <c r="AL37" s="410" t="str">
        <f>IF(ISERROR(AK37/AG37),"N/A",IF(AG37&lt;0,"N/A",IF(AK37&lt;0,"N/A",IF(AK37/AG37-1&gt;300%,"&gt;±300%",IF(AK37/AG37-1&lt;-300%,"&gt;±300%",AK37/AG37-1)))))</f>
        <v>N/A</v>
      </c>
      <c r="AM37" s="410" t="str">
        <f>IF(ISERROR(AK37/AJ37),"N/A",IF(AJ37&lt;0,"N/A",IF(AK37&lt;0,"N/A",IF(AK37/AJ37-1&gt;300%,"&gt;±300%",IF(AK37/AJ37-1&lt;-300%,"&gt;±300%",AK37/AJ37-1)))))</f>
        <v>N/A</v>
      </c>
      <c r="AN37" s="100"/>
      <c r="AO37" s="73">
        <f>'Table 1(Q1''20)'!AO37/32.15075</f>
        <v>10.575180983336313</v>
      </c>
      <c r="AP37" s="73">
        <f>'Table 1(Q1''20)'!AP37/32.15075</f>
        <v>-3.8879341850501152</v>
      </c>
      <c r="AQ37" s="73">
        <f>'Table 1(Q1''20)'!AQ37/32.15075</f>
        <v>-0.15551736740200461</v>
      </c>
      <c r="AR37" s="73">
        <f>'Table 1(Q1''20)'!AR37/32.15075</f>
        <v>-7.309316267894217</v>
      </c>
      <c r="AS37" s="73">
        <f>'Table 1(Q1''20)'!AS37/32.15075</f>
        <v>-1.2441389392160369</v>
      </c>
      <c r="AT37" s="73">
        <f>'Table 1(Q1''20)'!AT37/32.15075</f>
        <v>0.93310420441202768</v>
      </c>
      <c r="AU37" s="73">
        <f>'Table 1(Q1''20)'!AU37/32.15075</f>
        <v>2.7993126132360828</v>
      </c>
      <c r="AV37" s="73">
        <f>'Table 1(Q1''20)'!AV37/32.15075</f>
        <v>0.46655210220601384</v>
      </c>
      <c r="AW37" s="73">
        <f>'Table 1(Q1''20)'!AW37/32.15075</f>
        <v>-4.3544862872561287</v>
      </c>
      <c r="AX37" s="73">
        <f>'Table 1(Q1''20)'!AX37/32.15075</f>
        <v>-3.4213820828441013</v>
      </c>
      <c r="AY37" s="73">
        <f>'Table 1(Q1''20)'!AY37/32.15075</f>
        <v>22.919697332099563</v>
      </c>
      <c r="AZ37" s="73">
        <f>'Table 1(Q1''20)'!AZ37/32.15075</f>
        <v>7.9091625067596336</v>
      </c>
      <c r="BA37" s="410" t="str">
        <f>IF(ISERROR(AZ37/AX37),"N/A",IF(AX37&lt;0,"N/A",IF(AZ37&lt;0,"N/A",IF(AZ37/AX37-1&gt;300%,"&gt;±300%",IF(AZ37/AX37-1&lt;-300%,"&gt;±300%",AZ37/AX37-1)))))</f>
        <v>N/A</v>
      </c>
      <c r="BB37" s="410">
        <f>IF(ISERROR(AZ37/AY37),"N/A",IF(AY37&lt;0,"N/A",IF(AZ37&lt;0,"N/A",IF(AZ37/AY37-1&gt;300%,"&gt;±300%",IF(AZ37/AY37-1&lt;-300%,"&gt;±300%",AZ37/AY37-1)))))</f>
        <v>-0.65491854485867629</v>
      </c>
      <c r="BC37" s="103"/>
      <c r="BD37" s="13">
        <f t="shared" si="16"/>
        <v>2.8317401098849384</v>
      </c>
    </row>
    <row r="38" spans="1:125" x14ac:dyDescent="0.25">
      <c r="B38" s="117"/>
      <c r="C38" s="117" t="s">
        <v>37</v>
      </c>
      <c r="D38" s="188">
        <f>'Table 1(Q1''20)'!D38/32.15075</f>
        <v>1.0886215718140322</v>
      </c>
      <c r="E38" s="188">
        <f>'Table 1(Q1''20)'!E38/32.15075</f>
        <v>-3.5768994502461058</v>
      </c>
      <c r="F38" s="188">
        <f>'Table 1(Q1''20)'!F38/32.15075</f>
        <v>0.62206946960801845</v>
      </c>
      <c r="G38" s="188">
        <f>'Table 1(Q1''20)'!G38/32.15075</f>
        <v>2.6437952458340783</v>
      </c>
      <c r="H38" s="188">
        <f>'Table 1(Q1''20)'!H38/32.15075</f>
        <v>-1.3996563066180414</v>
      </c>
      <c r="I38" s="188">
        <f>'Table 1(Q1''20)'!I38/32.15075</f>
        <v>-0.62206946960801845</v>
      </c>
      <c r="J38" s="226">
        <f>'Table 1(Q1''20)'!J38/32.15075</f>
        <v>-0.62206946960801845</v>
      </c>
      <c r="K38" s="71">
        <f>'Table 1(Q1''20)'!K38/32.15075</f>
        <v>0</v>
      </c>
      <c r="L38" s="86" t="str">
        <f t="shared" si="15"/>
        <v>N/A</v>
      </c>
      <c r="M38" s="410" t="str">
        <f t="shared" si="15"/>
        <v>N/A</v>
      </c>
      <c r="N38" s="73"/>
      <c r="O38" s="73">
        <f>'Table 1(Q1''20)'!O38/32.15075</f>
        <v>-2.9548299806380878</v>
      </c>
      <c r="P38" s="73">
        <f>'Table 1(Q1''20)'!P38/32.15075</f>
        <v>-0.31103473480400923</v>
      </c>
      <c r="Q38" s="73">
        <f>'Table 1(Q1''20)'!Q38/32.15075</f>
        <v>-0.15551736740200461</v>
      </c>
      <c r="R38" s="73">
        <f>'Table 1(Q1''20)'!R38/32.15075</f>
        <v>-0.15551736740200461</v>
      </c>
      <c r="S38" s="73">
        <f>'Table 1(Q1''20)'!S38/32.15075</f>
        <v>-0.15551736740200461</v>
      </c>
      <c r="T38" s="73">
        <f>'Table 1(Q1''20)'!T38/32.15075</f>
        <v>0.93310420441202768</v>
      </c>
      <c r="U38" s="73">
        <f>'Table 1(Q1''20)'!U38/32.15075</f>
        <v>1.2441389392160369</v>
      </c>
      <c r="V38" s="73">
        <f>'Table 1(Q1''20)'!V38/32.15075</f>
        <v>-0.15551736740200461</v>
      </c>
      <c r="W38" s="73">
        <f>'Table 1(Q1''20)'!W38/32.15075</f>
        <v>1.7106910414220506</v>
      </c>
      <c r="X38" s="73">
        <f>'Table 1(Q1''20)'!X38/32.15075</f>
        <v>-0.15551736740200461</v>
      </c>
      <c r="Y38" s="73">
        <f>'Table 1(Q1''20)'!Y38/32.15075</f>
        <v>-0.31103473480400923</v>
      </c>
      <c r="Z38" s="73">
        <f>'Table 1(Q1''20)'!Z38/32.15075</f>
        <v>0</v>
      </c>
      <c r="AA38" s="73">
        <f>'Table 1(Q1''20)'!AA38/32.15075</f>
        <v>-0.46655210220601384</v>
      </c>
      <c r="AB38" s="73">
        <f>'Table 1(Q1''20)'!AB38/32.15075</f>
        <v>-0.62206946960801845</v>
      </c>
      <c r="AC38" s="73">
        <f>'Table 1(Q1''20)'!AC38/32.15075</f>
        <v>-0.31103473480400923</v>
      </c>
      <c r="AD38" s="73">
        <f>'Table 1(Q1''20)'!AD38/32.15075</f>
        <v>0</v>
      </c>
      <c r="AE38" s="73">
        <f>'Table 1(Q1''20)'!AE38/32.15075</f>
        <v>-0.31103473480400923</v>
      </c>
      <c r="AF38" s="73">
        <f>'Table 1(Q1''20)'!AF38/32.15075</f>
        <v>0</v>
      </c>
      <c r="AG38" s="73">
        <f>'Table 1(Q1''20)'!AG38/32.15075</f>
        <v>-0.1155048570176713</v>
      </c>
      <c r="AH38" s="73">
        <f>'Table 1(Q1''20)'!AH38/32.15075</f>
        <v>-0.40030131769308896</v>
      </c>
      <c r="AI38" s="73">
        <f>'Table 1(Q1''20)'!AI38/32.15075</f>
        <v>-0.30039716487386731</v>
      </c>
      <c r="AJ38" s="73">
        <f>'Table 1(Q1''20)'!AJ38/32.15075</f>
        <v>0.18746322416416858</v>
      </c>
      <c r="AK38" s="73">
        <f>'Table 1(Q1''20)'!AK38/32.15075</f>
        <v>-0.63581735388622862</v>
      </c>
      <c r="AL38" s="410" t="str">
        <f>IF(ISERROR(AK38/AG38),"N/A",IF(AG38&lt;0,"N/A",IF(AK38&lt;0,"N/A",IF(AK38/AG38-1&gt;300%,"&gt;±300%",IF(AK38/AG38-1&lt;-300%,"&gt;±300%",AK38/AG38-1)))))</f>
        <v>N/A</v>
      </c>
      <c r="AM38" s="410" t="str">
        <f>IF(ISERROR(AK38/AJ38),"N/A",IF(AJ38&lt;0,"N/A",IF(AK38&lt;0,"N/A",IF(AK38/AJ38-1&gt;300%,"&gt;±300%",IF(AK38/AJ38-1&lt;-300%,"&gt;±300%",AK38/AJ38-1)))))</f>
        <v>N/A</v>
      </c>
      <c r="AN38" s="100"/>
      <c r="AO38" s="73">
        <f>'Table 1(Q1''20)'!AO38/32.15075</f>
        <v>-0.31103473480400923</v>
      </c>
      <c r="AP38" s="73">
        <f>'Table 1(Q1''20)'!AP38/32.15075</f>
        <v>-3.2658647154420968</v>
      </c>
      <c r="AQ38" s="73">
        <f>'Table 1(Q1''20)'!AQ38/32.15075</f>
        <v>-0.31103473480400923</v>
      </c>
      <c r="AR38" s="73">
        <f>'Table 1(Q1''20)'!AR38/32.15075</f>
        <v>0.77758683701002307</v>
      </c>
      <c r="AS38" s="73">
        <f>'Table 1(Q1''20)'!AS38/32.15075</f>
        <v>1.0886215718140322</v>
      </c>
      <c r="AT38" s="73">
        <f>'Table 1(Q1''20)'!AT38/32.15075</f>
        <v>1.5551736740200461</v>
      </c>
      <c r="AU38" s="73">
        <f>'Table 1(Q1''20)'!AU38/32.15075</f>
        <v>-0.31103473480400923</v>
      </c>
      <c r="AV38" s="73">
        <f>'Table 1(Q1''20)'!AV38/32.15075</f>
        <v>-1.0886215718140322</v>
      </c>
      <c r="AW38" s="73">
        <f>'Table 1(Q1''20)'!AW38/32.15075</f>
        <v>-0.31103473480400923</v>
      </c>
      <c r="AX38" s="73">
        <f>'Table 1(Q1''20)'!AX38/32.15075</f>
        <v>-0.31103473480400923</v>
      </c>
      <c r="AY38" s="73">
        <f>'Table 1(Q1''20)'!AY38/32.15075</f>
        <v>-0.51580617471076029</v>
      </c>
      <c r="AZ38" s="73">
        <f>'Table 1(Q1''20)'!AZ38/32.15075</f>
        <v>-0.11293394070969871</v>
      </c>
      <c r="BA38" s="410" t="str">
        <f>IF(ISERROR(AZ38/AX38),"N/A",IF(AX38&lt;0,"N/A",IF(AZ38&lt;0,"N/A",IF(AZ38/AX38-1&gt;300%,"&gt;±300%",IF(AZ38/AX38-1&lt;-300%,"&gt;±300%",AZ38/AX38-1)))))</f>
        <v>N/A</v>
      </c>
      <c r="BB38" s="410" t="str">
        <f>IF(ISERROR(AZ38/AY38),"N/A",IF(AY38&lt;0,"N/A",IF(AZ38&lt;0,"N/A",IF(AZ38/AY38-1&gt;300%,"&gt;±300%",IF(AZ38/AY38-1&lt;-300%,"&gt;±300%",AZ38/AY38-1)))))</f>
        <v>N/A</v>
      </c>
      <c r="BC38" s="103"/>
      <c r="BD38" s="13">
        <f t="shared" si="16"/>
        <v>-1.1490526122890161</v>
      </c>
    </row>
    <row r="39" spans="1:125" x14ac:dyDescent="0.25">
      <c r="B39" s="133"/>
      <c r="C39" s="100"/>
      <c r="D39" s="187"/>
      <c r="E39" s="187"/>
      <c r="F39" s="187"/>
      <c r="G39" s="187"/>
      <c r="H39" s="187"/>
      <c r="I39" s="187"/>
      <c r="J39" s="225"/>
      <c r="K39" s="69"/>
      <c r="L39" s="418"/>
      <c r="M39" s="584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584"/>
      <c r="AM39" s="584"/>
      <c r="AN39" s="100"/>
      <c r="AO39" s="100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410"/>
      <c r="BB39" s="410"/>
      <c r="BC39" s="103"/>
      <c r="BD39" s="13"/>
    </row>
    <row r="40" spans="1:125" x14ac:dyDescent="0.25">
      <c r="B40" s="140" t="s">
        <v>26</v>
      </c>
      <c r="C40" s="102"/>
      <c r="D40" s="191">
        <f>'Table 1(Q1''20)'!D40/32.15075</f>
        <v>264.0684898486038</v>
      </c>
      <c r="E40" s="191">
        <f>'Table 1(Q1''20)'!E40/32.15075</f>
        <v>248.05020100619734</v>
      </c>
      <c r="F40" s="191">
        <f>'Table 1(Q1''20)'!F40/32.15075</f>
        <v>254.89296517188555</v>
      </c>
      <c r="G40" s="191">
        <f>'Table 1(Q1''20)'!G40/32.15075</f>
        <v>257.69227778512163</v>
      </c>
      <c r="H40" s="191">
        <f>'Table 1(Q1''20)'!H40/32.15075</f>
        <v>240.89640210570514</v>
      </c>
      <c r="I40" s="191">
        <f>'Table 1(Q1''20)'!I40/32.15075</f>
        <v>226.12225220251469</v>
      </c>
      <c r="J40" s="191">
        <f>'Table 1(Q1''20)'!J40/32.15075</f>
        <v>262.20703671763482</v>
      </c>
      <c r="K40" s="191">
        <f>'Table 1(Q1''20)'!K40/32.15075</f>
        <v>216.18382049658373</v>
      </c>
      <c r="L40" s="433">
        <f>IF(ISERROR(J40/I40),"N/A",IF(I40&lt;0,"N/A",IF(J40&lt;0,"N/A",IF(J40/I40-1&gt;300%,"&gt;±300%",IF(J40/I40-1&lt;-300%,"&gt;±300%",J40/I40-1)))))</f>
        <v>0.15958086461478671</v>
      </c>
      <c r="M40" s="433">
        <f>IF(ISERROR(K40/J40),"N/A",IF(J40&lt;0,"N/A",IF(K40&lt;0,"N/A",IF(K40/J40-1&gt;300%,"&gt;±300%",IF(K40/J40-1&lt;-300%,"&gt;±300%",K40/J40-1)))))</f>
        <v>-0.17552242989806754</v>
      </c>
      <c r="N40" s="80"/>
      <c r="O40" s="102">
        <f>'Table 1(Q1''20)'!O40/32.15075</f>
        <v>53.342457018887579</v>
      </c>
      <c r="P40" s="102">
        <f>'Table 1(Q1''20)'!P40/32.15075</f>
        <v>59.718669082369772</v>
      </c>
      <c r="Q40" s="102">
        <f>'Table 1(Q1''20)'!Q40/32.15075</f>
        <v>61.740394858595828</v>
      </c>
      <c r="R40" s="102">
        <f>'Table 1(Q1''20)'!R40/32.15075</f>
        <v>64.073155369625894</v>
      </c>
      <c r="S40" s="102">
        <f>'Table 1(Q1''20)'!S40/32.15075</f>
        <v>71.537989004922125</v>
      </c>
      <c r="T40" s="102">
        <f>'Table 1(Q1''20)'!T40/32.15075</f>
        <v>58.163495408349725</v>
      </c>
      <c r="U40" s="102">
        <f>'Table 1(Q1''20)'!U40/32.15075</f>
        <v>64.384190104429905</v>
      </c>
      <c r="V40" s="102">
        <f>'Table 1(Q1''20)'!V40/32.15075</f>
        <v>64.850742206635928</v>
      </c>
      <c r="W40" s="102">
        <f>'Table 1(Q1''20)'!W40/32.15075</f>
        <v>60.340738551977786</v>
      </c>
      <c r="X40" s="102">
        <f>'Table 1(Q1''20)'!X40/32.15075</f>
        <v>69.049711126490052</v>
      </c>
      <c r="Y40" s="102">
        <f>'Table 1(Q1''20)'!Y40/32.15075</f>
        <v>61.584877491193822</v>
      </c>
      <c r="Z40" s="102">
        <f>'Table 1(Q1''20)'!Z40/32.15075</f>
        <v>60.651773286781797</v>
      </c>
      <c r="AA40" s="102">
        <f>'Table 1(Q1''20)'!AA40/32.15075</f>
        <v>55.208665427711637</v>
      </c>
      <c r="AB40" s="102">
        <f>'Table 1(Q1''20)'!AB40/32.15075</f>
        <v>64.073155369625894</v>
      </c>
      <c r="AC40" s="102">
        <f>'Table 1(Q1''20)'!AC40/32.15075</f>
        <v>59.563151714967766</v>
      </c>
      <c r="AD40" s="102">
        <f>'Table 1(Q1''20)'!AD40/32.15075</f>
        <v>56.141769632123662</v>
      </c>
      <c r="AE40" s="102">
        <f>'Table 1(Q1''20)'!AE40/32.15075</f>
        <v>55.830734897319651</v>
      </c>
      <c r="AF40" s="102">
        <f>'Table 1(Q1''20)'!AF40/32.15075</f>
        <v>54.43107859070161</v>
      </c>
      <c r="AG40" s="102">
        <f>'Table 1(Q1''20)'!AG40/32.15075</f>
        <v>82.379783023612219</v>
      </c>
      <c r="AH40" s="102">
        <f>'Table 1(Q1''20)'!AH40/32.15075</f>
        <v>61.809378462363377</v>
      </c>
      <c r="AI40" s="102">
        <f>'Table 1(Q1''20)'!AI40/32.15075</f>
        <v>63.806107832937279</v>
      </c>
      <c r="AJ40" s="102">
        <f>'Table 1(Q1''20)'!AJ40/32.15075</f>
        <v>54.191095078166349</v>
      </c>
      <c r="AK40" s="102">
        <f>'Table 1(Q1''20)'!AK40/32.15075</f>
        <v>51.280907299735695</v>
      </c>
      <c r="AL40" s="433">
        <f>IF(ISERROR(AK40/AG40),"N/A",IF(AG40&lt;0,"N/A",IF(AK40&lt;0,"N/A",IF(AK40/AG40-1&gt;300%,"&gt;±300%",IF(AK40/AG40-1&lt;-300%,"&gt;±300%",AK40/AG40-1)))))</f>
        <v>-0.37750616210002352</v>
      </c>
      <c r="AM40" s="433">
        <f>IF(ISERROR(AK40/AJ40),"N/A",IF(AJ40&lt;0,"N/A",IF(AK40&lt;0,"N/A",IF(AK40/AJ40-1&gt;300%,"&gt;±300%",IF(AK40/AJ40-1&lt;-300%,"&gt;±300%",AK40/AJ40-1)))))</f>
        <v>-5.3702324602094453E-2</v>
      </c>
      <c r="AN40" s="135"/>
      <c r="AO40" s="102">
        <f>'Table 1(Q1''20)'!AO40/32.15075</f>
        <v>134.98907490494</v>
      </c>
      <c r="AP40" s="102">
        <f>'Table 1(Q1''20)'!AP40/32.15075</f>
        <v>113.06112610125734</v>
      </c>
      <c r="AQ40" s="102">
        <f>'Table 1(Q1''20)'!AQ40/32.15075</f>
        <v>125.81355022822173</v>
      </c>
      <c r="AR40" s="102">
        <f>'Table 1(Q1''20)'!AR40/32.15075</f>
        <v>129.70148441327186</v>
      </c>
      <c r="AS40" s="102">
        <f>'Table 1(Q1''20)'!AS40/32.15075</f>
        <v>129.23493231106582</v>
      </c>
      <c r="AT40" s="102">
        <f>'Table 1(Q1''20)'!AT40/32.15075</f>
        <v>129.39044967846783</v>
      </c>
      <c r="AU40" s="102">
        <f>'Table 1(Q1''20)'!AU40/32.15075</f>
        <v>122.23665077797563</v>
      </c>
      <c r="AV40" s="102">
        <f>'Table 1(Q1''20)'!AV40/32.15075</f>
        <v>119.28182079733753</v>
      </c>
      <c r="AW40" s="102">
        <f>'Table 1(Q1''20)'!AW40/32.15075</f>
        <v>115.70492134709143</v>
      </c>
      <c r="AX40" s="102">
        <f>'Table 1(Q1''20)'!AX40/32.15075</f>
        <v>110.26181348802126</v>
      </c>
      <c r="AY40" s="102">
        <f>'Table 1(Q1''20)'!AY40/32.15075</f>
        <v>144.1891614859756</v>
      </c>
      <c r="AZ40" s="102">
        <f>'Table 1(Q1''20)'!AZ40/32.15075</f>
        <v>117.99720291110363</v>
      </c>
      <c r="BA40" s="433">
        <f>IF(ISERROR(AZ40/AX40),"N/A",IF(AX40&lt;0,"N/A",IF(AZ40&lt;0,"N/A",IF(AZ40/AX40-1&gt;300%,"&gt;±300%",IF(AZ40/AX40-1&lt;-300%,"&gt;±300%",AZ40/AX40-1)))))</f>
        <v>7.0154745132345653E-2</v>
      </c>
      <c r="BB40" s="433">
        <f>IF(ISERROR(AZ40/AY40),"N/A",IF(AY40&lt;0,"N/A",IF(AZ40&lt;0,"N/A",IF(AZ40/AY40-1&gt;300%,"&gt;±300%",IF(AZ40/AY40-1&lt;-300%,"&gt;±300%",AZ40/AY40-1)))))</f>
        <v>-0.18164998190532866</v>
      </c>
      <c r="BC40" s="103"/>
      <c r="BD40" s="35">
        <f>SUM(BD21,BD25,BD27,BD35)</f>
        <v>231.0874886732027</v>
      </c>
    </row>
    <row r="41" spans="1:125" x14ac:dyDescent="0.25">
      <c r="B41" s="142"/>
      <c r="C41" s="145"/>
      <c r="D41" s="197"/>
      <c r="E41" s="197"/>
      <c r="F41" s="197"/>
      <c r="G41" s="197"/>
      <c r="H41" s="198"/>
      <c r="I41" s="198"/>
      <c r="J41" s="231"/>
      <c r="K41" s="145"/>
      <c r="L41" s="456"/>
      <c r="M41" s="408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408"/>
      <c r="AM41" s="408"/>
      <c r="AN41" s="147"/>
      <c r="AO41" s="71">
        <f>AO40-'Table 1 (Q4''19) t'!AN40</f>
        <v>0</v>
      </c>
      <c r="AP41" s="71">
        <f>AP40-'Table 1 (Q4''19) t'!AO40</f>
        <v>0</v>
      </c>
      <c r="AQ41" s="71">
        <f>AQ40-'Table 1 (Q4''19) t'!AP40</f>
        <v>0</v>
      </c>
      <c r="AR41" s="71">
        <f>AR40-'Table 1 (Q4''19) t'!AQ40</f>
        <v>0</v>
      </c>
      <c r="AS41" s="71">
        <f>AS40-'Table 1 (Q4''19) t'!AR40</f>
        <v>0</v>
      </c>
      <c r="AT41" s="71">
        <f>AT40-'Table 1 (Q4''19) t'!AS40</f>
        <v>0</v>
      </c>
      <c r="AU41" s="71">
        <f>AU40-'Table 1 (Q4''19) t'!AT40</f>
        <v>0</v>
      </c>
      <c r="AV41" s="71">
        <f>AV40-'Table 1 (Q4''19) t'!AU40</f>
        <v>0</v>
      </c>
      <c r="AW41" s="71">
        <f>AW40-'Table 1 (Q4''19) t'!AV40</f>
        <v>0</v>
      </c>
      <c r="AX41" s="71">
        <f>AX40-'Table 1 (Q4''19) t'!AW40</f>
        <v>0</v>
      </c>
      <c r="AY41" s="71">
        <f>AY40-'Table 1 (Q4''19) t'!AX40</f>
        <v>0</v>
      </c>
      <c r="AZ41" s="71">
        <f>AZ40-'Table 1 (Q4''19) t'!AY40</f>
        <v>0</v>
      </c>
      <c r="BA41" s="456"/>
      <c r="BB41" s="456"/>
      <c r="BC41" s="103"/>
    </row>
    <row r="42" spans="1:125" x14ac:dyDescent="0.25">
      <c r="B42" s="149" t="s">
        <v>7</v>
      </c>
      <c r="C42" s="150"/>
      <c r="D42" s="199">
        <f>'Table 1(Q1''20)'!D42/32.15075</f>
        <v>-20.372775129662603</v>
      </c>
      <c r="E42" s="199">
        <f>'Table 1(Q1''20)'!E42/32.15075</f>
        <v>-22.861053008094679</v>
      </c>
      <c r="F42" s="199">
        <f>'Table 1(Q1''20)'!F42/32.15075</f>
        <v>-9.3310420441202773</v>
      </c>
      <c r="G42" s="199">
        <f>'Table 1(Q1''20)'!G42/32.15075</f>
        <v>-11.819319922552351</v>
      </c>
      <c r="H42" s="199">
        <f>'Table 1(Q1''20)'!H42/32.15075</f>
        <v>9.3310420441202773</v>
      </c>
      <c r="I42" s="199">
        <f>'Table 1(Q1''20)'!I42/32.15075</f>
        <v>24.571744049516727</v>
      </c>
      <c r="J42" s="199">
        <f>'Table 1(Q1''20)'!J42/32.15075</f>
        <v>-5.2363324305538894</v>
      </c>
      <c r="K42" s="199">
        <f>'Table 1(Q1''20)'!K42/32.15075</f>
        <v>7.6734495942717791</v>
      </c>
      <c r="L42" s="462" t="str">
        <f>IF(ISERROR(J42/I42),"N/A",IF(I42&lt;0,"N/A",IF(J42&lt;0,"N/A",IF(J42/I42-1&gt;300%,"&gt;±300%",IF(J42/I42-1&lt;-300%,"&gt;±300%",J42/I42-1)))))</f>
        <v>N/A</v>
      </c>
      <c r="M42" s="462" t="str">
        <f>IF(ISERROR(K42/J42),"N/A",IF(J42&lt;0,"N/A",IF(K42&lt;0,"N/A",IF(K42/J42-1&gt;300%,"&gt;±300%",IF(K42/J42-1&lt;-300%,"&gt;±300%",K42/J42-1)))))</f>
        <v>N/A</v>
      </c>
      <c r="N42" s="80"/>
      <c r="O42" s="151">
        <f>'Table 1(Q1''20)'!O42/32.15075</f>
        <v>7.1537989004922116</v>
      </c>
      <c r="P42" s="151">
        <f>'Table 1(Q1''20)'!P42/32.15075</f>
        <v>-2.1772431436280644</v>
      </c>
      <c r="Q42" s="151">
        <f>'Table 1(Q1''20)'!Q42/32.15075</f>
        <v>-4.0434515524521197</v>
      </c>
      <c r="R42" s="151">
        <f>'Table 1(Q1''20)'!R42/32.15075</f>
        <v>-1.3996563066180414</v>
      </c>
      <c r="S42" s="151">
        <f>'Table 1(Q1''20)'!S42/32.15075</f>
        <v>-6.3762120634821891</v>
      </c>
      <c r="T42" s="151">
        <f>'Table 1(Q1''20)'!T42/32.15075</f>
        <v>2.1772431436280644</v>
      </c>
      <c r="U42" s="151">
        <f>'Table 1(Q1''20)'!U42/32.15075</f>
        <v>-7.931385737502235</v>
      </c>
      <c r="V42" s="151">
        <f>'Table 1(Q1''20)'!V42/32.15075</f>
        <v>3.2658647154420968</v>
      </c>
      <c r="W42" s="151">
        <f>'Table 1(Q1''20)'!W42/32.15075</f>
        <v>2.6437952458340783</v>
      </c>
      <c r="X42" s="151">
        <f>'Table 1(Q1''20)'!X42/32.15075</f>
        <v>-10.730698350738319</v>
      </c>
      <c r="Y42" s="151">
        <f>'Table 1(Q1''20)'!Y42/32.15075</f>
        <v>-6.06517732867818</v>
      </c>
      <c r="Z42" s="151">
        <f>'Table 1(Q1''20)'!Z42/32.15075</f>
        <v>4.9765557568641476</v>
      </c>
      <c r="AA42" s="151">
        <f>'Table 1(Q1''20)'!AA42/32.15075</f>
        <v>8.0869031049042395</v>
      </c>
      <c r="AB42" s="151">
        <f>'Table 1(Q1''20)'!AB42/32.15075</f>
        <v>1.5551736740200461</v>
      </c>
      <c r="AC42" s="151">
        <f>'Table 1(Q1''20)'!AC42/32.15075</f>
        <v>-4.9765557568641476</v>
      </c>
      <c r="AD42" s="151">
        <f>'Table 1(Q1''20)'!AD42/32.15075</f>
        <v>10.419663615934308</v>
      </c>
      <c r="AE42" s="151">
        <f>'Table 1(Q1''20)'!AE42/32.15075</f>
        <v>10.575180983336313</v>
      </c>
      <c r="AF42" s="151">
        <f>'Table 1(Q1''20)'!AF42/32.15075</f>
        <v>9.0200073093162665</v>
      </c>
      <c r="AG42" s="151">
        <f>'Table 1(Q1''20)'!AG42/32.15075</f>
        <v>-23.875281525871209</v>
      </c>
      <c r="AH42" s="151">
        <f>'Table 1(Q1''20)'!AH42/32.15075</f>
        <v>5.2841098430054201</v>
      </c>
      <c r="AI42" s="151">
        <f>'Table 1(Q1''20)'!AI42/32.15075</f>
        <v>-0.32437875353226342</v>
      </c>
      <c r="AJ42" s="151">
        <f>'Table 1(Q1''20)'!AJ42/32.15075</f>
        <v>13.704527186076412</v>
      </c>
      <c r="AK42" s="151">
        <f>'Table 1(Q1''20)'!AK42/32.15075</f>
        <v>3.857075631861461</v>
      </c>
      <c r="AL42" s="462" t="str">
        <f>IF(ISERROR(AK42/AG42),"N/A",IF(AG42&lt;0,"N/A",IF(AK42&lt;0,"N/A",IF(AK42/AG42-1&gt;300%,"&gt;±300%",IF(AK42/AG42-1&lt;-300%,"&gt;±300%",AK42/AG42-1)))))</f>
        <v>N/A</v>
      </c>
      <c r="AM42" s="462">
        <f>IF(ISERROR(AK42/AJ42),"N/A",IF(AJ42&lt;0,"N/A",IF(AK42&lt;0,"N/A",IF(AK42/AJ42-1&gt;300%,"&gt;±300%",IF(AK42/AJ42-1&lt;-300%,"&gt;±300%",AK42/AJ42-1)))))</f>
        <v>-0.71855463676410591</v>
      </c>
      <c r="AN42" s="135"/>
      <c r="AO42" s="151">
        <f>'Table 1(Q1''20)'!AO42/32.15075</f>
        <v>-27.837608764958826</v>
      </c>
      <c r="AP42" s="151">
        <f>'Table 1(Q1''20)'!AP42/32.15075</f>
        <v>4.9765557568641476</v>
      </c>
      <c r="AQ42" s="151">
        <f>'Table 1(Q1''20)'!AQ42/32.15075</f>
        <v>-5.4431078590701611</v>
      </c>
      <c r="AR42" s="151">
        <f>'Table 1(Q1''20)'!AR42/32.15075</f>
        <v>-4.1989689198541242</v>
      </c>
      <c r="AS42" s="151">
        <f>'Table 1(Q1''20)'!AS42/32.15075</f>
        <v>-4.6655210220601386</v>
      </c>
      <c r="AT42" s="151">
        <f>'Table 1(Q1''20)'!AT42/32.15075</f>
        <v>-8.0869031049042395</v>
      </c>
      <c r="AU42" s="151">
        <f>'Table 1(Q1''20)'!AU42/32.15075</f>
        <v>-1.0886215718140322</v>
      </c>
      <c r="AV42" s="151">
        <f>'Table 1(Q1''20)'!AV42/32.15075</f>
        <v>9.6420767789242863</v>
      </c>
      <c r="AW42" s="151">
        <f>'Table 1(Q1''20)'!AW42/32.15075</f>
        <v>5.4431078590701611</v>
      </c>
      <c r="AX42" s="151">
        <f>'Table 1(Q1''20)'!AX42/32.15075</f>
        <v>19.59518829265258</v>
      </c>
      <c r="AY42" s="151">
        <f>'Table 1(Q1''20)'!AY42/32.15075</f>
        <v>-18.591171682865788</v>
      </c>
      <c r="AZ42" s="151">
        <f>'Table 1(Q1''20)'!AZ42/32.15075</f>
        <v>13.380148432544148</v>
      </c>
      <c r="BA42" s="463">
        <f>IF(ISERROR(AZ42/AX42),"N/A",IF(AX42&lt;0,"N/A",IF(AZ42&lt;0,"N/A",IF(AZ42/AX42-1&gt;300%,"&gt;±300%",IF(AZ42/AX42-1&lt;-300%,"&gt;±300%",AZ42/AX42-1)))))</f>
        <v>-0.3171717345752082</v>
      </c>
      <c r="BB42" s="463" t="str">
        <f>IF(ISERROR(AZ42/AY42),"N/A",IF(AY42&lt;0,"N/A",IF(AZ42&lt;0,"N/A",IF(AZ42/AY42-1&gt;300%,"&gt;±300%",IF(AZ42/AY42-1&lt;-300%,"&gt;±300%",AZ42/AY42-1)))))</f>
        <v>N/A</v>
      </c>
      <c r="BC42" s="103"/>
      <c r="BD42" s="44">
        <f>BD18-BD40</f>
        <v>22.521333907411019</v>
      </c>
    </row>
    <row r="43" spans="1:125" s="109" customFormat="1" x14ac:dyDescent="0.25">
      <c r="A43" s="49"/>
      <c r="B43" s="154"/>
      <c r="C43" s="155"/>
      <c r="D43" s="200"/>
      <c r="E43" s="200"/>
      <c r="F43" s="200"/>
      <c r="G43" s="200"/>
      <c r="H43" s="200"/>
      <c r="I43" s="200"/>
      <c r="J43" s="232"/>
      <c r="K43" s="156"/>
      <c r="L43" s="467"/>
      <c r="M43" s="586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157"/>
      <c r="AM43" s="157"/>
      <c r="AN43" s="135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57"/>
      <c r="BB43" s="157"/>
      <c r="BC43" s="108"/>
      <c r="BD43" s="7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x14ac:dyDescent="0.25">
      <c r="B44" s="149" t="s">
        <v>38</v>
      </c>
      <c r="C44" s="151">
        <f>'Table 1(Q1''20)'!C44/32.15075</f>
        <v>128.76838020885981</v>
      </c>
      <c r="D44" s="151">
        <f>'Table 1(Q1''20)'!D44/32.15075</f>
        <v>108.39560507919721</v>
      </c>
      <c r="E44" s="151">
        <f>'Table 1(Q1''20)'!E44/32.15075</f>
        <v>85.534552071102539</v>
      </c>
      <c r="F44" s="151">
        <f>'Table 1(Q1''20)'!F44/32.15075</f>
        <v>76.203510026982258</v>
      </c>
      <c r="G44" s="151">
        <f>'Table 1(Q1''20)'!G44/32.15075</f>
        <v>64.384190104429905</v>
      </c>
      <c r="H44" s="151">
        <f>'Table 1(Q1''20)'!H44/32.15075</f>
        <v>73.715232148550186</v>
      </c>
      <c r="I44" s="151">
        <f>'Table 1(Q1''20)'!I44/32.15075</f>
        <v>98.28697619806691</v>
      </c>
      <c r="J44" s="151">
        <f>'Table 1(Q1''20)'!J44/32.15075</f>
        <v>108.30229465875601</v>
      </c>
      <c r="K44" s="151">
        <f>'Table 1(Q1''20)'!K44/32.15075</f>
        <v>116.00529255283419</v>
      </c>
      <c r="L44" s="462">
        <f>IF(ISERROR(J44/I44),"N/A",IF(I44&lt;0,"N/A",IF(J44&lt;0,"N/A",IF(J44/I44-1&gt;300%,"&gt;±300%",IF(J44/I44-1&lt;-300%,"&gt;±300%",J44/I44-1)))))</f>
        <v>0.10189873417721529</v>
      </c>
      <c r="M44" s="462">
        <f>IF(ISERROR(K44/J44),"N/A",IF(J44&lt;0,"N/A",IF(K44&lt;0,"N/A",IF(K44/J44-1&gt;300%,"&gt;±300%",IF(K44/J44-1&lt;-300%,"&gt;±300%",K44/J44-1)))))</f>
        <v>7.1124974021549159E-2</v>
      </c>
      <c r="N44" s="80"/>
      <c r="O44" s="160"/>
      <c r="P44" s="160"/>
      <c r="Q44" s="160"/>
      <c r="R44" s="160"/>
      <c r="S44" s="160"/>
      <c r="T44" s="160"/>
      <c r="U44" s="160"/>
      <c r="V44" s="160"/>
      <c r="W44" s="160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59"/>
      <c r="AM44" s="159"/>
      <c r="AN44" s="135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53"/>
      <c r="BB44" s="153"/>
      <c r="BC44" s="103"/>
      <c r="BD44" s="47"/>
    </row>
    <row r="45" spans="1:125" s="17" customFormat="1" x14ac:dyDescent="0.25">
      <c r="A45" s="1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80"/>
      <c r="AY45" s="37"/>
      <c r="AZ45" s="37"/>
      <c r="BA45" s="15"/>
      <c r="BB45" s="15"/>
      <c r="BC45" s="67"/>
      <c r="BD45" s="41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17" customFormat="1" x14ac:dyDescent="0.25">
      <c r="A46" s="67"/>
      <c r="B46" s="67"/>
      <c r="C46" s="67"/>
      <c r="D46" s="67"/>
      <c r="E46" s="67"/>
      <c r="F46" s="67"/>
      <c r="G46" s="81"/>
      <c r="H46" s="81"/>
      <c r="I46" s="81"/>
      <c r="J46" s="81"/>
      <c r="K46" s="81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114"/>
      <c r="Y46" s="114"/>
      <c r="Z46" s="114"/>
      <c r="AA46" s="114"/>
      <c r="AB46" s="114"/>
      <c r="AC46" s="114"/>
      <c r="AD46" s="114"/>
      <c r="AE46" s="114"/>
      <c r="AF46" s="236"/>
      <c r="AG46" s="114"/>
      <c r="AH46" s="114"/>
      <c r="AI46" s="114"/>
      <c r="AJ46" s="114"/>
      <c r="AK46" s="114"/>
      <c r="AL46" s="67"/>
      <c r="AM46" s="67"/>
      <c r="AN46" s="67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67"/>
      <c r="BB46" s="67"/>
      <c r="BD46" s="81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17" customFormat="1" x14ac:dyDescent="0.25">
      <c r="A47" s="67"/>
      <c r="B47" s="67"/>
      <c r="C47" s="67"/>
      <c r="D47" s="67"/>
      <c r="E47" s="82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82"/>
      <c r="Q47" s="82"/>
      <c r="R47" s="82"/>
      <c r="S47" s="82"/>
      <c r="T47" s="82"/>
      <c r="U47" s="82"/>
      <c r="V47" s="82"/>
      <c r="W47" s="82"/>
      <c r="X47" s="114"/>
      <c r="Y47" s="114"/>
      <c r="Z47" s="114"/>
      <c r="AA47" s="114"/>
      <c r="AB47" s="114"/>
      <c r="AC47" s="114"/>
      <c r="AD47" s="114"/>
      <c r="AE47" s="114"/>
      <c r="AF47" s="236"/>
      <c r="AG47" s="114"/>
      <c r="AH47" s="114"/>
      <c r="AI47" s="114"/>
      <c r="AJ47" s="114"/>
      <c r="AK47" s="114"/>
      <c r="AL47" s="67"/>
      <c r="AM47" s="67"/>
      <c r="AN47" s="67"/>
      <c r="AO47" s="82"/>
      <c r="AP47" s="81"/>
      <c r="AQ47" s="81"/>
      <c r="AR47" s="81"/>
      <c r="AS47" s="81"/>
      <c r="AT47" s="81"/>
      <c r="AU47" s="81"/>
      <c r="AV47" s="81"/>
      <c r="AW47" s="81"/>
      <c r="AX47" s="168"/>
      <c r="AY47" s="81"/>
      <c r="AZ47" s="81"/>
      <c r="BA47" s="82"/>
      <c r="BB47" s="82"/>
      <c r="BD47" s="81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17" customFormat="1" x14ac:dyDescent="0.25">
      <c r="A48" s="67"/>
      <c r="B48" s="67"/>
      <c r="C48" s="67"/>
      <c r="D48" s="67"/>
      <c r="E48" s="82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114"/>
      <c r="Y48" s="114"/>
      <c r="Z48" s="114"/>
      <c r="AA48" s="114"/>
      <c r="AB48" s="114"/>
      <c r="AC48" s="114"/>
      <c r="AD48" s="114"/>
      <c r="AE48" s="114"/>
      <c r="AF48" s="236"/>
      <c r="AG48" s="114"/>
      <c r="AH48" s="114"/>
      <c r="AI48" s="114"/>
      <c r="AJ48" s="114"/>
      <c r="AK48" s="114"/>
      <c r="AL48" s="67"/>
      <c r="AM48" s="67"/>
      <c r="AN48" s="67"/>
      <c r="AO48" s="67"/>
      <c r="AP48" s="81"/>
      <c r="AQ48" s="81"/>
      <c r="AR48" s="81"/>
      <c r="AS48" s="81"/>
      <c r="AT48" s="81"/>
      <c r="AU48" s="81"/>
      <c r="AV48" s="81"/>
      <c r="AW48" s="81"/>
      <c r="AX48" s="168"/>
      <c r="AY48" s="81"/>
      <c r="AZ48" s="81"/>
      <c r="BA48" s="67"/>
      <c r="BB48" s="67"/>
      <c r="BD48" s="81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17" customForma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114"/>
      <c r="Y49" s="114"/>
      <c r="Z49" s="114"/>
      <c r="AA49" s="114"/>
      <c r="AB49" s="114"/>
      <c r="AC49" s="114"/>
      <c r="AD49" s="114"/>
      <c r="AE49" s="114"/>
      <c r="AF49" s="236"/>
      <c r="AG49" s="114"/>
      <c r="AH49" s="114"/>
      <c r="AI49" s="114"/>
      <c r="AJ49" s="114"/>
      <c r="AK49" s="114"/>
      <c r="AL49" s="67"/>
      <c r="AM49" s="67"/>
      <c r="AN49" s="67"/>
      <c r="AO49" s="67"/>
      <c r="AP49" s="81"/>
      <c r="AQ49" s="81"/>
      <c r="AR49" s="81"/>
      <c r="AS49" s="81"/>
      <c r="AT49" s="81"/>
      <c r="AU49" s="81"/>
      <c r="AV49" s="81"/>
      <c r="AW49" s="81"/>
      <c r="AX49" s="168"/>
      <c r="AY49" s="81"/>
      <c r="AZ49" s="81"/>
      <c r="BA49" s="67"/>
      <c r="BB49" s="67"/>
      <c r="BD49" s="81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17" customForma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114"/>
      <c r="Y50" s="114"/>
      <c r="Z50" s="114"/>
      <c r="AA50" s="114"/>
      <c r="AB50" s="114"/>
      <c r="AC50" s="114"/>
      <c r="AD50" s="114"/>
      <c r="AE50" s="114"/>
      <c r="AF50" s="236"/>
      <c r="AG50" s="114"/>
      <c r="AH50" s="114"/>
      <c r="AI50" s="114"/>
      <c r="AJ50" s="114"/>
      <c r="AK50" s="114"/>
      <c r="AL50" s="67"/>
      <c r="AM50" s="67"/>
      <c r="AN50" s="67"/>
      <c r="AO50" s="67"/>
      <c r="AP50" s="81"/>
      <c r="AQ50" s="81"/>
      <c r="AR50" s="81"/>
      <c r="AS50" s="81"/>
      <c r="AT50" s="81"/>
      <c r="AU50" s="81"/>
      <c r="AV50" s="81"/>
      <c r="AW50" s="81"/>
      <c r="AX50" s="168"/>
      <c r="AY50" s="81"/>
      <c r="AZ50" s="81"/>
      <c r="BA50" s="67"/>
      <c r="BB50" s="67"/>
      <c r="BD50" s="81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17" customForma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114"/>
      <c r="Y51" s="114"/>
      <c r="Z51" s="114"/>
      <c r="AA51" s="114"/>
      <c r="AB51" s="114"/>
      <c r="AC51" s="114"/>
      <c r="AD51" s="114"/>
      <c r="AE51" s="114"/>
      <c r="AF51" s="236"/>
      <c r="AG51" s="114"/>
      <c r="AH51" s="114"/>
      <c r="AI51" s="114"/>
      <c r="AJ51" s="114"/>
      <c r="AK51" s="114"/>
      <c r="AL51" s="67"/>
      <c r="AM51" s="67"/>
      <c r="AN51" s="67"/>
      <c r="AO51" s="67"/>
      <c r="AP51" s="81"/>
      <c r="AQ51" s="81"/>
      <c r="AR51" s="81"/>
      <c r="AS51" s="81"/>
      <c r="AT51" s="81"/>
      <c r="AU51" s="81"/>
      <c r="AV51" s="81"/>
      <c r="AW51" s="81"/>
      <c r="AX51" s="168"/>
      <c r="AY51" s="81"/>
      <c r="AZ51" s="81"/>
      <c r="BA51" s="67"/>
      <c r="BB51" s="67"/>
      <c r="BD51" s="8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17" customForma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114"/>
      <c r="Y52" s="114"/>
      <c r="Z52" s="114"/>
      <c r="AA52" s="114"/>
      <c r="AB52" s="114"/>
      <c r="AC52" s="114"/>
      <c r="AD52" s="114"/>
      <c r="AE52" s="114"/>
      <c r="AF52" s="236"/>
      <c r="AG52" s="114"/>
      <c r="AH52" s="114"/>
      <c r="AI52" s="114"/>
      <c r="AJ52" s="114"/>
      <c r="AK52" s="114"/>
      <c r="AL52" s="67"/>
      <c r="AM52" s="67"/>
      <c r="AN52" s="67"/>
      <c r="AO52" s="67"/>
      <c r="AP52" s="81"/>
      <c r="AQ52" s="81"/>
      <c r="AR52" s="81"/>
      <c r="AS52" s="81"/>
      <c r="AT52" s="81"/>
      <c r="AU52" s="81"/>
      <c r="AV52" s="81"/>
      <c r="AW52" s="81"/>
      <c r="AX52" s="168"/>
      <c r="AY52" s="81"/>
      <c r="AZ52" s="81"/>
      <c r="BA52" s="67"/>
      <c r="BB52" s="67"/>
      <c r="BD52" s="81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17" customForma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114"/>
      <c r="Y53" s="114"/>
      <c r="Z53" s="114"/>
      <c r="AA53" s="114"/>
      <c r="AB53" s="114"/>
      <c r="AC53" s="114"/>
      <c r="AD53" s="114"/>
      <c r="AE53" s="114"/>
      <c r="AF53" s="236"/>
      <c r="AG53" s="114"/>
      <c r="AH53" s="114"/>
      <c r="AI53" s="114"/>
      <c r="AJ53" s="114"/>
      <c r="AK53" s="114"/>
      <c r="AL53" s="67"/>
      <c r="AM53" s="67"/>
      <c r="AN53" s="67"/>
      <c r="AO53" s="67"/>
      <c r="AP53" s="81"/>
      <c r="AQ53" s="81"/>
      <c r="AR53" s="81"/>
      <c r="AS53" s="81"/>
      <c r="AT53" s="81"/>
      <c r="AU53" s="81"/>
      <c r="AV53" s="81"/>
      <c r="AW53" s="81"/>
      <c r="AX53" s="168"/>
      <c r="AY53" s="81"/>
      <c r="AZ53" s="81"/>
      <c r="BA53" s="67"/>
      <c r="BB53" s="67"/>
      <c r="BD53" s="81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17" customForma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114"/>
      <c r="Y54" s="114"/>
      <c r="Z54" s="114"/>
      <c r="AA54" s="114"/>
      <c r="AB54" s="114"/>
      <c r="AC54" s="114"/>
      <c r="AD54" s="114"/>
      <c r="AE54" s="114"/>
      <c r="AF54" s="236"/>
      <c r="AG54" s="114"/>
      <c r="AH54" s="114"/>
      <c r="AI54" s="114"/>
      <c r="AJ54" s="114"/>
      <c r="AK54" s="114"/>
      <c r="AL54" s="67"/>
      <c r="AM54" s="67"/>
      <c r="AN54" s="67"/>
      <c r="AO54" s="67"/>
      <c r="AP54" s="81"/>
      <c r="AQ54" s="81"/>
      <c r="AR54" s="81"/>
      <c r="AS54" s="81"/>
      <c r="AT54" s="81"/>
      <c r="AU54" s="81"/>
      <c r="AV54" s="81"/>
      <c r="AW54" s="81"/>
      <c r="AX54" s="168"/>
      <c r="AY54" s="81"/>
      <c r="AZ54" s="81"/>
      <c r="BA54" s="67"/>
      <c r="BB54" s="67"/>
      <c r="BD54" s="81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17" customForma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114"/>
      <c r="Y55" s="114"/>
      <c r="Z55" s="114"/>
      <c r="AA55" s="114"/>
      <c r="AB55" s="114"/>
      <c r="AC55" s="114"/>
      <c r="AD55" s="114"/>
      <c r="AE55" s="114"/>
      <c r="AF55" s="236"/>
      <c r="AG55" s="114"/>
      <c r="AH55" s="114"/>
      <c r="AI55" s="114"/>
      <c r="AJ55" s="114"/>
      <c r="AK55" s="114"/>
      <c r="AL55" s="67"/>
      <c r="AM55" s="67"/>
      <c r="AN55" s="67"/>
      <c r="AO55" s="67"/>
      <c r="AP55" s="81"/>
      <c r="AQ55" s="81"/>
      <c r="AR55" s="81"/>
      <c r="AS55" s="81"/>
      <c r="AT55" s="81"/>
      <c r="AU55" s="81"/>
      <c r="AV55" s="81"/>
      <c r="AW55" s="81"/>
      <c r="AX55" s="168"/>
      <c r="AY55" s="81"/>
      <c r="AZ55" s="81"/>
      <c r="BA55" s="67"/>
      <c r="BB55" s="67"/>
      <c r="BD55" s="81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x14ac:dyDescent="0.25">
      <c r="A56" s="67"/>
      <c r="P56" s="67"/>
      <c r="Q56" s="67"/>
      <c r="R56" s="67"/>
      <c r="S56" s="67"/>
      <c r="T56" s="67"/>
      <c r="U56" s="67"/>
      <c r="V56" s="67"/>
      <c r="W56" s="67"/>
      <c r="X56" s="114"/>
      <c r="Y56" s="114"/>
      <c r="Z56" s="114"/>
      <c r="AA56" s="114"/>
      <c r="AB56" s="114"/>
      <c r="AC56" s="114"/>
      <c r="AD56" s="114"/>
      <c r="AE56" s="114"/>
      <c r="AF56" s="236"/>
      <c r="AG56" s="114"/>
      <c r="AH56" s="114"/>
      <c r="AI56" s="114"/>
      <c r="AJ56" s="114"/>
      <c r="AK56" s="114"/>
      <c r="AN56" s="67"/>
      <c r="AO56" s="67"/>
      <c r="AP56" s="81"/>
      <c r="AQ56" s="81"/>
      <c r="AR56" s="81"/>
      <c r="AS56" s="81"/>
      <c r="AT56" s="81"/>
      <c r="AU56" s="81"/>
      <c r="AV56" s="81"/>
      <c r="AW56" s="81"/>
      <c r="AX56" s="168"/>
      <c r="AY56" s="81"/>
      <c r="AZ56" s="81"/>
      <c r="BA56" s="67"/>
      <c r="BB56" s="67"/>
      <c r="BD56" s="81"/>
    </row>
    <row r="57" spans="1:125" x14ac:dyDescent="0.25">
      <c r="A57" s="67"/>
      <c r="P57" s="67"/>
      <c r="Q57" s="67"/>
      <c r="R57" s="67"/>
      <c r="S57" s="67"/>
      <c r="T57" s="67"/>
      <c r="U57" s="67"/>
      <c r="V57" s="67"/>
      <c r="W57" s="67"/>
      <c r="X57" s="114"/>
      <c r="Y57" s="114"/>
      <c r="Z57" s="114"/>
      <c r="AA57" s="114"/>
      <c r="AB57" s="114"/>
      <c r="AC57" s="114"/>
      <c r="AD57" s="114"/>
      <c r="AE57" s="114"/>
      <c r="AF57" s="236"/>
      <c r="AG57" s="114"/>
      <c r="AH57" s="114"/>
      <c r="AI57" s="114"/>
      <c r="AJ57" s="114"/>
      <c r="AK57" s="114"/>
      <c r="AN57" s="67"/>
      <c r="AO57" s="67"/>
      <c r="AP57" s="81"/>
      <c r="AQ57" s="81"/>
      <c r="AR57" s="81"/>
      <c r="AS57" s="81"/>
      <c r="AT57" s="81"/>
      <c r="AU57" s="81"/>
      <c r="AV57" s="81"/>
      <c r="AW57" s="81"/>
      <c r="AX57" s="168"/>
      <c r="AY57" s="81"/>
      <c r="AZ57" s="81"/>
      <c r="BA57" s="67"/>
      <c r="BB57" s="67"/>
      <c r="BD57" s="81"/>
    </row>
    <row r="58" spans="1:125" x14ac:dyDescent="0.25">
      <c r="A58" s="67"/>
      <c r="P58" s="67"/>
      <c r="Q58" s="67"/>
      <c r="R58" s="67"/>
      <c r="S58" s="67"/>
      <c r="T58" s="67"/>
      <c r="U58" s="67"/>
      <c r="V58" s="67"/>
      <c r="W58" s="67"/>
      <c r="X58" s="114"/>
      <c r="Y58" s="114"/>
      <c r="Z58" s="114"/>
      <c r="AA58" s="114"/>
      <c r="AB58" s="114"/>
      <c r="AC58" s="114"/>
      <c r="AD58" s="114"/>
      <c r="AE58" s="114"/>
      <c r="AF58" s="236"/>
      <c r="AG58" s="114"/>
      <c r="AH58" s="114"/>
      <c r="AI58" s="114"/>
      <c r="AJ58" s="114"/>
      <c r="AK58" s="114"/>
      <c r="AN58" s="67"/>
      <c r="AO58" s="67"/>
      <c r="AP58" s="81"/>
      <c r="AQ58" s="81"/>
      <c r="AR58" s="81"/>
      <c r="AS58" s="81"/>
      <c r="AT58" s="81"/>
      <c r="AU58" s="81"/>
      <c r="AV58" s="81"/>
      <c r="AW58" s="81"/>
      <c r="AX58" s="168"/>
      <c r="AY58" s="81"/>
      <c r="AZ58" s="81"/>
      <c r="BA58" s="67"/>
      <c r="BB58" s="67"/>
      <c r="BD58" s="81"/>
    </row>
    <row r="59" spans="1:125" x14ac:dyDescent="0.25">
      <c r="A59" s="67"/>
      <c r="P59" s="67"/>
      <c r="Q59" s="67"/>
      <c r="R59" s="67"/>
      <c r="S59" s="67"/>
      <c r="T59" s="67"/>
      <c r="U59" s="67"/>
      <c r="V59" s="67"/>
      <c r="W59" s="67"/>
      <c r="X59" s="114"/>
      <c r="Y59" s="114"/>
      <c r="Z59" s="114"/>
      <c r="AA59" s="114"/>
      <c r="AB59" s="114"/>
      <c r="AC59" s="114"/>
      <c r="AD59" s="114"/>
      <c r="AE59" s="114"/>
      <c r="AF59" s="236"/>
      <c r="AG59" s="114"/>
      <c r="AH59" s="114"/>
      <c r="AI59" s="114"/>
      <c r="AJ59" s="114"/>
      <c r="AK59" s="114"/>
      <c r="AN59" s="67"/>
      <c r="AO59" s="67"/>
      <c r="AP59" s="81"/>
      <c r="AQ59" s="81"/>
      <c r="AR59" s="81"/>
      <c r="AS59" s="81"/>
      <c r="AT59" s="81"/>
      <c r="AU59" s="81"/>
      <c r="AV59" s="81"/>
      <c r="AW59" s="81"/>
      <c r="AX59" s="168"/>
      <c r="AY59" s="81"/>
      <c r="AZ59" s="81"/>
      <c r="BA59" s="67"/>
      <c r="BB59" s="67"/>
      <c r="BD59" s="81"/>
    </row>
    <row r="60" spans="1:125" x14ac:dyDescent="0.25">
      <c r="A60" s="67"/>
      <c r="P60" s="67"/>
      <c r="Q60" s="67"/>
      <c r="R60" s="67"/>
      <c r="S60" s="67"/>
      <c r="T60" s="67"/>
      <c r="U60" s="67"/>
      <c r="V60" s="67"/>
      <c r="W60" s="67"/>
      <c r="X60" s="114"/>
      <c r="Y60" s="114"/>
      <c r="Z60" s="114"/>
      <c r="AA60" s="114"/>
      <c r="AB60" s="114"/>
      <c r="AC60" s="114"/>
      <c r="AD60" s="114"/>
      <c r="AE60" s="114"/>
      <c r="AF60" s="236"/>
      <c r="AG60" s="114"/>
      <c r="AH60" s="114"/>
      <c r="AI60" s="114"/>
      <c r="AJ60" s="114"/>
      <c r="AK60" s="114"/>
      <c r="AN60" s="67"/>
      <c r="AO60" s="67"/>
      <c r="AP60" s="81"/>
      <c r="AQ60" s="81"/>
      <c r="AR60" s="81"/>
      <c r="AS60" s="81"/>
      <c r="AT60" s="81"/>
      <c r="AU60" s="81"/>
      <c r="AV60" s="81"/>
      <c r="AW60" s="81"/>
      <c r="AX60" s="168"/>
      <c r="AY60" s="81"/>
      <c r="AZ60" s="81"/>
      <c r="BA60" s="67"/>
      <c r="BB60" s="67"/>
      <c r="BD60" s="81"/>
    </row>
    <row r="61" spans="1:125" x14ac:dyDescent="0.25">
      <c r="A61" s="67"/>
      <c r="P61" s="67"/>
      <c r="Q61" s="67"/>
      <c r="R61" s="67"/>
      <c r="S61" s="67"/>
      <c r="T61" s="67"/>
      <c r="U61" s="67"/>
      <c r="V61" s="67"/>
      <c r="W61" s="67"/>
      <c r="X61" s="114"/>
      <c r="Y61" s="114"/>
      <c r="Z61" s="114"/>
      <c r="AA61" s="114"/>
      <c r="AB61" s="114"/>
      <c r="AC61" s="114"/>
      <c r="AD61" s="114"/>
      <c r="AE61" s="114"/>
      <c r="AF61" s="236"/>
      <c r="AG61" s="114"/>
      <c r="AH61" s="114"/>
      <c r="AI61" s="114"/>
      <c r="AJ61" s="114"/>
      <c r="AK61" s="114"/>
      <c r="AN61" s="67"/>
      <c r="AO61" s="67"/>
      <c r="AP61" s="81"/>
      <c r="AQ61" s="81"/>
      <c r="AR61" s="81"/>
      <c r="AS61" s="81"/>
      <c r="AT61" s="81"/>
      <c r="AU61" s="81"/>
      <c r="AV61" s="81"/>
      <c r="AW61" s="81"/>
      <c r="AX61" s="168"/>
      <c r="AY61" s="81"/>
      <c r="AZ61" s="81"/>
      <c r="BA61" s="67"/>
      <c r="BB61" s="67"/>
      <c r="BD61" s="81"/>
    </row>
    <row r="62" spans="1:125" x14ac:dyDescent="0.25">
      <c r="A62" s="67"/>
      <c r="P62" s="67"/>
      <c r="Q62" s="67"/>
      <c r="R62" s="67"/>
      <c r="S62" s="67"/>
      <c r="T62" s="67"/>
      <c r="U62" s="67"/>
      <c r="V62" s="67"/>
      <c r="W62" s="67"/>
      <c r="X62" s="114"/>
      <c r="Y62" s="114"/>
      <c r="Z62" s="114"/>
      <c r="AA62" s="114"/>
      <c r="AB62" s="114"/>
      <c r="AC62" s="114"/>
      <c r="AD62" s="114"/>
      <c r="AE62" s="114"/>
      <c r="AF62" s="236"/>
      <c r="AG62" s="114"/>
      <c r="AH62" s="114"/>
      <c r="AI62" s="114"/>
      <c r="AJ62" s="114"/>
      <c r="AK62" s="114"/>
      <c r="AN62" s="67"/>
      <c r="AO62" s="67"/>
      <c r="AP62" s="81"/>
      <c r="AQ62" s="81"/>
      <c r="AR62" s="81"/>
      <c r="AS62" s="81"/>
      <c r="AT62" s="81"/>
      <c r="AU62" s="81"/>
      <c r="AV62" s="81"/>
      <c r="AW62" s="81"/>
      <c r="AX62" s="168"/>
      <c r="AY62" s="81"/>
      <c r="AZ62" s="81"/>
      <c r="BA62" s="67"/>
      <c r="BB62" s="67"/>
      <c r="BD62" s="81"/>
    </row>
    <row r="63" spans="1:125" x14ac:dyDescent="0.25">
      <c r="A63" s="67"/>
      <c r="P63" s="67"/>
      <c r="Q63" s="67"/>
      <c r="R63" s="67"/>
      <c r="S63" s="67"/>
      <c r="T63" s="67"/>
      <c r="U63" s="67"/>
      <c r="V63" s="67"/>
      <c r="W63" s="67"/>
      <c r="X63" s="114"/>
      <c r="Y63" s="114"/>
      <c r="Z63" s="114"/>
      <c r="AA63" s="114"/>
      <c r="AB63" s="114"/>
      <c r="AC63" s="114"/>
      <c r="AD63" s="114"/>
      <c r="AE63" s="114"/>
      <c r="AF63" s="236"/>
      <c r="AG63" s="114"/>
      <c r="AH63" s="114"/>
      <c r="AI63" s="114"/>
      <c r="AJ63" s="114"/>
      <c r="AK63" s="114"/>
      <c r="AN63" s="67"/>
      <c r="AO63" s="67"/>
      <c r="AP63" s="81"/>
      <c r="AQ63" s="81"/>
      <c r="AR63" s="81"/>
      <c r="AS63" s="81"/>
      <c r="AT63" s="81"/>
      <c r="AU63" s="81"/>
      <c r="AV63" s="81"/>
      <c r="AW63" s="81"/>
      <c r="AX63" s="168"/>
      <c r="AY63" s="81"/>
      <c r="AZ63" s="81"/>
      <c r="BA63" s="67"/>
      <c r="BB63" s="67"/>
      <c r="BD63" s="81"/>
    </row>
    <row r="64" spans="1:125" x14ac:dyDescent="0.25">
      <c r="A64" s="67"/>
      <c r="P64" s="67"/>
      <c r="Q64" s="67"/>
      <c r="R64" s="67"/>
      <c r="S64" s="67"/>
      <c r="T64" s="67"/>
      <c r="U64" s="67"/>
      <c r="V64" s="67"/>
      <c r="W64" s="67"/>
      <c r="X64" s="114"/>
      <c r="Y64" s="114"/>
      <c r="Z64" s="114"/>
      <c r="AA64" s="114"/>
      <c r="AB64" s="114"/>
      <c r="AC64" s="114"/>
      <c r="AD64" s="114"/>
      <c r="AE64" s="114"/>
      <c r="AF64" s="236"/>
      <c r="AG64" s="114"/>
      <c r="AH64" s="114"/>
      <c r="AI64" s="114"/>
      <c r="AJ64" s="114"/>
      <c r="AK64" s="114"/>
      <c r="AN64" s="67"/>
      <c r="AO64" s="67"/>
      <c r="AP64" s="81"/>
      <c r="AQ64" s="81"/>
      <c r="AR64" s="81"/>
      <c r="AS64" s="81"/>
      <c r="AT64" s="81"/>
      <c r="AU64" s="81"/>
      <c r="AV64" s="81"/>
      <c r="AW64" s="81"/>
      <c r="AX64" s="168"/>
      <c r="AY64" s="81"/>
      <c r="AZ64" s="81"/>
      <c r="BA64" s="67"/>
      <c r="BB64" s="67"/>
      <c r="BD64" s="81"/>
    </row>
    <row r="65" spans="1:56" x14ac:dyDescent="0.25">
      <c r="A65" s="67"/>
      <c r="P65" s="67"/>
      <c r="Q65" s="67"/>
      <c r="R65" s="67"/>
      <c r="S65" s="67"/>
      <c r="T65" s="67"/>
      <c r="U65" s="67"/>
      <c r="V65" s="67"/>
      <c r="W65" s="67"/>
      <c r="X65" s="114"/>
      <c r="Y65" s="114"/>
      <c r="Z65" s="114"/>
      <c r="AA65" s="114"/>
      <c r="AB65" s="114"/>
      <c r="AC65" s="114"/>
      <c r="AD65" s="114"/>
      <c r="AE65" s="114"/>
      <c r="AF65" s="236"/>
      <c r="AG65" s="114"/>
      <c r="AH65" s="114"/>
      <c r="AI65" s="114"/>
      <c r="AJ65" s="114"/>
      <c r="AK65" s="114"/>
      <c r="AN65" s="67"/>
      <c r="AO65" s="67"/>
      <c r="AP65" s="81"/>
      <c r="AQ65" s="81"/>
      <c r="AR65" s="81"/>
      <c r="AS65" s="81"/>
      <c r="AT65" s="81"/>
      <c r="AU65" s="81"/>
      <c r="AV65" s="81"/>
      <c r="AW65" s="81"/>
      <c r="AX65" s="168"/>
      <c r="AY65" s="81"/>
      <c r="AZ65" s="81"/>
      <c r="BA65" s="67"/>
      <c r="BB65" s="67"/>
      <c r="BD65" s="81"/>
    </row>
    <row r="66" spans="1:56" x14ac:dyDescent="0.25">
      <c r="A66" s="67"/>
      <c r="P66" s="67"/>
      <c r="Q66" s="67"/>
      <c r="R66" s="67"/>
      <c r="S66" s="67"/>
      <c r="T66" s="67"/>
      <c r="U66" s="67"/>
      <c r="V66" s="67"/>
      <c r="W66" s="67"/>
      <c r="X66" s="114"/>
      <c r="Y66" s="114"/>
      <c r="Z66" s="114"/>
      <c r="AA66" s="114"/>
      <c r="AB66" s="114"/>
      <c r="AC66" s="114"/>
      <c r="AD66" s="114"/>
      <c r="AE66" s="114"/>
      <c r="AF66" s="236"/>
      <c r="AG66" s="114"/>
      <c r="AH66" s="114"/>
      <c r="AI66" s="114"/>
      <c r="AJ66" s="114"/>
      <c r="AK66" s="114"/>
      <c r="AN66" s="67"/>
      <c r="AO66" s="67"/>
      <c r="AP66" s="81"/>
      <c r="AQ66" s="81"/>
      <c r="AR66" s="81"/>
      <c r="AS66" s="81"/>
      <c r="AT66" s="81"/>
      <c r="AU66" s="81"/>
      <c r="AV66" s="81"/>
      <c r="AW66" s="81"/>
      <c r="AX66" s="168"/>
      <c r="AY66" s="81"/>
      <c r="AZ66" s="81"/>
      <c r="BA66" s="67"/>
      <c r="BB66" s="67"/>
      <c r="BD66" s="81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56757-DA88-4776-934F-CC0A39AF011E}">
  <dimension ref="A1:CT76"/>
  <sheetViews>
    <sheetView showGridLines="0" zoomScaleNormal="100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BH56" sqref="BH56:BI56"/>
    </sheetView>
  </sheetViews>
  <sheetFormatPr defaultColWidth="9.28515625" defaultRowHeight="15" x14ac:dyDescent="0.25"/>
  <cols>
    <col min="1" max="1" width="9.28515625" style="17"/>
    <col min="2" max="2" width="30.42578125" style="67" bestFit="1" customWidth="1"/>
    <col min="3" max="9" width="4.7109375" style="67" bestFit="1" customWidth="1"/>
    <col min="10" max="10" width="5" style="67" bestFit="1" customWidth="1"/>
    <col min="11" max="11" width="8.5703125" style="67" bestFit="1" customWidth="1"/>
    <col min="12" max="12" width="8.7109375" style="67" bestFit="1" customWidth="1"/>
    <col min="13" max="13" width="4.7109375" style="17" bestFit="1" customWidth="1"/>
    <col min="14" max="14" width="6.7109375" style="96" customWidth="1"/>
    <col min="15" max="22" width="6.7109375" style="17" customWidth="1"/>
    <col min="23" max="31" width="6.7109375" style="297" customWidth="1"/>
    <col min="32" max="36" width="6.7109375" style="297" bestFit="1" customWidth="1"/>
    <col min="37" max="37" width="5.7109375" style="297" bestFit="1" customWidth="1"/>
    <col min="38" max="38" width="6.7109375" style="17" customWidth="1"/>
    <col min="39" max="41" width="6.7109375" style="81" customWidth="1"/>
    <col min="42" max="47" width="6.7109375" style="17" customWidth="1"/>
    <col min="48" max="49" width="6.7109375" style="17" bestFit="1" customWidth="1"/>
    <col min="50" max="50" width="9.28515625" style="17"/>
    <col min="51" max="51" width="24.7109375" customWidth="1"/>
    <col min="52" max="57" width="4.7109375" style="67" customWidth="1"/>
    <col min="58" max="58" width="4.7109375" style="67" bestFit="1" customWidth="1"/>
    <col min="59" max="59" width="5" style="67" bestFit="1" customWidth="1"/>
    <col min="60" max="60" width="8.5703125" style="67" bestFit="1" customWidth="1"/>
    <col min="61" max="61" width="8.7109375" style="67" bestFit="1" customWidth="1"/>
    <col min="62" max="62" width="10.7109375" style="67" customWidth="1"/>
    <col min="63" max="80" width="6.7109375" style="67" customWidth="1"/>
    <col min="81" max="85" width="6.7109375" style="67" bestFit="1" customWidth="1"/>
    <col min="86" max="86" width="8.7109375" style="67" customWidth="1"/>
    <col min="87" max="87" width="6.7109375" style="67" customWidth="1"/>
    <col min="88" max="88" width="6.7109375" customWidth="1"/>
    <col min="89" max="96" width="6.7109375" style="67" customWidth="1"/>
    <col min="97" max="98" width="6.7109375" style="67" bestFit="1" customWidth="1"/>
    <col min="99" max="99" width="9.28515625" style="67" customWidth="1"/>
    <col min="100" max="16384" width="9.28515625" style="67"/>
  </cols>
  <sheetData>
    <row r="1" spans="1:98" x14ac:dyDescent="0.25">
      <c r="B1" s="99" t="s">
        <v>51</v>
      </c>
      <c r="C1" s="17"/>
      <c r="D1" s="17"/>
      <c r="E1" s="17"/>
      <c r="F1" s="17"/>
      <c r="G1" s="17"/>
      <c r="H1" s="17"/>
      <c r="I1" s="17"/>
      <c r="J1" s="17"/>
      <c r="K1" s="17"/>
      <c r="L1" s="17"/>
      <c r="N1" s="296"/>
      <c r="AL1" s="81"/>
      <c r="AO1" s="17"/>
      <c r="AX1"/>
      <c r="AY1" s="98" t="s">
        <v>52</v>
      </c>
      <c r="CJ1" s="67"/>
    </row>
    <row r="2" spans="1:98" x14ac:dyDescent="0.25">
      <c r="B2" s="1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50"/>
      <c r="AL2" s="81"/>
      <c r="AO2" s="17"/>
      <c r="AX2"/>
      <c r="AY2" s="67"/>
      <c r="CJ2" s="67"/>
    </row>
    <row r="3" spans="1:98" x14ac:dyDescent="0.25">
      <c r="B3" s="16" t="s">
        <v>97</v>
      </c>
      <c r="C3" s="17"/>
      <c r="D3" s="17"/>
      <c r="E3" s="17"/>
      <c r="F3" s="17"/>
      <c r="G3" s="17"/>
      <c r="H3" s="17"/>
      <c r="I3" s="17"/>
      <c r="J3" s="17"/>
      <c r="K3" s="17"/>
      <c r="L3" s="17"/>
      <c r="N3" s="50"/>
      <c r="O3" s="298"/>
      <c r="P3" s="298"/>
      <c r="Q3" s="298"/>
      <c r="R3" s="298"/>
      <c r="S3" s="299"/>
      <c r="T3" s="299"/>
      <c r="U3" s="299"/>
      <c r="V3" s="299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63"/>
      <c r="AM3" s="63"/>
      <c r="AN3" s="63"/>
      <c r="AO3" s="299"/>
      <c r="AP3" s="299"/>
      <c r="AQ3" s="299"/>
      <c r="AR3" s="299"/>
      <c r="AS3" s="299"/>
      <c r="AT3" s="299"/>
      <c r="AU3" s="299"/>
      <c r="AV3" s="299"/>
      <c r="AW3" s="299"/>
      <c r="AX3"/>
      <c r="AY3" s="67"/>
      <c r="CJ3" s="67"/>
    </row>
    <row r="4" spans="1:98" s="618" customFormat="1" ht="33.75" x14ac:dyDescent="0.2">
      <c r="A4" s="556"/>
      <c r="B4" s="556" t="s">
        <v>44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556" t="s">
        <v>84</v>
      </c>
      <c r="K4" s="558" t="s">
        <v>85</v>
      </c>
      <c r="L4" s="558" t="s">
        <v>86</v>
      </c>
      <c r="M4" s="556"/>
      <c r="N4" s="556" t="s">
        <v>20</v>
      </c>
      <c r="O4" s="556" t="s">
        <v>34</v>
      </c>
      <c r="P4" s="556" t="s">
        <v>45</v>
      </c>
      <c r="Q4" s="556" t="s">
        <v>46</v>
      </c>
      <c r="R4" s="556" t="s">
        <v>48</v>
      </c>
      <c r="S4" s="556" t="s">
        <v>49</v>
      </c>
      <c r="T4" s="556" t="s">
        <v>53</v>
      </c>
      <c r="U4" s="556" t="s">
        <v>54</v>
      </c>
      <c r="V4" s="556" t="s">
        <v>55</v>
      </c>
      <c r="W4" s="556" t="s">
        <v>56</v>
      </c>
      <c r="X4" s="556" t="s">
        <v>60</v>
      </c>
      <c r="Y4" s="556" t="s">
        <v>61</v>
      </c>
      <c r="Z4" s="556" t="s">
        <v>62</v>
      </c>
      <c r="AA4" s="556" t="s">
        <v>63</v>
      </c>
      <c r="AB4" s="556" t="s">
        <v>67</v>
      </c>
      <c r="AC4" s="556" t="s">
        <v>70</v>
      </c>
      <c r="AD4" s="556" t="s">
        <v>74</v>
      </c>
      <c r="AE4" s="556" t="s">
        <v>80</v>
      </c>
      <c r="AF4" s="556" t="s">
        <v>82</v>
      </c>
      <c r="AG4" s="556" t="s">
        <v>88</v>
      </c>
      <c r="AH4" s="556" t="s">
        <v>89</v>
      </c>
      <c r="AI4" s="556" t="s">
        <v>87</v>
      </c>
      <c r="AJ4" s="556" t="s">
        <v>90</v>
      </c>
      <c r="AK4" s="556"/>
      <c r="AL4" s="556" t="s">
        <v>39</v>
      </c>
      <c r="AM4" s="556" t="s">
        <v>40</v>
      </c>
      <c r="AN4" s="556" t="s">
        <v>47</v>
      </c>
      <c r="AO4" s="556" t="s">
        <v>50</v>
      </c>
      <c r="AP4" s="556" t="s">
        <v>57</v>
      </c>
      <c r="AQ4" s="556" t="s">
        <v>59</v>
      </c>
      <c r="AR4" s="556" t="s">
        <v>64</v>
      </c>
      <c r="AS4" s="556" t="s">
        <v>66</v>
      </c>
      <c r="AT4" s="556" t="s">
        <v>71</v>
      </c>
      <c r="AU4" s="556" t="s">
        <v>81</v>
      </c>
      <c r="AV4" s="556" t="s">
        <v>93</v>
      </c>
      <c r="AW4" s="556" t="s">
        <v>94</v>
      </c>
      <c r="AX4" s="617"/>
      <c r="AY4" s="545" t="s">
        <v>30</v>
      </c>
      <c r="AZ4" s="546">
        <v>2013</v>
      </c>
      <c r="BA4" s="546">
        <v>2014</v>
      </c>
      <c r="BB4" s="546">
        <v>2015</v>
      </c>
      <c r="BC4" s="546">
        <v>2016</v>
      </c>
      <c r="BD4" s="546">
        <v>2017</v>
      </c>
      <c r="BE4" s="546">
        <v>2018</v>
      </c>
      <c r="BF4" s="546">
        <v>2019</v>
      </c>
      <c r="BG4" s="547" t="s">
        <v>84</v>
      </c>
      <c r="BH4" s="548" t="s">
        <v>85</v>
      </c>
      <c r="BI4" s="548" t="s">
        <v>86</v>
      </c>
      <c r="BJ4" s="546"/>
      <c r="BK4" s="546" t="s">
        <v>20</v>
      </c>
      <c r="BL4" s="546" t="s">
        <v>34</v>
      </c>
      <c r="BM4" s="549" t="s">
        <v>45</v>
      </c>
      <c r="BN4" s="549" t="s">
        <v>46</v>
      </c>
      <c r="BO4" s="549" t="s">
        <v>48</v>
      </c>
      <c r="BP4" s="549" t="s">
        <v>49</v>
      </c>
      <c r="BQ4" s="549" t="s">
        <v>53</v>
      </c>
      <c r="BR4" s="549" t="s">
        <v>54</v>
      </c>
      <c r="BS4" s="549" t="s">
        <v>55</v>
      </c>
      <c r="BT4" s="549" t="s">
        <v>56</v>
      </c>
      <c r="BU4" s="549" t="s">
        <v>60</v>
      </c>
      <c r="BV4" s="549" t="s">
        <v>61</v>
      </c>
      <c r="BW4" s="549" t="s">
        <v>62</v>
      </c>
      <c r="BX4" s="549" t="s">
        <v>63</v>
      </c>
      <c r="BY4" s="549" t="s">
        <v>67</v>
      </c>
      <c r="BZ4" s="549" t="s">
        <v>70</v>
      </c>
      <c r="CA4" s="549" t="s">
        <v>74</v>
      </c>
      <c r="CB4" s="549" t="s">
        <v>80</v>
      </c>
      <c r="CC4" s="549" t="s">
        <v>82</v>
      </c>
      <c r="CD4" s="549" t="s">
        <v>88</v>
      </c>
      <c r="CE4" s="549" t="s">
        <v>89</v>
      </c>
      <c r="CF4" s="549" t="s">
        <v>87</v>
      </c>
      <c r="CG4" s="549" t="s">
        <v>90</v>
      </c>
      <c r="CH4" s="546"/>
      <c r="CI4" s="546" t="s">
        <v>39</v>
      </c>
      <c r="CJ4" s="546" t="s">
        <v>40</v>
      </c>
      <c r="CK4" s="546" t="s">
        <v>47</v>
      </c>
      <c r="CL4" s="546" t="s">
        <v>50</v>
      </c>
      <c r="CM4" s="546" t="s">
        <v>57</v>
      </c>
      <c r="CN4" s="546" t="s">
        <v>59</v>
      </c>
      <c r="CO4" s="546" t="s">
        <v>64</v>
      </c>
      <c r="CP4" s="546" t="s">
        <v>66</v>
      </c>
      <c r="CQ4" s="546" t="s">
        <v>71</v>
      </c>
      <c r="CR4" s="546" t="s">
        <v>81</v>
      </c>
      <c r="CS4" s="546" t="s">
        <v>93</v>
      </c>
      <c r="CT4" s="546" t="s">
        <v>94</v>
      </c>
    </row>
    <row r="5" spans="1:98" ht="9" customHeight="1" x14ac:dyDescent="0.25">
      <c r="B5" s="261"/>
      <c r="C5" s="262"/>
      <c r="D5" s="262"/>
      <c r="E5" s="262"/>
      <c r="F5" s="262"/>
      <c r="G5" s="262"/>
      <c r="H5" s="262"/>
      <c r="I5" s="262"/>
      <c r="J5" s="262"/>
      <c r="K5" s="305"/>
      <c r="L5" s="305"/>
      <c r="N5" s="262"/>
      <c r="O5" s="259"/>
      <c r="P5" s="259"/>
      <c r="Q5" s="259"/>
      <c r="R5" s="259"/>
      <c r="S5" s="259"/>
      <c r="T5" s="259"/>
      <c r="U5" s="259"/>
      <c r="V5" s="259"/>
      <c r="W5" s="306"/>
      <c r="X5" s="306"/>
      <c r="Y5" s="306"/>
      <c r="Z5" s="306"/>
      <c r="AA5" s="306"/>
      <c r="AB5" s="306"/>
      <c r="AC5" s="306"/>
      <c r="AD5" s="306"/>
      <c r="AE5" s="306"/>
      <c r="AF5" s="306"/>
      <c r="AG5" s="306"/>
      <c r="AH5" s="306"/>
      <c r="AI5" s="306"/>
      <c r="AJ5" s="17"/>
      <c r="AK5" s="17"/>
      <c r="AL5" s="63"/>
      <c r="AM5" s="63"/>
      <c r="AN5" s="63"/>
      <c r="AO5" s="259"/>
      <c r="AP5" s="259"/>
      <c r="AQ5" s="259"/>
      <c r="AR5" s="259"/>
      <c r="AS5" s="259"/>
      <c r="AT5" s="259"/>
      <c r="AU5" s="259"/>
      <c r="AV5" s="259"/>
      <c r="AW5" s="259"/>
      <c r="AX5"/>
      <c r="AY5" s="261"/>
      <c r="AZ5" s="262"/>
      <c r="BA5" s="262"/>
      <c r="BB5" s="262"/>
      <c r="BC5" s="262"/>
      <c r="BD5" s="262"/>
      <c r="BE5" s="262"/>
      <c r="BF5" s="262"/>
      <c r="BG5" s="262"/>
      <c r="BH5" s="305"/>
      <c r="BI5" s="305"/>
      <c r="BJ5" s="17"/>
      <c r="BK5" s="262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259"/>
      <c r="CG5" s="17"/>
      <c r="CH5" s="17"/>
      <c r="CI5" s="63"/>
      <c r="CJ5" s="63"/>
    </row>
    <row r="6" spans="1:98" x14ac:dyDescent="0.25">
      <c r="B6" s="260" t="s">
        <v>27</v>
      </c>
      <c r="C6" s="249">
        <f t="shared" ref="C6:J6" si="0">SUM(C7:C12)</f>
        <v>3125</v>
      </c>
      <c r="D6" s="249">
        <f t="shared" si="0"/>
        <v>3250</v>
      </c>
      <c r="E6" s="249">
        <f t="shared" si="0"/>
        <v>3365</v>
      </c>
      <c r="F6" s="249">
        <f t="shared" si="0"/>
        <v>3455</v>
      </c>
      <c r="G6" s="249">
        <f t="shared" si="0"/>
        <v>3325</v>
      </c>
      <c r="H6" s="249">
        <f t="shared" si="0"/>
        <v>3100</v>
      </c>
      <c r="I6" s="249">
        <f t="shared" si="0"/>
        <v>2893.9618359468345</v>
      </c>
      <c r="J6" s="249">
        <f t="shared" si="0"/>
        <v>2481.2423781097473</v>
      </c>
      <c r="K6" s="340">
        <f t="shared" ref="K6:K45" si="1">IF(ISERROR(I6/H6),"N/A",IF(H6&lt;0,"N/A",IF(I6&lt;0,"N/A",IF(I6/H6-1&gt;300%,"&gt;±300%",IF(I6/H6-1&lt;-300%,"&gt;±300%",I6/H6-1)))))</f>
        <v>-6.6463923888117948E-2</v>
      </c>
      <c r="L6" s="340">
        <f t="shared" ref="L6:L45" si="2">IF(ISERROR(J6/I6),"N/A",IF(I6&lt;0,"N/A",IF(J6&lt;0,"N/A",IF(J6/I6-1&gt;300%,"&gt;±300%",IF(J6/I6-1&lt;-300%,"&gt;±300%",J6/I6-1)))))</f>
        <v>-0.1426139946666074</v>
      </c>
      <c r="M6" s="308"/>
      <c r="N6" s="519">
        <f t="shared" ref="N6:U6" si="3">SUM(N7:N12)</f>
        <v>760</v>
      </c>
      <c r="O6" s="519">
        <f t="shared" si="3"/>
        <v>810</v>
      </c>
      <c r="P6" s="519">
        <f t="shared" si="3"/>
        <v>865</v>
      </c>
      <c r="Q6" s="519">
        <f t="shared" si="3"/>
        <v>860</v>
      </c>
      <c r="R6" s="519">
        <f t="shared" si="3"/>
        <v>800</v>
      </c>
      <c r="S6" s="524">
        <f t="shared" si="3"/>
        <v>845</v>
      </c>
      <c r="T6" s="524">
        <f t="shared" si="3"/>
        <v>880</v>
      </c>
      <c r="U6" s="524">
        <f t="shared" si="3"/>
        <v>900</v>
      </c>
      <c r="V6" s="524">
        <f>SUM(V7:V12)</f>
        <v>800</v>
      </c>
      <c r="W6" s="524">
        <f>SUM(W7:W12)</f>
        <v>875</v>
      </c>
      <c r="X6" s="524">
        <f>SUM(X7:X12)</f>
        <v>855</v>
      </c>
      <c r="Y6" s="524">
        <f>SUM(Y7:Y12)</f>
        <v>840</v>
      </c>
      <c r="Z6" s="524">
        <f t="shared" ref="Z6:AI6" si="4">SUM(Z7:Z12)</f>
        <v>785</v>
      </c>
      <c r="AA6" s="524">
        <f t="shared" si="4"/>
        <v>845</v>
      </c>
      <c r="AB6" s="524">
        <f t="shared" si="4"/>
        <v>800</v>
      </c>
      <c r="AC6" s="524">
        <f t="shared" si="4"/>
        <v>815</v>
      </c>
      <c r="AD6" s="524">
        <f t="shared" si="4"/>
        <v>715</v>
      </c>
      <c r="AE6" s="524">
        <f t="shared" si="4"/>
        <v>765</v>
      </c>
      <c r="AF6" s="519">
        <f t="shared" si="4"/>
        <v>766.26895957841771</v>
      </c>
      <c r="AG6" s="519">
        <f t="shared" si="4"/>
        <v>746.66114389602785</v>
      </c>
      <c r="AH6" s="519">
        <f t="shared" si="4"/>
        <v>677.76111263173766</v>
      </c>
      <c r="AI6" s="519">
        <f t="shared" si="4"/>
        <v>703.24237350248586</v>
      </c>
      <c r="AJ6" s="524">
        <f>SUM(AJ7:AJ12)</f>
        <v>634.04139705287923</v>
      </c>
      <c r="AK6" s="588"/>
      <c r="AL6" s="519">
        <f t="shared" ref="AL6:AS6" si="5">SUM(AL7:AL12)</f>
        <v>1680</v>
      </c>
      <c r="AM6" s="519">
        <f t="shared" si="5"/>
        <v>1570</v>
      </c>
      <c r="AN6" s="519">
        <f t="shared" si="5"/>
        <v>1725</v>
      </c>
      <c r="AO6" s="519">
        <f t="shared" si="5"/>
        <v>1645</v>
      </c>
      <c r="AP6" s="519">
        <f t="shared" si="5"/>
        <v>1780</v>
      </c>
      <c r="AQ6" s="519">
        <f t="shared" si="5"/>
        <v>1675</v>
      </c>
      <c r="AR6" s="519">
        <f t="shared" si="5"/>
        <v>1695</v>
      </c>
      <c r="AS6" s="519">
        <f t="shared" si="5"/>
        <v>1630</v>
      </c>
      <c r="AT6" s="519">
        <f>SUM(AT7:AT12)</f>
        <v>1615</v>
      </c>
      <c r="AU6" s="519">
        <f>SUM(AU7:AU12)</f>
        <v>1480</v>
      </c>
      <c r="AV6" s="519">
        <f>AF6+AG6</f>
        <v>1512.9301034744456</v>
      </c>
      <c r="AW6" s="519">
        <f>AH6+AI6</f>
        <v>1381.0034861342235</v>
      </c>
      <c r="AX6"/>
      <c r="AY6" s="260" t="s">
        <v>27</v>
      </c>
      <c r="AZ6" s="524">
        <f t="shared" ref="AZ6:BI21" si="6">C6</f>
        <v>3125</v>
      </c>
      <c r="BA6" s="524">
        <f t="shared" si="6"/>
        <v>3250</v>
      </c>
      <c r="BB6" s="524">
        <f t="shared" si="6"/>
        <v>3365</v>
      </c>
      <c r="BC6" s="524">
        <f t="shared" si="6"/>
        <v>3455</v>
      </c>
      <c r="BD6" s="524">
        <f t="shared" si="6"/>
        <v>3325</v>
      </c>
      <c r="BE6" s="524">
        <f t="shared" si="6"/>
        <v>3100</v>
      </c>
      <c r="BF6" s="524">
        <f t="shared" si="6"/>
        <v>2893.9618359468345</v>
      </c>
      <c r="BG6" s="524">
        <f t="shared" si="6"/>
        <v>2481.2423781097473</v>
      </c>
      <c r="BH6" s="563">
        <f t="shared" si="6"/>
        <v>-6.6463923888117948E-2</v>
      </c>
      <c r="BI6" s="563">
        <f t="shared" si="6"/>
        <v>-0.1426139946666074</v>
      </c>
      <c r="BJ6" s="533"/>
      <c r="BK6" s="524">
        <f t="shared" ref="BK6:CG6" si="7">N6</f>
        <v>760</v>
      </c>
      <c r="BL6" s="524">
        <f t="shared" si="7"/>
        <v>810</v>
      </c>
      <c r="BM6" s="524">
        <f t="shared" si="7"/>
        <v>865</v>
      </c>
      <c r="BN6" s="524">
        <f t="shared" si="7"/>
        <v>860</v>
      </c>
      <c r="BO6" s="524">
        <f t="shared" si="7"/>
        <v>800</v>
      </c>
      <c r="BP6" s="524">
        <f t="shared" si="7"/>
        <v>845</v>
      </c>
      <c r="BQ6" s="524">
        <f t="shared" si="7"/>
        <v>880</v>
      </c>
      <c r="BR6" s="524">
        <f t="shared" si="7"/>
        <v>900</v>
      </c>
      <c r="BS6" s="524">
        <f t="shared" si="7"/>
        <v>800</v>
      </c>
      <c r="BT6" s="524">
        <f t="shared" si="7"/>
        <v>875</v>
      </c>
      <c r="BU6" s="524">
        <f t="shared" si="7"/>
        <v>855</v>
      </c>
      <c r="BV6" s="524">
        <f t="shared" si="7"/>
        <v>840</v>
      </c>
      <c r="BW6" s="524">
        <f t="shared" si="7"/>
        <v>785</v>
      </c>
      <c r="BX6" s="524">
        <f t="shared" si="7"/>
        <v>845</v>
      </c>
      <c r="BY6" s="524">
        <f t="shared" si="7"/>
        <v>800</v>
      </c>
      <c r="BZ6" s="524">
        <f t="shared" si="7"/>
        <v>815</v>
      </c>
      <c r="CA6" s="524">
        <f t="shared" si="7"/>
        <v>715</v>
      </c>
      <c r="CB6" s="524">
        <f t="shared" si="7"/>
        <v>765</v>
      </c>
      <c r="CC6" s="524">
        <f t="shared" si="7"/>
        <v>766.26895957841771</v>
      </c>
      <c r="CD6" s="524">
        <f t="shared" si="7"/>
        <v>746.66114389602785</v>
      </c>
      <c r="CE6" s="524">
        <f t="shared" si="7"/>
        <v>677.76111263173766</v>
      </c>
      <c r="CF6" s="524">
        <f t="shared" si="7"/>
        <v>703.24237350248586</v>
      </c>
      <c r="CG6" s="524">
        <f t="shared" si="7"/>
        <v>634.04139705287923</v>
      </c>
      <c r="CH6" s="534"/>
      <c r="CI6" s="524">
        <f t="shared" ref="CI6:CT6" si="8">AL6</f>
        <v>1680</v>
      </c>
      <c r="CJ6" s="524">
        <f t="shared" si="8"/>
        <v>1570</v>
      </c>
      <c r="CK6" s="524">
        <f t="shared" si="8"/>
        <v>1725</v>
      </c>
      <c r="CL6" s="524">
        <f t="shared" si="8"/>
        <v>1645</v>
      </c>
      <c r="CM6" s="524">
        <f t="shared" si="8"/>
        <v>1780</v>
      </c>
      <c r="CN6" s="524">
        <f t="shared" si="8"/>
        <v>1675</v>
      </c>
      <c r="CO6" s="524">
        <f t="shared" si="8"/>
        <v>1695</v>
      </c>
      <c r="CP6" s="524">
        <f t="shared" si="8"/>
        <v>1630</v>
      </c>
      <c r="CQ6" s="524">
        <f t="shared" si="8"/>
        <v>1615</v>
      </c>
      <c r="CR6" s="524">
        <f t="shared" si="8"/>
        <v>1480</v>
      </c>
      <c r="CS6" s="524">
        <f t="shared" si="8"/>
        <v>1512.9301034744456</v>
      </c>
      <c r="CT6" s="524">
        <f t="shared" si="8"/>
        <v>1381.0034861342235</v>
      </c>
    </row>
    <row r="7" spans="1:98" x14ac:dyDescent="0.25">
      <c r="B7" s="266" t="s">
        <v>15</v>
      </c>
      <c r="C7" s="196">
        <v>420</v>
      </c>
      <c r="D7" s="196">
        <v>465</v>
      </c>
      <c r="E7" s="196">
        <v>500</v>
      </c>
      <c r="F7" s="196">
        <v>460</v>
      </c>
      <c r="G7" s="196">
        <v>425</v>
      </c>
      <c r="H7" s="196">
        <v>430</v>
      </c>
      <c r="I7" s="196">
        <v>342.32589902053775</v>
      </c>
      <c r="J7" s="196">
        <v>290.99960222361631</v>
      </c>
      <c r="K7" s="310">
        <f t="shared" si="1"/>
        <v>-0.20389325809177272</v>
      </c>
      <c r="L7" s="310">
        <f t="shared" si="2"/>
        <v>-0.14993401592977962</v>
      </c>
      <c r="M7" s="308"/>
      <c r="N7" s="525">
        <v>115</v>
      </c>
      <c r="O7" s="525">
        <v>115</v>
      </c>
      <c r="P7" s="525">
        <v>125</v>
      </c>
      <c r="Q7" s="525">
        <v>130</v>
      </c>
      <c r="R7" s="525">
        <v>125</v>
      </c>
      <c r="S7" s="525">
        <v>125</v>
      </c>
      <c r="T7" s="525">
        <v>120</v>
      </c>
      <c r="U7" s="525">
        <v>120</v>
      </c>
      <c r="V7" s="525">
        <v>110</v>
      </c>
      <c r="W7" s="525">
        <v>110</v>
      </c>
      <c r="X7" s="525">
        <v>110</v>
      </c>
      <c r="Y7" s="525">
        <v>115</v>
      </c>
      <c r="Z7" s="525">
        <v>100</v>
      </c>
      <c r="AA7" s="525">
        <v>100</v>
      </c>
      <c r="AB7" s="525">
        <v>110</v>
      </c>
      <c r="AC7" s="525">
        <v>110</v>
      </c>
      <c r="AD7" s="525">
        <v>105</v>
      </c>
      <c r="AE7" s="525">
        <v>105</v>
      </c>
      <c r="AF7" s="490">
        <v>89.140764950135917</v>
      </c>
      <c r="AG7" s="490">
        <v>90.816172200786696</v>
      </c>
      <c r="AH7" s="490">
        <v>85.405173890610669</v>
      </c>
      <c r="AI7" s="490">
        <v>76.963817423768404</v>
      </c>
      <c r="AJ7" s="490">
        <v>81.060916701378659</v>
      </c>
      <c r="AK7" s="588"/>
      <c r="AL7" s="490">
        <f t="shared" ref="AL7:AL12" si="9">D7-AM7</f>
        <v>235</v>
      </c>
      <c r="AM7" s="490">
        <f t="shared" ref="AM7:AM12" si="10">SUM(N7:O7)</f>
        <v>230</v>
      </c>
      <c r="AN7" s="490">
        <f t="shared" ref="AN7:AN12" si="11">SUM(P7:Q7)</f>
        <v>255</v>
      </c>
      <c r="AO7" s="482">
        <f t="shared" ref="AO7:AO12" si="12">SUM(R7:S7)</f>
        <v>250</v>
      </c>
      <c r="AP7" s="490">
        <f t="shared" ref="AP7:AP12" si="13">SUM(T7:U7)</f>
        <v>240</v>
      </c>
      <c r="AQ7" s="490">
        <f t="shared" ref="AQ7:AQ12" si="14">SUM(V7:W7)</f>
        <v>220</v>
      </c>
      <c r="AR7" s="490">
        <f t="shared" ref="AR7:AR12" si="15">SUM(X7:Y7)</f>
        <v>225</v>
      </c>
      <c r="AS7" s="490">
        <f t="shared" ref="AS7:AS12" si="16">SUM(Z7:AA7)</f>
        <v>200</v>
      </c>
      <c r="AT7" s="490">
        <f t="shared" ref="AT7:AT12" si="17">SUM(AB7:AC7)</f>
        <v>220</v>
      </c>
      <c r="AU7" s="490">
        <f t="shared" ref="AU7:AU12" si="18">SUM(AD7:AE7)</f>
        <v>210</v>
      </c>
      <c r="AV7" s="490">
        <f t="shared" ref="AV7:AV45" si="19">AF7+AG7</f>
        <v>179.95693715092261</v>
      </c>
      <c r="AW7" s="490">
        <f t="shared" ref="AW7:AW45" si="20">AH7+AI7</f>
        <v>162.36899131437906</v>
      </c>
      <c r="AX7"/>
      <c r="AY7" s="266" t="s">
        <v>15</v>
      </c>
      <c r="AZ7" s="532">
        <f t="shared" si="6"/>
        <v>420</v>
      </c>
      <c r="BA7" s="532">
        <f t="shared" si="6"/>
        <v>465</v>
      </c>
      <c r="BB7" s="532">
        <f t="shared" si="6"/>
        <v>500</v>
      </c>
      <c r="BC7" s="532">
        <f t="shared" si="6"/>
        <v>460</v>
      </c>
      <c r="BD7" s="532">
        <f t="shared" si="6"/>
        <v>425</v>
      </c>
      <c r="BE7" s="532">
        <f t="shared" si="6"/>
        <v>430</v>
      </c>
      <c r="BF7" s="532">
        <f t="shared" si="6"/>
        <v>342.32589902053775</v>
      </c>
      <c r="BG7" s="532"/>
      <c r="BH7" s="565"/>
      <c r="BI7" s="559"/>
      <c r="BJ7" s="532"/>
      <c r="BK7" s="527"/>
      <c r="BL7" s="527"/>
      <c r="BM7" s="527"/>
      <c r="BN7" s="527"/>
      <c r="BO7" s="527"/>
      <c r="BP7" s="527"/>
      <c r="BQ7" s="527"/>
      <c r="BR7" s="527"/>
      <c r="BS7" s="527"/>
      <c r="BT7" s="527"/>
      <c r="BU7" s="527"/>
      <c r="BV7" s="527"/>
      <c r="BW7" s="527"/>
      <c r="BX7" s="527"/>
      <c r="BY7" s="527"/>
      <c r="BZ7" s="527"/>
      <c r="CA7" s="527"/>
      <c r="CB7" s="527"/>
      <c r="CC7" s="527"/>
      <c r="CD7" s="527"/>
      <c r="CE7" s="527"/>
      <c r="CF7" s="527"/>
      <c r="CG7" s="527"/>
      <c r="CH7" s="536"/>
      <c r="CI7" s="527"/>
      <c r="CJ7" s="527"/>
      <c r="CK7" s="527"/>
      <c r="CL7" s="405"/>
      <c r="CM7" s="405"/>
      <c r="CN7" s="405"/>
      <c r="CO7" s="405"/>
      <c r="CP7" s="405"/>
      <c r="CQ7" s="405"/>
      <c r="CR7" s="405"/>
      <c r="CS7" s="405"/>
      <c r="CT7" s="405"/>
    </row>
    <row r="8" spans="1:98" x14ac:dyDescent="0.25">
      <c r="B8" s="266" t="s">
        <v>16</v>
      </c>
      <c r="C8" s="196">
        <v>1350</v>
      </c>
      <c r="D8" s="196">
        <v>1400</v>
      </c>
      <c r="E8" s="196">
        <v>1550</v>
      </c>
      <c r="F8" s="196">
        <v>1705</v>
      </c>
      <c r="G8" s="196">
        <v>1555</v>
      </c>
      <c r="H8" s="196">
        <v>1290</v>
      </c>
      <c r="I8" s="196">
        <v>1442.8006812479596</v>
      </c>
      <c r="J8" s="196">
        <v>1151.5352863654182</v>
      </c>
      <c r="K8" s="310">
        <f t="shared" si="1"/>
        <v>0.11845014050229419</v>
      </c>
      <c r="L8" s="310">
        <f t="shared" si="2"/>
        <v>-0.20187500509814671</v>
      </c>
      <c r="M8" s="308"/>
      <c r="N8" s="525">
        <v>320</v>
      </c>
      <c r="O8" s="525">
        <v>355</v>
      </c>
      <c r="P8" s="525">
        <v>395</v>
      </c>
      <c r="Q8" s="525">
        <v>405</v>
      </c>
      <c r="R8" s="525">
        <v>360</v>
      </c>
      <c r="S8" s="525">
        <v>390</v>
      </c>
      <c r="T8" s="525">
        <v>440</v>
      </c>
      <c r="U8" s="525">
        <v>465</v>
      </c>
      <c r="V8" s="525">
        <v>380</v>
      </c>
      <c r="W8" s="525">
        <v>420</v>
      </c>
      <c r="X8" s="525">
        <v>410</v>
      </c>
      <c r="Y8" s="525">
        <v>400</v>
      </c>
      <c r="Z8" s="525">
        <v>350</v>
      </c>
      <c r="AA8" s="525">
        <v>400</v>
      </c>
      <c r="AB8" s="525">
        <v>345</v>
      </c>
      <c r="AC8" s="525">
        <v>355</v>
      </c>
      <c r="AD8" s="525">
        <v>280</v>
      </c>
      <c r="AE8" s="525">
        <v>315</v>
      </c>
      <c r="AF8" s="490">
        <v>390.68462068547507</v>
      </c>
      <c r="AG8" s="490">
        <v>379.60810055497444</v>
      </c>
      <c r="AH8" s="490">
        <v>321.15954306979762</v>
      </c>
      <c r="AI8" s="490">
        <v>351.34187344989988</v>
      </c>
      <c r="AJ8" s="490">
        <v>310.10954453410466</v>
      </c>
      <c r="AK8" s="588"/>
      <c r="AL8" s="490">
        <f t="shared" si="9"/>
        <v>725</v>
      </c>
      <c r="AM8" s="490">
        <f t="shared" si="10"/>
        <v>675</v>
      </c>
      <c r="AN8" s="490">
        <f t="shared" si="11"/>
        <v>800</v>
      </c>
      <c r="AO8" s="482">
        <f t="shared" si="12"/>
        <v>750</v>
      </c>
      <c r="AP8" s="490">
        <f t="shared" si="13"/>
        <v>905</v>
      </c>
      <c r="AQ8" s="490">
        <f t="shared" si="14"/>
        <v>800</v>
      </c>
      <c r="AR8" s="490">
        <f t="shared" si="15"/>
        <v>810</v>
      </c>
      <c r="AS8" s="490">
        <f t="shared" si="16"/>
        <v>750</v>
      </c>
      <c r="AT8" s="490">
        <f t="shared" si="17"/>
        <v>700</v>
      </c>
      <c r="AU8" s="490">
        <f t="shared" si="18"/>
        <v>595</v>
      </c>
      <c r="AV8" s="490">
        <f t="shared" si="19"/>
        <v>770.29272124044951</v>
      </c>
      <c r="AW8" s="490">
        <f t="shared" si="20"/>
        <v>672.5014165196975</v>
      </c>
      <c r="AX8"/>
      <c r="AY8" s="266" t="s">
        <v>16</v>
      </c>
      <c r="AZ8" s="532">
        <f t="shared" si="6"/>
        <v>1350</v>
      </c>
      <c r="BA8" s="532">
        <f t="shared" si="6"/>
        <v>1400</v>
      </c>
      <c r="BB8" s="532">
        <f t="shared" si="6"/>
        <v>1550</v>
      </c>
      <c r="BC8" s="532">
        <f t="shared" si="6"/>
        <v>1705</v>
      </c>
      <c r="BD8" s="532">
        <f t="shared" si="6"/>
        <v>1555</v>
      </c>
      <c r="BE8" s="532">
        <f t="shared" si="6"/>
        <v>1290</v>
      </c>
      <c r="BF8" s="532">
        <f t="shared" si="6"/>
        <v>1442.8006812479596</v>
      </c>
      <c r="BG8" s="532"/>
      <c r="BH8" s="565"/>
      <c r="BI8" s="559"/>
      <c r="BJ8" s="532"/>
      <c r="BK8" s="527"/>
      <c r="BL8" s="527"/>
      <c r="BM8" s="527"/>
      <c r="BN8" s="527"/>
      <c r="BO8" s="527"/>
      <c r="BP8" s="527"/>
      <c r="BQ8" s="527"/>
      <c r="BR8" s="527"/>
      <c r="BS8" s="527"/>
      <c r="BT8" s="527"/>
      <c r="BU8" s="527"/>
      <c r="BV8" s="527"/>
      <c r="BW8" s="527"/>
      <c r="BX8" s="527"/>
      <c r="BY8" s="527"/>
      <c r="BZ8" s="527"/>
      <c r="CA8" s="527"/>
      <c r="CB8" s="527"/>
      <c r="CC8" s="527"/>
      <c r="CD8" s="527"/>
      <c r="CE8" s="527"/>
      <c r="CF8" s="527"/>
      <c r="CG8" s="527"/>
      <c r="CH8" s="536"/>
      <c r="CI8" s="527"/>
      <c r="CJ8" s="527"/>
      <c r="CK8" s="527"/>
      <c r="CL8" s="405"/>
      <c r="CM8" s="405"/>
      <c r="CN8" s="405"/>
      <c r="CO8" s="405"/>
      <c r="CP8" s="405"/>
      <c r="CQ8" s="405"/>
      <c r="CR8" s="405"/>
      <c r="CS8" s="405"/>
      <c r="CT8" s="405"/>
    </row>
    <row r="9" spans="1:98" x14ac:dyDescent="0.25">
      <c r="B9" s="266" t="s">
        <v>17</v>
      </c>
      <c r="C9" s="196">
        <v>580</v>
      </c>
      <c r="D9" s="196">
        <v>590</v>
      </c>
      <c r="E9" s="196">
        <v>510</v>
      </c>
      <c r="F9" s="196">
        <v>455</v>
      </c>
      <c r="G9" s="196">
        <v>440</v>
      </c>
      <c r="H9" s="196">
        <v>430</v>
      </c>
      <c r="I9" s="196">
        <v>326.452062573695</v>
      </c>
      <c r="J9" s="196">
        <v>306.66334439415704</v>
      </c>
      <c r="K9" s="310">
        <f t="shared" si="1"/>
        <v>-0.24080915680536041</v>
      </c>
      <c r="L9" s="310">
        <f t="shared" si="2"/>
        <v>-6.0617531479283393E-2</v>
      </c>
      <c r="M9" s="308"/>
      <c r="N9" s="525">
        <v>145</v>
      </c>
      <c r="O9" s="525">
        <v>140</v>
      </c>
      <c r="P9" s="525">
        <v>135</v>
      </c>
      <c r="Q9" s="525">
        <v>120</v>
      </c>
      <c r="R9" s="525">
        <v>125</v>
      </c>
      <c r="S9" s="525">
        <v>125</v>
      </c>
      <c r="T9" s="525">
        <v>115</v>
      </c>
      <c r="U9" s="525">
        <v>105</v>
      </c>
      <c r="V9" s="525">
        <v>115</v>
      </c>
      <c r="W9" s="525">
        <v>120</v>
      </c>
      <c r="X9" s="525">
        <v>115</v>
      </c>
      <c r="Y9" s="525">
        <v>105</v>
      </c>
      <c r="Z9" s="525">
        <v>110</v>
      </c>
      <c r="AA9" s="525">
        <v>110</v>
      </c>
      <c r="AB9" s="525">
        <v>110</v>
      </c>
      <c r="AC9" s="525">
        <v>105</v>
      </c>
      <c r="AD9" s="525">
        <v>105</v>
      </c>
      <c r="AE9" s="525">
        <v>110</v>
      </c>
      <c r="AF9" s="490">
        <v>85.424041077150974</v>
      </c>
      <c r="AG9" s="490">
        <v>79.892155341050042</v>
      </c>
      <c r="AH9" s="490">
        <v>82.831570248785027</v>
      </c>
      <c r="AI9" s="490">
        <v>78.304620269814706</v>
      </c>
      <c r="AJ9" s="490">
        <v>70.195019450064592</v>
      </c>
      <c r="AK9" s="588"/>
      <c r="AL9" s="490">
        <f t="shared" si="9"/>
        <v>305</v>
      </c>
      <c r="AM9" s="490">
        <f t="shared" si="10"/>
        <v>285</v>
      </c>
      <c r="AN9" s="490">
        <f t="shared" si="11"/>
        <v>255</v>
      </c>
      <c r="AO9" s="490">
        <f t="shared" si="12"/>
        <v>250</v>
      </c>
      <c r="AP9" s="490">
        <f t="shared" si="13"/>
        <v>220</v>
      </c>
      <c r="AQ9" s="490">
        <f t="shared" si="14"/>
        <v>235</v>
      </c>
      <c r="AR9" s="490">
        <f t="shared" si="15"/>
        <v>220</v>
      </c>
      <c r="AS9" s="490">
        <f t="shared" si="16"/>
        <v>220</v>
      </c>
      <c r="AT9" s="490">
        <f t="shared" si="17"/>
        <v>215</v>
      </c>
      <c r="AU9" s="490">
        <f t="shared" si="18"/>
        <v>215</v>
      </c>
      <c r="AV9" s="490">
        <f t="shared" si="19"/>
        <v>165.316196418201</v>
      </c>
      <c r="AW9" s="490">
        <f t="shared" si="20"/>
        <v>161.13619051859973</v>
      </c>
      <c r="AX9"/>
      <c r="AY9" s="266" t="s">
        <v>17</v>
      </c>
      <c r="AZ9" s="532">
        <f t="shared" si="6"/>
        <v>580</v>
      </c>
      <c r="BA9" s="532">
        <f t="shared" si="6"/>
        <v>590</v>
      </c>
      <c r="BB9" s="532">
        <f t="shared" si="6"/>
        <v>510</v>
      </c>
      <c r="BC9" s="532">
        <f t="shared" si="6"/>
        <v>455</v>
      </c>
      <c r="BD9" s="532">
        <f t="shared" si="6"/>
        <v>440</v>
      </c>
      <c r="BE9" s="532">
        <f t="shared" si="6"/>
        <v>430</v>
      </c>
      <c r="BF9" s="532">
        <f t="shared" si="6"/>
        <v>326.452062573695</v>
      </c>
      <c r="BG9" s="532"/>
      <c r="BH9" s="565"/>
      <c r="BI9" s="559"/>
      <c r="BJ9" s="532"/>
      <c r="BK9" s="527"/>
      <c r="BL9" s="527"/>
      <c r="BM9" s="527"/>
      <c r="BN9" s="527"/>
      <c r="BO9" s="527"/>
      <c r="BP9" s="527"/>
      <c r="BQ9" s="527"/>
      <c r="BR9" s="527"/>
      <c r="BS9" s="527"/>
      <c r="BT9" s="527"/>
      <c r="BU9" s="527"/>
      <c r="BV9" s="527"/>
      <c r="BW9" s="527"/>
      <c r="BX9" s="527"/>
      <c r="BY9" s="527"/>
      <c r="BZ9" s="527"/>
      <c r="CA9" s="527"/>
      <c r="CB9" s="527"/>
      <c r="CC9" s="527"/>
      <c r="CD9" s="527"/>
      <c r="CE9" s="527"/>
      <c r="CF9" s="527"/>
      <c r="CG9" s="527"/>
      <c r="CH9" s="537"/>
      <c r="CI9" s="527"/>
      <c r="CJ9" s="527"/>
      <c r="CK9" s="527"/>
      <c r="CL9" s="405"/>
      <c r="CM9" s="405"/>
      <c r="CN9" s="405"/>
      <c r="CO9" s="405"/>
      <c r="CP9" s="405"/>
      <c r="CQ9" s="405"/>
      <c r="CR9" s="405"/>
      <c r="CS9" s="405"/>
      <c r="CT9" s="405"/>
    </row>
    <row r="10" spans="1:98" x14ac:dyDescent="0.25">
      <c r="B10" s="266" t="s">
        <v>18</v>
      </c>
      <c r="C10" s="196">
        <v>130</v>
      </c>
      <c r="D10" s="196">
        <v>125</v>
      </c>
      <c r="E10" s="196">
        <v>125</v>
      </c>
      <c r="F10" s="196">
        <v>160</v>
      </c>
      <c r="G10" s="196">
        <v>190</v>
      </c>
      <c r="H10" s="196">
        <v>185</v>
      </c>
      <c r="I10" s="196">
        <v>216.73893947814625</v>
      </c>
      <c r="J10" s="196">
        <v>246.89337686878491</v>
      </c>
      <c r="K10" s="310">
        <f t="shared" si="1"/>
        <v>0.17156183501700673</v>
      </c>
      <c r="L10" s="310">
        <f t="shared" si="2"/>
        <v>0.13912791796085688</v>
      </c>
      <c r="M10" s="308"/>
      <c r="N10" s="525">
        <v>25</v>
      </c>
      <c r="O10" s="525">
        <v>30</v>
      </c>
      <c r="P10" s="525">
        <v>35</v>
      </c>
      <c r="Q10" s="525">
        <v>30</v>
      </c>
      <c r="R10" s="525">
        <v>25</v>
      </c>
      <c r="S10" s="525">
        <v>35</v>
      </c>
      <c r="T10" s="525">
        <v>35</v>
      </c>
      <c r="U10" s="525">
        <v>40</v>
      </c>
      <c r="V10" s="525">
        <v>35</v>
      </c>
      <c r="W10" s="525">
        <v>50</v>
      </c>
      <c r="X10" s="525">
        <v>45</v>
      </c>
      <c r="Y10" s="525">
        <v>45</v>
      </c>
      <c r="Z10" s="525">
        <v>45</v>
      </c>
      <c r="AA10" s="525">
        <v>55</v>
      </c>
      <c r="AB10" s="525">
        <v>45</v>
      </c>
      <c r="AC10" s="525">
        <v>50</v>
      </c>
      <c r="AD10" s="525">
        <v>40</v>
      </c>
      <c r="AE10" s="525">
        <v>45</v>
      </c>
      <c r="AF10" s="490">
        <v>56.413337827300957</v>
      </c>
      <c r="AG10" s="490">
        <v>49.334827692470199</v>
      </c>
      <c r="AH10" s="490">
        <v>48.12434574063569</v>
      </c>
      <c r="AI10" s="490">
        <v>62.849215931413276</v>
      </c>
      <c r="AJ10" s="490">
        <v>45.223845726929127</v>
      </c>
      <c r="AK10" s="588"/>
      <c r="AL10" s="490">
        <f t="shared" si="9"/>
        <v>70</v>
      </c>
      <c r="AM10" s="490">
        <f t="shared" si="10"/>
        <v>55</v>
      </c>
      <c r="AN10" s="490">
        <f t="shared" si="11"/>
        <v>65</v>
      </c>
      <c r="AO10" s="490">
        <f t="shared" si="12"/>
        <v>60</v>
      </c>
      <c r="AP10" s="490">
        <f t="shared" si="13"/>
        <v>75</v>
      </c>
      <c r="AQ10" s="490">
        <f t="shared" si="14"/>
        <v>85</v>
      </c>
      <c r="AR10" s="490">
        <f t="shared" si="15"/>
        <v>90</v>
      </c>
      <c r="AS10" s="490">
        <f t="shared" si="16"/>
        <v>100</v>
      </c>
      <c r="AT10" s="490">
        <f t="shared" si="17"/>
        <v>95</v>
      </c>
      <c r="AU10" s="490">
        <f t="shared" si="18"/>
        <v>85</v>
      </c>
      <c r="AV10" s="490">
        <f t="shared" si="19"/>
        <v>105.74816551977116</v>
      </c>
      <c r="AW10" s="490">
        <f t="shared" si="20"/>
        <v>110.97356167204896</v>
      </c>
      <c r="AX10"/>
      <c r="AY10" s="266" t="s">
        <v>18</v>
      </c>
      <c r="AZ10" s="532">
        <f t="shared" si="6"/>
        <v>130</v>
      </c>
      <c r="BA10" s="532">
        <f t="shared" si="6"/>
        <v>125</v>
      </c>
      <c r="BB10" s="532">
        <f t="shared" si="6"/>
        <v>125</v>
      </c>
      <c r="BC10" s="532">
        <f t="shared" si="6"/>
        <v>160</v>
      </c>
      <c r="BD10" s="532">
        <f t="shared" si="6"/>
        <v>190</v>
      </c>
      <c r="BE10" s="532">
        <f t="shared" si="6"/>
        <v>185</v>
      </c>
      <c r="BF10" s="532">
        <f t="shared" si="6"/>
        <v>216.73893947814625</v>
      </c>
      <c r="BG10" s="532"/>
      <c r="BH10" s="565"/>
      <c r="BI10" s="559"/>
      <c r="BJ10" s="532"/>
      <c r="BK10" s="527"/>
      <c r="BL10" s="527"/>
      <c r="BM10" s="527"/>
      <c r="BN10" s="527"/>
      <c r="BO10" s="527"/>
      <c r="BP10" s="527"/>
      <c r="BQ10" s="527"/>
      <c r="BR10" s="527"/>
      <c r="BS10" s="527"/>
      <c r="BT10" s="527"/>
      <c r="BU10" s="527"/>
      <c r="BV10" s="527"/>
      <c r="BW10" s="527"/>
      <c r="BX10" s="527"/>
      <c r="BY10" s="527"/>
      <c r="BZ10" s="527"/>
      <c r="CA10" s="527"/>
      <c r="CB10" s="527"/>
      <c r="CC10" s="527"/>
      <c r="CD10" s="527"/>
      <c r="CE10" s="527"/>
      <c r="CF10" s="527"/>
      <c r="CG10" s="527"/>
      <c r="CH10" s="536"/>
      <c r="CI10" s="527"/>
      <c r="CJ10" s="527"/>
      <c r="CK10" s="527"/>
      <c r="CL10" s="405"/>
      <c r="CM10" s="405"/>
      <c r="CN10" s="405"/>
      <c r="CO10" s="405"/>
      <c r="CP10" s="405"/>
      <c r="CQ10" s="405"/>
      <c r="CR10" s="405"/>
      <c r="CS10" s="405"/>
      <c r="CT10" s="405"/>
    </row>
    <row r="11" spans="1:98" x14ac:dyDescent="0.25">
      <c r="B11" s="266" t="s">
        <v>21</v>
      </c>
      <c r="C11" s="196">
        <v>165</v>
      </c>
      <c r="D11" s="196">
        <v>170</v>
      </c>
      <c r="E11" s="196">
        <v>175</v>
      </c>
      <c r="F11" s="196">
        <v>170</v>
      </c>
      <c r="G11" s="196">
        <v>175</v>
      </c>
      <c r="H11" s="196">
        <v>195</v>
      </c>
      <c r="I11" s="196"/>
      <c r="J11" s="196"/>
      <c r="K11" s="310">
        <f t="shared" si="1"/>
        <v>-1</v>
      </c>
      <c r="L11" s="310" t="str">
        <f t="shared" si="2"/>
        <v>N/A</v>
      </c>
      <c r="M11" s="308"/>
      <c r="N11" s="525">
        <v>40</v>
      </c>
      <c r="O11" s="525">
        <v>40</v>
      </c>
      <c r="P11" s="525">
        <v>45</v>
      </c>
      <c r="Q11" s="525">
        <v>45</v>
      </c>
      <c r="R11" s="525">
        <v>45</v>
      </c>
      <c r="S11" s="525">
        <v>45</v>
      </c>
      <c r="T11" s="525">
        <v>45</v>
      </c>
      <c r="U11" s="525">
        <v>40</v>
      </c>
      <c r="V11" s="525">
        <v>45</v>
      </c>
      <c r="W11" s="525">
        <v>40</v>
      </c>
      <c r="X11" s="525">
        <v>45</v>
      </c>
      <c r="Y11" s="525">
        <v>40</v>
      </c>
      <c r="Z11" s="525">
        <v>45</v>
      </c>
      <c r="AA11" s="525">
        <v>45</v>
      </c>
      <c r="AB11" s="525">
        <v>50</v>
      </c>
      <c r="AC11" s="525">
        <v>50</v>
      </c>
      <c r="AD11" s="525">
        <v>50</v>
      </c>
      <c r="AE11" s="525">
        <v>45</v>
      </c>
      <c r="AF11" s="605"/>
      <c r="AG11" s="605"/>
      <c r="AH11" s="605"/>
      <c r="AI11" s="605"/>
      <c r="AJ11" s="605"/>
      <c r="AK11" s="588"/>
      <c r="AL11" s="490">
        <f t="shared" si="9"/>
        <v>90</v>
      </c>
      <c r="AM11" s="490">
        <f t="shared" si="10"/>
        <v>80</v>
      </c>
      <c r="AN11" s="490">
        <f t="shared" si="11"/>
        <v>90</v>
      </c>
      <c r="AO11" s="490">
        <f t="shared" si="12"/>
        <v>90</v>
      </c>
      <c r="AP11" s="490">
        <f t="shared" si="13"/>
        <v>85</v>
      </c>
      <c r="AQ11" s="490">
        <f t="shared" si="14"/>
        <v>85</v>
      </c>
      <c r="AR11" s="490">
        <f t="shared" si="15"/>
        <v>85</v>
      </c>
      <c r="AS11" s="490">
        <f t="shared" si="16"/>
        <v>90</v>
      </c>
      <c r="AT11" s="490">
        <f t="shared" si="17"/>
        <v>100</v>
      </c>
      <c r="AU11" s="490">
        <f t="shared" si="18"/>
        <v>95</v>
      </c>
      <c r="AV11" s="490">
        <f>AF12+AG12</f>
        <v>291.61608314510136</v>
      </c>
      <c r="AW11" s="490">
        <f>AH12+AI11</f>
        <v>140.24047968190865</v>
      </c>
      <c r="AX11"/>
      <c r="AY11" s="266" t="s">
        <v>21</v>
      </c>
      <c r="AZ11" s="532">
        <f t="shared" si="6"/>
        <v>165</v>
      </c>
      <c r="BA11" s="532">
        <f t="shared" si="6"/>
        <v>170</v>
      </c>
      <c r="BB11" s="532">
        <f t="shared" si="6"/>
        <v>175</v>
      </c>
      <c r="BC11" s="532">
        <f t="shared" si="6"/>
        <v>170</v>
      </c>
      <c r="BD11" s="532">
        <f t="shared" si="6"/>
        <v>175</v>
      </c>
      <c r="BE11" s="532">
        <f t="shared" si="6"/>
        <v>195</v>
      </c>
      <c r="BF11" s="532">
        <f t="shared" si="6"/>
        <v>0</v>
      </c>
      <c r="BG11" s="532"/>
      <c r="BH11" s="565"/>
      <c r="BI11" s="559"/>
      <c r="BJ11" s="532"/>
      <c r="BK11" s="527"/>
      <c r="BL11" s="527"/>
      <c r="BM11" s="527"/>
      <c r="BN11" s="527"/>
      <c r="BO11" s="527"/>
      <c r="BP11" s="527"/>
      <c r="BQ11" s="527"/>
      <c r="BR11" s="527"/>
      <c r="BS11" s="527"/>
      <c r="BT11" s="527"/>
      <c r="BU11" s="527"/>
      <c r="BV11" s="527"/>
      <c r="BW11" s="527"/>
      <c r="BX11" s="527"/>
      <c r="BY11" s="527"/>
      <c r="BZ11" s="527"/>
      <c r="CA11" s="527"/>
      <c r="CB11" s="527"/>
      <c r="CC11" s="527"/>
      <c r="CD11" s="527"/>
      <c r="CE11" s="527"/>
      <c r="CF11" s="527"/>
      <c r="CG11" s="527"/>
      <c r="CH11" s="536"/>
      <c r="CI11" s="527"/>
      <c r="CJ11" s="527"/>
      <c r="CK11" s="527"/>
      <c r="CL11" s="405"/>
      <c r="CM11" s="405"/>
      <c r="CN11" s="405"/>
      <c r="CO11" s="405"/>
      <c r="CP11" s="405"/>
      <c r="CQ11" s="405"/>
      <c r="CR11" s="405"/>
      <c r="CS11" s="405"/>
      <c r="CT11" s="405"/>
    </row>
    <row r="12" spans="1:98" x14ac:dyDescent="0.25">
      <c r="B12" s="54" t="s">
        <v>19</v>
      </c>
      <c r="C12" s="250">
        <v>480</v>
      </c>
      <c r="D12" s="250">
        <v>500</v>
      </c>
      <c r="E12" s="250">
        <v>505</v>
      </c>
      <c r="F12" s="250">
        <v>505</v>
      </c>
      <c r="G12" s="250">
        <v>540</v>
      </c>
      <c r="H12" s="250">
        <v>570</v>
      </c>
      <c r="I12" s="313">
        <v>565.64425362649581</v>
      </c>
      <c r="J12" s="313">
        <v>485.15076825777084</v>
      </c>
      <c r="K12" s="314">
        <f t="shared" si="1"/>
        <v>-7.6416603043932829E-3</v>
      </c>
      <c r="L12" s="314">
        <f t="shared" si="2"/>
        <v>-0.14230408044041787</v>
      </c>
      <c r="M12" s="308"/>
      <c r="N12" s="526">
        <v>115</v>
      </c>
      <c r="O12" s="526">
        <v>130</v>
      </c>
      <c r="P12" s="526">
        <v>130</v>
      </c>
      <c r="Q12" s="526">
        <v>130</v>
      </c>
      <c r="R12" s="526">
        <v>120</v>
      </c>
      <c r="S12" s="526">
        <v>125</v>
      </c>
      <c r="T12" s="526">
        <v>125</v>
      </c>
      <c r="U12" s="526">
        <v>130</v>
      </c>
      <c r="V12" s="526">
        <v>115</v>
      </c>
      <c r="W12" s="526">
        <v>135</v>
      </c>
      <c r="X12" s="526">
        <v>130</v>
      </c>
      <c r="Y12" s="526">
        <v>135</v>
      </c>
      <c r="Z12" s="526">
        <v>135</v>
      </c>
      <c r="AA12" s="526">
        <v>135</v>
      </c>
      <c r="AB12" s="526">
        <v>140</v>
      </c>
      <c r="AC12" s="526">
        <v>145</v>
      </c>
      <c r="AD12" s="526">
        <v>135</v>
      </c>
      <c r="AE12" s="526">
        <v>145</v>
      </c>
      <c r="AF12" s="315">
        <v>144.60619503835477</v>
      </c>
      <c r="AG12" s="315">
        <v>147.00988810674656</v>
      </c>
      <c r="AH12" s="315">
        <v>140.24047968190865</v>
      </c>
      <c r="AI12" s="315">
        <v>133.78284642758965</v>
      </c>
      <c r="AJ12" s="315">
        <v>127.4520706404022</v>
      </c>
      <c r="AK12" s="588"/>
      <c r="AL12" s="520">
        <f t="shared" si="9"/>
        <v>255</v>
      </c>
      <c r="AM12" s="520">
        <f t="shared" si="10"/>
        <v>245</v>
      </c>
      <c r="AN12" s="520">
        <f t="shared" si="11"/>
        <v>260</v>
      </c>
      <c r="AO12" s="520">
        <f t="shared" si="12"/>
        <v>245</v>
      </c>
      <c r="AP12" s="520">
        <f t="shared" si="13"/>
        <v>255</v>
      </c>
      <c r="AQ12" s="520">
        <f t="shared" si="14"/>
        <v>250</v>
      </c>
      <c r="AR12" s="520">
        <f t="shared" si="15"/>
        <v>265</v>
      </c>
      <c r="AS12" s="520">
        <f t="shared" si="16"/>
        <v>270</v>
      </c>
      <c r="AT12" s="520">
        <f t="shared" si="17"/>
        <v>285</v>
      </c>
      <c r="AU12" s="520">
        <f t="shared" si="18"/>
        <v>280</v>
      </c>
      <c r="AV12" s="520">
        <f>AF13+AG13</f>
        <v>1080.6145698402565</v>
      </c>
      <c r="AW12" s="520">
        <f>AH13+AI12</f>
        <v>642.50647378392478</v>
      </c>
      <c r="AX12"/>
      <c r="AY12" s="54" t="s">
        <v>19</v>
      </c>
      <c r="AZ12" s="403">
        <f t="shared" si="6"/>
        <v>480</v>
      </c>
      <c r="BA12" s="403">
        <f t="shared" si="6"/>
        <v>500</v>
      </c>
      <c r="BB12" s="403">
        <f t="shared" si="6"/>
        <v>505</v>
      </c>
      <c r="BC12" s="403">
        <f t="shared" si="6"/>
        <v>505</v>
      </c>
      <c r="BD12" s="403">
        <f t="shared" si="6"/>
        <v>540</v>
      </c>
      <c r="BE12" s="403">
        <f t="shared" si="6"/>
        <v>570</v>
      </c>
      <c r="BF12" s="403">
        <f t="shared" si="6"/>
        <v>565.64425362649581</v>
      </c>
      <c r="BG12" s="403"/>
      <c r="BH12" s="567"/>
      <c r="BI12" s="568"/>
      <c r="BJ12" s="53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  <c r="CF12" s="402"/>
      <c r="CG12" s="402"/>
      <c r="CH12" s="538"/>
      <c r="CI12" s="402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</row>
    <row r="13" spans="1:98" x14ac:dyDescent="0.25">
      <c r="B13" s="260" t="s">
        <v>5</v>
      </c>
      <c r="C13" s="249">
        <f>SUM(C14:C19)</f>
        <v>2945</v>
      </c>
      <c r="D13" s="249">
        <f t="shared" ref="D13" si="21">SUM(D14:D19)</f>
        <v>3000</v>
      </c>
      <c r="E13" s="249">
        <f>SUM(E14:E19)</f>
        <v>2840</v>
      </c>
      <c r="F13" s="249">
        <f t="shared" ref="F13:J13" si="22">SUM(F14:F19)</f>
        <v>2505</v>
      </c>
      <c r="G13" s="249">
        <f t="shared" si="22"/>
        <v>2460</v>
      </c>
      <c r="H13" s="249">
        <f t="shared" si="22"/>
        <v>2245</v>
      </c>
      <c r="I13" s="249">
        <f t="shared" si="22"/>
        <v>2099.8255684395326</v>
      </c>
      <c r="J13" s="249">
        <f t="shared" si="22"/>
        <v>1784.7719668305394</v>
      </c>
      <c r="K13" s="307">
        <f t="shared" si="1"/>
        <v>-6.46656710737048E-2</v>
      </c>
      <c r="L13" s="307">
        <f t="shared" si="2"/>
        <v>-0.15003798712819871</v>
      </c>
      <c r="M13" s="308"/>
      <c r="N13" s="519">
        <f t="shared" ref="N13:R13" si="23">SUM(N14:N19)</f>
        <v>740</v>
      </c>
      <c r="O13" s="519">
        <f t="shared" si="23"/>
        <v>695</v>
      </c>
      <c r="P13" s="519">
        <f>SUM(P14:P19)</f>
        <v>720</v>
      </c>
      <c r="Q13" s="519">
        <f t="shared" si="23"/>
        <v>660</v>
      </c>
      <c r="R13" s="519">
        <f t="shared" si="23"/>
        <v>785</v>
      </c>
      <c r="S13" s="524">
        <f>SUM(S14:S19)</f>
        <v>675</v>
      </c>
      <c r="T13" s="524">
        <f t="shared" ref="T13:AJ13" si="24">SUM(T14:T19)</f>
        <v>580</v>
      </c>
      <c r="U13" s="524">
        <f t="shared" si="24"/>
        <v>600</v>
      </c>
      <c r="V13" s="524">
        <f t="shared" si="24"/>
        <v>630</v>
      </c>
      <c r="W13" s="524">
        <f t="shared" si="24"/>
        <v>700</v>
      </c>
      <c r="X13" s="524">
        <f t="shared" si="24"/>
        <v>610</v>
      </c>
      <c r="Y13" s="524">
        <f t="shared" si="24"/>
        <v>590</v>
      </c>
      <c r="Z13" s="524">
        <f t="shared" si="24"/>
        <v>580</v>
      </c>
      <c r="AA13" s="524">
        <f t="shared" si="24"/>
        <v>680</v>
      </c>
      <c r="AB13" s="524">
        <f t="shared" si="24"/>
        <v>580</v>
      </c>
      <c r="AC13" s="524">
        <f t="shared" si="24"/>
        <v>570</v>
      </c>
      <c r="AD13" s="524">
        <f t="shared" si="24"/>
        <v>550</v>
      </c>
      <c r="AE13" s="524">
        <f t="shared" si="24"/>
        <v>560</v>
      </c>
      <c r="AF13" s="524">
        <f t="shared" si="24"/>
        <v>539.64213214196081</v>
      </c>
      <c r="AG13" s="524">
        <f t="shared" si="24"/>
        <v>540.97243769829583</v>
      </c>
      <c r="AH13" s="524">
        <f t="shared" si="24"/>
        <v>508.7236273563351</v>
      </c>
      <c r="AI13" s="524">
        <f t="shared" si="24"/>
        <v>510.48737124294075</v>
      </c>
      <c r="AJ13" s="524">
        <f t="shared" si="24"/>
        <v>401.43257133825352</v>
      </c>
      <c r="AK13" s="588"/>
      <c r="AL13" s="519">
        <f t="shared" ref="AL13:AM13" si="25">SUM(AL14:AL19)</f>
        <v>1565</v>
      </c>
      <c r="AM13" s="519">
        <f t="shared" si="25"/>
        <v>1435</v>
      </c>
      <c r="AN13" s="519">
        <f>Q13+P13</f>
        <v>1380</v>
      </c>
      <c r="AO13" s="519">
        <f>SUM(AO14:AO18)</f>
        <v>1420</v>
      </c>
      <c r="AP13" s="519">
        <f>SUM(AP14:AP19)</f>
        <v>1180</v>
      </c>
      <c r="AQ13" s="519">
        <f t="shared" ref="AQ13" si="26">SUM(AQ14:AQ19)</f>
        <v>1330</v>
      </c>
      <c r="AR13" s="519">
        <f>SUM(AR14:AR19)</f>
        <v>1200</v>
      </c>
      <c r="AS13" s="519">
        <f>SUM(AS14:AS19)</f>
        <v>1260</v>
      </c>
      <c r="AT13" s="519">
        <f>SUM(AT14:AT19)</f>
        <v>1150</v>
      </c>
      <c r="AU13" s="519">
        <f>SUM(AU14:AU19)</f>
        <v>1110</v>
      </c>
      <c r="AV13" s="519">
        <f t="shared" si="19"/>
        <v>1080.6145698402565</v>
      </c>
      <c r="AW13" s="519">
        <f t="shared" si="20"/>
        <v>1019.2109985992759</v>
      </c>
      <c r="AX13"/>
      <c r="AY13" s="260" t="s">
        <v>5</v>
      </c>
      <c r="AZ13" s="524">
        <f t="shared" si="6"/>
        <v>2945</v>
      </c>
      <c r="BA13" s="524">
        <f t="shared" si="6"/>
        <v>3000</v>
      </c>
      <c r="BB13" s="524">
        <f t="shared" si="6"/>
        <v>2840</v>
      </c>
      <c r="BC13" s="524">
        <f t="shared" si="6"/>
        <v>2505</v>
      </c>
      <c r="BD13" s="524">
        <f t="shared" si="6"/>
        <v>2460</v>
      </c>
      <c r="BE13" s="524">
        <f t="shared" si="6"/>
        <v>2245</v>
      </c>
      <c r="BF13" s="524">
        <f t="shared" si="6"/>
        <v>2099.8255684395326</v>
      </c>
      <c r="BG13" s="524">
        <f>J13</f>
        <v>1784.7719668305394</v>
      </c>
      <c r="BH13" s="563">
        <f t="shared" ref="BH13:BH46" si="27">K13</f>
        <v>-6.46656710737048E-2</v>
      </c>
      <c r="BI13" s="563">
        <f>L13</f>
        <v>-0.15003798712819871</v>
      </c>
      <c r="BJ13" s="533"/>
      <c r="BK13" s="524">
        <f t="shared" ref="BK13:CG13" si="28">N13</f>
        <v>740</v>
      </c>
      <c r="BL13" s="524">
        <f t="shared" si="28"/>
        <v>695</v>
      </c>
      <c r="BM13" s="524">
        <f t="shared" si="28"/>
        <v>720</v>
      </c>
      <c r="BN13" s="524">
        <f t="shared" si="28"/>
        <v>660</v>
      </c>
      <c r="BO13" s="524">
        <f t="shared" si="28"/>
        <v>785</v>
      </c>
      <c r="BP13" s="524">
        <f t="shared" si="28"/>
        <v>675</v>
      </c>
      <c r="BQ13" s="524">
        <f t="shared" si="28"/>
        <v>580</v>
      </c>
      <c r="BR13" s="524">
        <f t="shared" si="28"/>
        <v>600</v>
      </c>
      <c r="BS13" s="524">
        <f t="shared" si="28"/>
        <v>630</v>
      </c>
      <c r="BT13" s="524">
        <f t="shared" si="28"/>
        <v>700</v>
      </c>
      <c r="BU13" s="524">
        <f t="shared" si="28"/>
        <v>610</v>
      </c>
      <c r="BV13" s="524">
        <f t="shared" si="28"/>
        <v>590</v>
      </c>
      <c r="BW13" s="524">
        <f t="shared" si="28"/>
        <v>580</v>
      </c>
      <c r="BX13" s="524">
        <f t="shared" si="28"/>
        <v>680</v>
      </c>
      <c r="BY13" s="524">
        <f t="shared" si="28"/>
        <v>580</v>
      </c>
      <c r="BZ13" s="524">
        <f t="shared" si="28"/>
        <v>570</v>
      </c>
      <c r="CA13" s="524">
        <f t="shared" si="28"/>
        <v>550</v>
      </c>
      <c r="CB13" s="524">
        <f t="shared" si="28"/>
        <v>560</v>
      </c>
      <c r="CC13" s="524">
        <f t="shared" si="28"/>
        <v>539.64213214196081</v>
      </c>
      <c r="CD13" s="524">
        <f t="shared" si="28"/>
        <v>540.97243769829583</v>
      </c>
      <c r="CE13" s="524">
        <f t="shared" si="28"/>
        <v>508.7236273563351</v>
      </c>
      <c r="CF13" s="524">
        <f t="shared" si="28"/>
        <v>510.48737124294075</v>
      </c>
      <c r="CG13" s="524">
        <f t="shared" si="28"/>
        <v>401.43257133825352</v>
      </c>
      <c r="CH13" s="569"/>
      <c r="CI13" s="524">
        <f t="shared" ref="CI13:CT13" si="29">AL13</f>
        <v>1565</v>
      </c>
      <c r="CJ13" s="524">
        <f t="shared" si="29"/>
        <v>1435</v>
      </c>
      <c r="CK13" s="524">
        <f t="shared" si="29"/>
        <v>1380</v>
      </c>
      <c r="CL13" s="524">
        <f t="shared" si="29"/>
        <v>1420</v>
      </c>
      <c r="CM13" s="524">
        <f t="shared" si="29"/>
        <v>1180</v>
      </c>
      <c r="CN13" s="524">
        <f t="shared" si="29"/>
        <v>1330</v>
      </c>
      <c r="CO13" s="524">
        <f t="shared" si="29"/>
        <v>1200</v>
      </c>
      <c r="CP13" s="524">
        <f t="shared" si="29"/>
        <v>1260</v>
      </c>
      <c r="CQ13" s="524">
        <f t="shared" si="29"/>
        <v>1150</v>
      </c>
      <c r="CR13" s="524">
        <f t="shared" si="29"/>
        <v>1110</v>
      </c>
      <c r="CS13" s="524">
        <f t="shared" si="29"/>
        <v>1080.6145698402565</v>
      </c>
      <c r="CT13" s="524">
        <f t="shared" si="29"/>
        <v>1019.2109985992759</v>
      </c>
    </row>
    <row r="14" spans="1:98" x14ac:dyDescent="0.25">
      <c r="B14" s="266" t="s">
        <v>15</v>
      </c>
      <c r="C14" s="196">
        <v>200</v>
      </c>
      <c r="D14" s="196">
        <v>230</v>
      </c>
      <c r="E14" s="196">
        <v>250</v>
      </c>
      <c r="F14" s="196">
        <v>265</v>
      </c>
      <c r="G14" s="196">
        <v>280</v>
      </c>
      <c r="H14" s="196">
        <v>280</v>
      </c>
      <c r="I14" s="196">
        <v>340.5</v>
      </c>
      <c r="J14" s="196">
        <v>297.9375</v>
      </c>
      <c r="K14" s="310">
        <f t="shared" si="1"/>
        <v>0.21607142857142847</v>
      </c>
      <c r="L14" s="310">
        <f t="shared" si="2"/>
        <v>-0.125</v>
      </c>
      <c r="M14" s="308"/>
      <c r="N14" s="525">
        <v>55</v>
      </c>
      <c r="O14" s="525">
        <v>55</v>
      </c>
      <c r="P14" s="525">
        <v>60</v>
      </c>
      <c r="Q14" s="525">
        <v>60</v>
      </c>
      <c r="R14" s="525">
        <v>60</v>
      </c>
      <c r="S14" s="525">
        <v>65</v>
      </c>
      <c r="T14" s="525">
        <v>65</v>
      </c>
      <c r="U14" s="525">
        <v>65</v>
      </c>
      <c r="V14" s="525">
        <v>65</v>
      </c>
      <c r="W14" s="525">
        <v>65</v>
      </c>
      <c r="X14" s="525">
        <v>70</v>
      </c>
      <c r="Y14" s="525">
        <v>70</v>
      </c>
      <c r="Z14" s="525">
        <v>70</v>
      </c>
      <c r="AA14" s="525">
        <v>70</v>
      </c>
      <c r="AB14" s="525">
        <v>75</v>
      </c>
      <c r="AC14" s="525">
        <v>75</v>
      </c>
      <c r="AD14" s="525">
        <v>80</v>
      </c>
      <c r="AE14" s="525">
        <v>55</v>
      </c>
      <c r="AF14" s="490">
        <v>86.5</v>
      </c>
      <c r="AG14" s="490">
        <v>91</v>
      </c>
      <c r="AH14" s="490">
        <v>77</v>
      </c>
      <c r="AI14" s="490">
        <v>86</v>
      </c>
      <c r="AJ14" s="490">
        <v>80.5</v>
      </c>
      <c r="AK14" s="588"/>
      <c r="AL14" s="490">
        <f t="shared" ref="AL14:AL19" si="30">D14-AM14</f>
        <v>120</v>
      </c>
      <c r="AM14" s="490">
        <f t="shared" ref="AM14:AM19" si="31">SUM(N14:O14)</f>
        <v>110</v>
      </c>
      <c r="AN14" s="490">
        <f t="shared" ref="AN14:AN19" si="32">SUM(P14:Q14)</f>
        <v>120</v>
      </c>
      <c r="AO14" s="482">
        <f t="shared" ref="AO14:AO19" si="33">SUM(R14:S14)</f>
        <v>125</v>
      </c>
      <c r="AP14" s="482">
        <f t="shared" ref="AP14:AP19" si="34">SUM(T14:U14)</f>
        <v>130</v>
      </c>
      <c r="AQ14" s="482">
        <f t="shared" ref="AQ14:AQ19" si="35">SUM(V14:W14)</f>
        <v>130</v>
      </c>
      <c r="AR14" s="482">
        <f t="shared" ref="AR14:AR19" si="36">SUM(X14:Y14)</f>
        <v>140</v>
      </c>
      <c r="AS14" s="482">
        <f t="shared" ref="AS14:AS19" si="37">SUM(Z14:AA14)</f>
        <v>140</v>
      </c>
      <c r="AT14" s="482">
        <f t="shared" ref="AT14:AT19" si="38">SUM(AB14:AC14)</f>
        <v>150</v>
      </c>
      <c r="AU14" s="482">
        <f t="shared" ref="AU14:AU19" si="39">SUM(AD14:AE14)</f>
        <v>135</v>
      </c>
      <c r="AV14" s="482">
        <f t="shared" si="19"/>
        <v>177.5</v>
      </c>
      <c r="AW14" s="482">
        <f t="shared" si="20"/>
        <v>163</v>
      </c>
      <c r="AX14"/>
      <c r="AY14" s="266" t="s">
        <v>15</v>
      </c>
      <c r="AZ14" s="532">
        <f t="shared" si="6"/>
        <v>200</v>
      </c>
      <c r="BA14" s="532">
        <f t="shared" si="6"/>
        <v>230</v>
      </c>
      <c r="BB14" s="532">
        <f t="shared" si="6"/>
        <v>250</v>
      </c>
      <c r="BC14" s="532">
        <f t="shared" si="6"/>
        <v>265</v>
      </c>
      <c r="BD14" s="532">
        <f t="shared" si="6"/>
        <v>280</v>
      </c>
      <c r="BE14" s="532">
        <f t="shared" si="6"/>
        <v>280</v>
      </c>
      <c r="BF14" s="532">
        <f t="shared" si="6"/>
        <v>340.5</v>
      </c>
      <c r="BG14" s="532"/>
      <c r="BH14" s="565"/>
      <c r="BI14" s="559"/>
      <c r="BJ14" s="539"/>
      <c r="BK14" s="527"/>
      <c r="BL14" s="527"/>
      <c r="BM14" s="527"/>
      <c r="BN14" s="527"/>
      <c r="BO14" s="527"/>
      <c r="BP14" s="527"/>
      <c r="BQ14" s="527"/>
      <c r="BR14" s="527"/>
      <c r="BS14" s="527"/>
      <c r="BT14" s="527"/>
      <c r="BU14" s="527"/>
      <c r="BV14" s="527"/>
      <c r="BW14" s="527"/>
      <c r="BX14" s="527"/>
      <c r="BY14" s="527"/>
      <c r="BZ14" s="527"/>
      <c r="CA14" s="527"/>
      <c r="CB14" s="527"/>
      <c r="CC14" s="527"/>
      <c r="CD14" s="527"/>
      <c r="CE14" s="527"/>
      <c r="CF14" s="527"/>
      <c r="CG14" s="527"/>
      <c r="CH14" s="540"/>
      <c r="CI14" s="527"/>
      <c r="CJ14" s="527"/>
      <c r="CK14" s="527"/>
      <c r="CL14" s="405"/>
      <c r="CM14" s="405"/>
      <c r="CN14" s="405"/>
      <c r="CO14" s="405"/>
      <c r="CP14" s="405"/>
      <c r="CQ14" s="405"/>
      <c r="CR14" s="405"/>
      <c r="CS14" s="405"/>
      <c r="CT14" s="405"/>
    </row>
    <row r="15" spans="1:98" x14ac:dyDescent="0.25">
      <c r="B15" s="266" t="s">
        <v>16</v>
      </c>
      <c r="C15" s="196">
        <v>220</v>
      </c>
      <c r="D15" s="196">
        <v>220</v>
      </c>
      <c r="E15" s="196">
        <v>235</v>
      </c>
      <c r="F15" s="196">
        <v>240</v>
      </c>
      <c r="G15" s="196">
        <v>250</v>
      </c>
      <c r="H15" s="196">
        <v>255</v>
      </c>
      <c r="I15" s="196">
        <v>236.75581477493773</v>
      </c>
      <c r="J15" s="196">
        <v>211.41724598599279</v>
      </c>
      <c r="K15" s="310">
        <f t="shared" si="1"/>
        <v>-7.1545824412008852E-2</v>
      </c>
      <c r="L15" s="310">
        <f t="shared" si="2"/>
        <v>-0.1070240611113692</v>
      </c>
      <c r="M15" s="308"/>
      <c r="N15" s="525">
        <v>60</v>
      </c>
      <c r="O15" s="525">
        <v>40</v>
      </c>
      <c r="P15" s="525">
        <v>60</v>
      </c>
      <c r="Q15" s="525">
        <v>65</v>
      </c>
      <c r="R15" s="525">
        <v>65</v>
      </c>
      <c r="S15" s="525">
        <v>45</v>
      </c>
      <c r="T15" s="525">
        <v>65</v>
      </c>
      <c r="U15" s="525">
        <v>70</v>
      </c>
      <c r="V15" s="525">
        <v>60</v>
      </c>
      <c r="W15" s="525">
        <v>45</v>
      </c>
      <c r="X15" s="525">
        <v>65</v>
      </c>
      <c r="Y15" s="525">
        <v>65</v>
      </c>
      <c r="Z15" s="525">
        <v>60</v>
      </c>
      <c r="AA15" s="525">
        <v>60</v>
      </c>
      <c r="AB15" s="525">
        <v>65</v>
      </c>
      <c r="AC15" s="525">
        <v>70</v>
      </c>
      <c r="AD15" s="525">
        <v>60</v>
      </c>
      <c r="AE15" s="525">
        <v>65</v>
      </c>
      <c r="AF15" s="490">
        <v>59.578918260056682</v>
      </c>
      <c r="AG15" s="490">
        <v>63.039452106299215</v>
      </c>
      <c r="AH15" s="490">
        <v>56.292711063163225</v>
      </c>
      <c r="AI15" s="490">
        <v>57.844733345418632</v>
      </c>
      <c r="AJ15" s="490">
        <v>54.383637449096931</v>
      </c>
      <c r="AK15" s="588"/>
      <c r="AL15" s="490">
        <f t="shared" si="30"/>
        <v>120</v>
      </c>
      <c r="AM15" s="490">
        <f t="shared" si="31"/>
        <v>100</v>
      </c>
      <c r="AN15" s="490">
        <f t="shared" si="32"/>
        <v>125</v>
      </c>
      <c r="AO15" s="482">
        <f t="shared" si="33"/>
        <v>110</v>
      </c>
      <c r="AP15" s="482">
        <f t="shared" si="34"/>
        <v>135</v>
      </c>
      <c r="AQ15" s="482">
        <f t="shared" si="35"/>
        <v>105</v>
      </c>
      <c r="AR15" s="482">
        <f t="shared" si="36"/>
        <v>130</v>
      </c>
      <c r="AS15" s="482">
        <f t="shared" si="37"/>
        <v>120</v>
      </c>
      <c r="AT15" s="482">
        <f t="shared" si="38"/>
        <v>135</v>
      </c>
      <c r="AU15" s="482">
        <f t="shared" si="39"/>
        <v>125</v>
      </c>
      <c r="AV15" s="482">
        <f t="shared" si="19"/>
        <v>122.61837036635589</v>
      </c>
      <c r="AW15" s="482">
        <f t="shared" si="20"/>
        <v>114.13744440858186</v>
      </c>
      <c r="AX15"/>
      <c r="AY15" s="266" t="s">
        <v>16</v>
      </c>
      <c r="AZ15" s="532">
        <f t="shared" si="6"/>
        <v>220</v>
      </c>
      <c r="BA15" s="532">
        <f t="shared" si="6"/>
        <v>220</v>
      </c>
      <c r="BB15" s="532">
        <f t="shared" si="6"/>
        <v>235</v>
      </c>
      <c r="BC15" s="532">
        <f t="shared" si="6"/>
        <v>240</v>
      </c>
      <c r="BD15" s="532">
        <f t="shared" si="6"/>
        <v>250</v>
      </c>
      <c r="BE15" s="532">
        <f t="shared" si="6"/>
        <v>255</v>
      </c>
      <c r="BF15" s="532">
        <f t="shared" si="6"/>
        <v>236.75581477493773</v>
      </c>
      <c r="BG15" s="570"/>
      <c r="BH15" s="565"/>
      <c r="BI15" s="559"/>
      <c r="BJ15" s="539"/>
      <c r="BK15" s="527"/>
      <c r="BL15" s="527"/>
      <c r="BM15" s="527"/>
      <c r="BN15" s="527"/>
      <c r="BO15" s="527"/>
      <c r="BP15" s="527"/>
      <c r="BQ15" s="527"/>
      <c r="BR15" s="527"/>
      <c r="BS15" s="527"/>
      <c r="BT15" s="527"/>
      <c r="BU15" s="527"/>
      <c r="BV15" s="527"/>
      <c r="BW15" s="527"/>
      <c r="BX15" s="527"/>
      <c r="BY15" s="527"/>
      <c r="BZ15" s="527"/>
      <c r="CA15" s="527"/>
      <c r="CB15" s="527"/>
      <c r="CC15" s="527"/>
      <c r="CD15" s="527"/>
      <c r="CE15" s="527"/>
      <c r="CF15" s="527"/>
      <c r="CG15" s="527"/>
      <c r="CH15" s="540"/>
      <c r="CI15" s="527"/>
      <c r="CJ15" s="527"/>
      <c r="CK15" s="527"/>
      <c r="CL15" s="405"/>
      <c r="CM15" s="405"/>
      <c r="CN15" s="405"/>
      <c r="CO15" s="405"/>
      <c r="CP15" s="405"/>
      <c r="CQ15" s="405"/>
      <c r="CR15" s="405"/>
      <c r="CS15" s="405"/>
      <c r="CT15" s="405"/>
    </row>
    <row r="16" spans="1:98" x14ac:dyDescent="0.25">
      <c r="B16" s="266" t="s">
        <v>17</v>
      </c>
      <c r="C16" s="196">
        <v>335</v>
      </c>
      <c r="D16" s="196">
        <v>335</v>
      </c>
      <c r="E16" s="196">
        <v>340</v>
      </c>
      <c r="F16" s="196">
        <v>335</v>
      </c>
      <c r="G16" s="196">
        <v>340</v>
      </c>
      <c r="H16" s="196">
        <v>345</v>
      </c>
      <c r="I16" s="196">
        <v>372.26277000000005</v>
      </c>
      <c r="J16" s="196">
        <v>335.03649300000006</v>
      </c>
      <c r="K16" s="310">
        <f t="shared" si="1"/>
        <v>7.9022521739130491E-2</v>
      </c>
      <c r="L16" s="310">
        <f t="shared" si="2"/>
        <v>-9.9999999999999978E-2</v>
      </c>
      <c r="M16" s="308"/>
      <c r="N16" s="525">
        <v>70</v>
      </c>
      <c r="O16" s="525">
        <v>100</v>
      </c>
      <c r="P16" s="525">
        <v>85</v>
      </c>
      <c r="Q16" s="525">
        <v>80</v>
      </c>
      <c r="R16" s="525">
        <v>70</v>
      </c>
      <c r="S16" s="525">
        <v>100</v>
      </c>
      <c r="T16" s="525">
        <v>85</v>
      </c>
      <c r="U16" s="525">
        <v>75</v>
      </c>
      <c r="V16" s="525">
        <v>70</v>
      </c>
      <c r="W16" s="525">
        <v>105</v>
      </c>
      <c r="X16" s="525">
        <v>85</v>
      </c>
      <c r="Y16" s="525">
        <v>80</v>
      </c>
      <c r="Z16" s="525">
        <v>85</v>
      </c>
      <c r="AA16" s="525">
        <v>85</v>
      </c>
      <c r="AB16" s="525">
        <v>85</v>
      </c>
      <c r="AC16" s="525">
        <v>85</v>
      </c>
      <c r="AD16" s="525">
        <v>90</v>
      </c>
      <c r="AE16" s="525">
        <v>85</v>
      </c>
      <c r="AF16" s="490">
        <v>93.953139452957743</v>
      </c>
      <c r="AG16" s="490">
        <v>96.114760528164354</v>
      </c>
      <c r="AH16" s="490">
        <v>106.70696835593304</v>
      </c>
      <c r="AI16" s="490">
        <v>75.487901662944893</v>
      </c>
      <c r="AJ16" s="490">
        <v>82.678762718602812</v>
      </c>
      <c r="AK16" s="588"/>
      <c r="AL16" s="490">
        <f t="shared" si="30"/>
        <v>165</v>
      </c>
      <c r="AM16" s="490">
        <f t="shared" si="31"/>
        <v>170</v>
      </c>
      <c r="AN16" s="490">
        <f t="shared" si="32"/>
        <v>165</v>
      </c>
      <c r="AO16" s="490">
        <f t="shared" si="33"/>
        <v>170</v>
      </c>
      <c r="AP16" s="482">
        <f t="shared" si="34"/>
        <v>160</v>
      </c>
      <c r="AQ16" s="482">
        <f t="shared" si="35"/>
        <v>175</v>
      </c>
      <c r="AR16" s="482">
        <f t="shared" si="36"/>
        <v>165</v>
      </c>
      <c r="AS16" s="482">
        <f t="shared" si="37"/>
        <v>170</v>
      </c>
      <c r="AT16" s="482">
        <f t="shared" si="38"/>
        <v>170</v>
      </c>
      <c r="AU16" s="482">
        <f t="shared" si="39"/>
        <v>175</v>
      </c>
      <c r="AV16" s="482">
        <f t="shared" si="19"/>
        <v>190.06789998112208</v>
      </c>
      <c r="AW16" s="482">
        <f t="shared" si="20"/>
        <v>182.19487001887794</v>
      </c>
      <c r="AX16"/>
      <c r="AY16" s="266" t="s">
        <v>17</v>
      </c>
      <c r="AZ16" s="532">
        <f t="shared" si="6"/>
        <v>335</v>
      </c>
      <c r="BA16" s="532">
        <f t="shared" si="6"/>
        <v>335</v>
      </c>
      <c r="BB16" s="532">
        <f t="shared" si="6"/>
        <v>340</v>
      </c>
      <c r="BC16" s="532">
        <f t="shared" si="6"/>
        <v>335</v>
      </c>
      <c r="BD16" s="532">
        <f t="shared" si="6"/>
        <v>340</v>
      </c>
      <c r="BE16" s="532">
        <f t="shared" si="6"/>
        <v>345</v>
      </c>
      <c r="BF16" s="532">
        <f t="shared" si="6"/>
        <v>372.26277000000005</v>
      </c>
      <c r="BG16" s="532"/>
      <c r="BH16" s="565"/>
      <c r="BI16" s="559"/>
      <c r="BJ16" s="523"/>
      <c r="BK16" s="527"/>
      <c r="BL16" s="527"/>
      <c r="BM16" s="527"/>
      <c r="BN16" s="527"/>
      <c r="BO16" s="527"/>
      <c r="BP16" s="527"/>
      <c r="BQ16" s="527"/>
      <c r="BR16" s="527"/>
      <c r="BS16" s="527"/>
      <c r="BT16" s="527"/>
      <c r="BU16" s="527"/>
      <c r="BV16" s="527"/>
      <c r="BW16" s="527"/>
      <c r="BX16" s="527"/>
      <c r="BY16" s="527"/>
      <c r="BZ16" s="527"/>
      <c r="CA16" s="527"/>
      <c r="CB16" s="527"/>
      <c r="CC16" s="527"/>
      <c r="CD16" s="527"/>
      <c r="CE16" s="527"/>
      <c r="CF16" s="527"/>
      <c r="CG16" s="527"/>
      <c r="CH16" s="539"/>
      <c r="CI16" s="527"/>
      <c r="CJ16" s="527"/>
      <c r="CK16" s="527"/>
      <c r="CL16" s="405"/>
      <c r="CM16" s="405"/>
      <c r="CN16" s="405"/>
      <c r="CO16" s="405"/>
      <c r="CP16" s="405"/>
      <c r="CQ16" s="405"/>
      <c r="CR16" s="405"/>
      <c r="CS16" s="405"/>
      <c r="CT16" s="405"/>
    </row>
    <row r="17" spans="2:98" x14ac:dyDescent="0.25">
      <c r="B17" s="266" t="s">
        <v>18</v>
      </c>
      <c r="C17" s="196">
        <v>1990</v>
      </c>
      <c r="D17" s="196">
        <v>1975</v>
      </c>
      <c r="E17" s="196">
        <v>1765</v>
      </c>
      <c r="F17" s="196">
        <v>1450</v>
      </c>
      <c r="G17" s="196">
        <v>1340</v>
      </c>
      <c r="H17" s="196">
        <v>1095</v>
      </c>
      <c r="I17" s="196">
        <v>871.19551282051282</v>
      </c>
      <c r="J17" s="196">
        <v>699.88230913461541</v>
      </c>
      <c r="K17" s="310">
        <f t="shared" si="1"/>
        <v>-0.20438765952464588</v>
      </c>
      <c r="L17" s="310">
        <f t="shared" si="2"/>
        <v>-0.1966415129151291</v>
      </c>
      <c r="M17" s="308"/>
      <c r="N17" s="525">
        <v>500</v>
      </c>
      <c r="O17" s="525">
        <v>440</v>
      </c>
      <c r="P17" s="525">
        <v>440</v>
      </c>
      <c r="Q17" s="525">
        <v>405</v>
      </c>
      <c r="R17" s="525">
        <v>530</v>
      </c>
      <c r="S17" s="525">
        <v>390</v>
      </c>
      <c r="T17" s="525">
        <v>310</v>
      </c>
      <c r="U17" s="525">
        <v>340</v>
      </c>
      <c r="V17" s="525">
        <v>375</v>
      </c>
      <c r="W17" s="525">
        <v>425</v>
      </c>
      <c r="X17" s="525">
        <v>325</v>
      </c>
      <c r="Y17" s="525">
        <v>315</v>
      </c>
      <c r="Z17" s="525">
        <v>305</v>
      </c>
      <c r="AA17" s="525">
        <v>395</v>
      </c>
      <c r="AB17" s="525">
        <v>285</v>
      </c>
      <c r="AC17" s="525">
        <v>275</v>
      </c>
      <c r="AD17" s="525">
        <v>250</v>
      </c>
      <c r="AE17" s="525">
        <v>285</v>
      </c>
      <c r="AF17" s="490">
        <v>232.16878205128197</v>
      </c>
      <c r="AG17" s="490">
        <v>212.59099358974328</v>
      </c>
      <c r="AH17" s="490">
        <v>206.57942307692332</v>
      </c>
      <c r="AI17" s="490">
        <v>219.8563141025642</v>
      </c>
      <c r="AJ17" s="490">
        <v>127.69283012820509</v>
      </c>
      <c r="AK17" s="588"/>
      <c r="AL17" s="490">
        <f t="shared" si="30"/>
        <v>1035</v>
      </c>
      <c r="AM17" s="490">
        <f t="shared" si="31"/>
        <v>940</v>
      </c>
      <c r="AN17" s="490">
        <f t="shared" si="32"/>
        <v>845</v>
      </c>
      <c r="AO17" s="490">
        <f t="shared" si="33"/>
        <v>920</v>
      </c>
      <c r="AP17" s="482">
        <f t="shared" si="34"/>
        <v>650</v>
      </c>
      <c r="AQ17" s="482">
        <f t="shared" si="35"/>
        <v>800</v>
      </c>
      <c r="AR17" s="482">
        <f t="shared" si="36"/>
        <v>640</v>
      </c>
      <c r="AS17" s="482">
        <f t="shared" si="37"/>
        <v>700</v>
      </c>
      <c r="AT17" s="482">
        <f t="shared" si="38"/>
        <v>560</v>
      </c>
      <c r="AU17" s="482">
        <f t="shared" si="39"/>
        <v>535</v>
      </c>
      <c r="AV17" s="482">
        <f t="shared" si="19"/>
        <v>444.75977564102527</v>
      </c>
      <c r="AW17" s="482">
        <f t="shared" si="20"/>
        <v>426.43573717948755</v>
      </c>
      <c r="AX17"/>
      <c r="AY17" s="266" t="s">
        <v>18</v>
      </c>
      <c r="AZ17" s="532">
        <f t="shared" si="6"/>
        <v>1990</v>
      </c>
      <c r="BA17" s="532">
        <f t="shared" si="6"/>
        <v>1975</v>
      </c>
      <c r="BB17" s="532">
        <f t="shared" si="6"/>
        <v>1765</v>
      </c>
      <c r="BC17" s="532">
        <f t="shared" si="6"/>
        <v>1450</v>
      </c>
      <c r="BD17" s="532">
        <f t="shared" si="6"/>
        <v>1340</v>
      </c>
      <c r="BE17" s="532">
        <f t="shared" si="6"/>
        <v>1095</v>
      </c>
      <c r="BF17" s="532">
        <f t="shared" si="6"/>
        <v>871.19551282051282</v>
      </c>
      <c r="BG17" s="532"/>
      <c r="BH17" s="565"/>
      <c r="BI17" s="559"/>
      <c r="BJ17" s="523"/>
      <c r="BK17" s="527"/>
      <c r="BL17" s="527"/>
      <c r="BM17" s="527"/>
      <c r="BN17" s="527"/>
      <c r="BO17" s="527"/>
      <c r="BP17" s="527"/>
      <c r="BQ17" s="527"/>
      <c r="BR17" s="527"/>
      <c r="BS17" s="527"/>
      <c r="BT17" s="527"/>
      <c r="BU17" s="527"/>
      <c r="BV17" s="527"/>
      <c r="BW17" s="527"/>
      <c r="BX17" s="527"/>
      <c r="BY17" s="527"/>
      <c r="BZ17" s="527"/>
      <c r="CA17" s="527"/>
      <c r="CB17" s="527"/>
      <c r="CC17" s="527"/>
      <c r="CD17" s="527"/>
      <c r="CE17" s="527"/>
      <c r="CF17" s="527"/>
      <c r="CG17" s="527"/>
      <c r="CH17" s="536"/>
      <c r="CI17" s="527"/>
      <c r="CJ17" s="527"/>
      <c r="CK17" s="527"/>
      <c r="CL17" s="405"/>
      <c r="CM17" s="405"/>
      <c r="CN17" s="405"/>
      <c r="CO17" s="405"/>
      <c r="CP17" s="405"/>
      <c r="CQ17" s="405"/>
      <c r="CR17" s="405"/>
      <c r="CS17" s="405"/>
      <c r="CT17" s="405"/>
    </row>
    <row r="18" spans="2:98" x14ac:dyDescent="0.25">
      <c r="B18" s="266" t="s">
        <v>21</v>
      </c>
      <c r="C18" s="196">
        <v>140</v>
      </c>
      <c r="D18" s="196">
        <v>175</v>
      </c>
      <c r="E18" s="196">
        <v>180</v>
      </c>
      <c r="F18" s="196">
        <v>145</v>
      </c>
      <c r="G18" s="196">
        <v>175</v>
      </c>
      <c r="H18" s="196">
        <v>195</v>
      </c>
      <c r="I18" s="196">
        <v>102.39351265721356</v>
      </c>
      <c r="J18" s="196">
        <v>84.986615505487251</v>
      </c>
      <c r="K18" s="310">
        <f t="shared" si="1"/>
        <v>-0.47490506329634075</v>
      </c>
      <c r="L18" s="310">
        <f t="shared" si="2"/>
        <v>-0.17000000000000004</v>
      </c>
      <c r="M18" s="308"/>
      <c r="N18" s="525">
        <v>40</v>
      </c>
      <c r="O18" s="525">
        <v>45</v>
      </c>
      <c r="P18" s="525">
        <v>55</v>
      </c>
      <c r="Q18" s="525">
        <v>30</v>
      </c>
      <c r="R18" s="525">
        <v>40</v>
      </c>
      <c r="S18" s="525">
        <v>55</v>
      </c>
      <c r="T18" s="525">
        <v>35</v>
      </c>
      <c r="U18" s="525">
        <v>30</v>
      </c>
      <c r="V18" s="525">
        <v>40</v>
      </c>
      <c r="W18" s="525">
        <v>40</v>
      </c>
      <c r="X18" s="525">
        <v>45</v>
      </c>
      <c r="Y18" s="525">
        <v>40</v>
      </c>
      <c r="Z18" s="525">
        <v>40</v>
      </c>
      <c r="AA18" s="525">
        <v>50</v>
      </c>
      <c r="AB18" s="525">
        <v>50</v>
      </c>
      <c r="AC18" s="525">
        <v>45</v>
      </c>
      <c r="AD18" s="525">
        <v>50</v>
      </c>
      <c r="AE18" s="525">
        <v>50</v>
      </c>
      <c r="AF18" s="490">
        <v>22.599110487746586</v>
      </c>
      <c r="AG18" s="490">
        <v>33.385049584171085</v>
      </c>
      <c r="AH18" s="490">
        <v>19.290420000000001</v>
      </c>
      <c r="AI18" s="490">
        <v>27.118932585295898</v>
      </c>
      <c r="AJ18" s="490">
        <v>15.819377341422609</v>
      </c>
      <c r="AK18" s="588"/>
      <c r="AL18" s="490">
        <f t="shared" si="30"/>
        <v>90</v>
      </c>
      <c r="AM18" s="490">
        <f t="shared" si="31"/>
        <v>85</v>
      </c>
      <c r="AN18" s="490">
        <f t="shared" si="32"/>
        <v>85</v>
      </c>
      <c r="AO18" s="490">
        <f t="shared" si="33"/>
        <v>95</v>
      </c>
      <c r="AP18" s="482">
        <f t="shared" si="34"/>
        <v>65</v>
      </c>
      <c r="AQ18" s="482">
        <f t="shared" si="35"/>
        <v>80</v>
      </c>
      <c r="AR18" s="482">
        <f t="shared" si="36"/>
        <v>85</v>
      </c>
      <c r="AS18" s="482">
        <f t="shared" si="37"/>
        <v>90</v>
      </c>
      <c r="AT18" s="482">
        <f t="shared" si="38"/>
        <v>95</v>
      </c>
      <c r="AU18" s="482">
        <f t="shared" si="39"/>
        <v>100</v>
      </c>
      <c r="AV18" s="482">
        <f t="shared" si="19"/>
        <v>55.984160071917671</v>
      </c>
      <c r="AW18" s="482">
        <f t="shared" si="20"/>
        <v>46.409352585295899</v>
      </c>
      <c r="AX18"/>
      <c r="AY18" s="266" t="s">
        <v>21</v>
      </c>
      <c r="AZ18" s="532">
        <f t="shared" si="6"/>
        <v>140</v>
      </c>
      <c r="BA18" s="532">
        <f t="shared" si="6"/>
        <v>175</v>
      </c>
      <c r="BB18" s="532">
        <f t="shared" si="6"/>
        <v>180</v>
      </c>
      <c r="BC18" s="532">
        <f t="shared" si="6"/>
        <v>145</v>
      </c>
      <c r="BD18" s="532">
        <f t="shared" si="6"/>
        <v>175</v>
      </c>
      <c r="BE18" s="532">
        <f t="shared" si="6"/>
        <v>195</v>
      </c>
      <c r="BF18" s="532">
        <f t="shared" si="6"/>
        <v>102.39351265721356</v>
      </c>
      <c r="BG18" s="532"/>
      <c r="BH18" s="565"/>
      <c r="BI18" s="559"/>
      <c r="BJ18" s="523"/>
      <c r="BK18" s="527"/>
      <c r="BL18" s="527"/>
      <c r="BM18" s="527"/>
      <c r="BN18" s="527"/>
      <c r="BO18" s="527"/>
      <c r="BP18" s="527"/>
      <c r="BQ18" s="527"/>
      <c r="BR18" s="527"/>
      <c r="BS18" s="527"/>
      <c r="BT18" s="527"/>
      <c r="BU18" s="527"/>
      <c r="BV18" s="527"/>
      <c r="BW18" s="527"/>
      <c r="BX18" s="527"/>
      <c r="BY18" s="527"/>
      <c r="BZ18" s="527"/>
      <c r="CA18" s="527"/>
      <c r="CB18" s="527"/>
      <c r="CC18" s="527"/>
      <c r="CD18" s="527"/>
      <c r="CE18" s="527"/>
      <c r="CF18" s="527"/>
      <c r="CG18" s="527"/>
      <c r="CH18" s="536"/>
      <c r="CI18" s="527"/>
      <c r="CJ18" s="527"/>
      <c r="CK18" s="527"/>
      <c r="CL18" s="405"/>
      <c r="CM18" s="405"/>
      <c r="CN18" s="405"/>
      <c r="CO18" s="405"/>
      <c r="CP18" s="405"/>
      <c r="CQ18" s="405"/>
      <c r="CR18" s="405"/>
      <c r="CS18" s="405"/>
      <c r="CT18" s="405"/>
    </row>
    <row r="19" spans="2:98" x14ac:dyDescent="0.25">
      <c r="B19" s="54" t="s">
        <v>19</v>
      </c>
      <c r="C19" s="250">
        <v>60</v>
      </c>
      <c r="D19" s="250">
        <v>65</v>
      </c>
      <c r="E19" s="250">
        <v>70</v>
      </c>
      <c r="F19" s="250">
        <v>70</v>
      </c>
      <c r="G19" s="250">
        <v>75</v>
      </c>
      <c r="H19" s="250">
        <v>75</v>
      </c>
      <c r="I19" s="250">
        <v>176.71795818686826</v>
      </c>
      <c r="J19" s="250">
        <v>155.51180320444408</v>
      </c>
      <c r="K19" s="314">
        <f t="shared" si="1"/>
        <v>1.3562394424915767</v>
      </c>
      <c r="L19" s="314">
        <f t="shared" si="2"/>
        <v>-0.12</v>
      </c>
      <c r="M19" s="308"/>
      <c r="N19" s="526">
        <v>15</v>
      </c>
      <c r="O19" s="526">
        <v>15</v>
      </c>
      <c r="P19" s="526">
        <v>20</v>
      </c>
      <c r="Q19" s="526">
        <v>20</v>
      </c>
      <c r="R19" s="526">
        <v>20</v>
      </c>
      <c r="S19" s="526">
        <v>20</v>
      </c>
      <c r="T19" s="526">
        <v>20</v>
      </c>
      <c r="U19" s="526">
        <v>20</v>
      </c>
      <c r="V19" s="526">
        <v>20</v>
      </c>
      <c r="W19" s="526">
        <v>20</v>
      </c>
      <c r="X19" s="526">
        <v>20</v>
      </c>
      <c r="Y19" s="526">
        <v>20</v>
      </c>
      <c r="Z19" s="526">
        <v>20</v>
      </c>
      <c r="AA19" s="526">
        <v>20</v>
      </c>
      <c r="AB19" s="526">
        <v>20</v>
      </c>
      <c r="AC19" s="526">
        <v>20</v>
      </c>
      <c r="AD19" s="526">
        <v>20</v>
      </c>
      <c r="AE19" s="526">
        <v>20</v>
      </c>
      <c r="AF19" s="520">
        <v>44.842181889917818</v>
      </c>
      <c r="AG19" s="520">
        <v>44.842181889917818</v>
      </c>
      <c r="AH19" s="520">
        <v>42.854104860315552</v>
      </c>
      <c r="AI19" s="520">
        <v>44.179489546717065</v>
      </c>
      <c r="AJ19" s="520">
        <v>40.357963700926035</v>
      </c>
      <c r="AK19" s="588"/>
      <c r="AL19" s="520">
        <f t="shared" si="30"/>
        <v>35</v>
      </c>
      <c r="AM19" s="520">
        <f t="shared" si="31"/>
        <v>30</v>
      </c>
      <c r="AN19" s="520">
        <f t="shared" si="32"/>
        <v>40</v>
      </c>
      <c r="AO19" s="520">
        <f t="shared" si="33"/>
        <v>40</v>
      </c>
      <c r="AP19" s="520">
        <f t="shared" si="34"/>
        <v>40</v>
      </c>
      <c r="AQ19" s="520">
        <f t="shared" si="35"/>
        <v>40</v>
      </c>
      <c r="AR19" s="520">
        <f t="shared" si="36"/>
        <v>40</v>
      </c>
      <c r="AS19" s="520">
        <f t="shared" si="37"/>
        <v>40</v>
      </c>
      <c r="AT19" s="520">
        <f t="shared" si="38"/>
        <v>40</v>
      </c>
      <c r="AU19" s="520">
        <f t="shared" si="39"/>
        <v>40</v>
      </c>
      <c r="AV19" s="520">
        <f t="shared" si="19"/>
        <v>89.684363779835635</v>
      </c>
      <c r="AW19" s="520">
        <f t="shared" si="20"/>
        <v>87.033594407032609</v>
      </c>
      <c r="AX19"/>
      <c r="AY19" s="54" t="s">
        <v>19</v>
      </c>
      <c r="AZ19" s="403">
        <f t="shared" si="6"/>
        <v>60</v>
      </c>
      <c r="BA19" s="403">
        <f t="shared" si="6"/>
        <v>65</v>
      </c>
      <c r="BB19" s="403">
        <f t="shared" si="6"/>
        <v>70</v>
      </c>
      <c r="BC19" s="403">
        <f t="shared" si="6"/>
        <v>70</v>
      </c>
      <c r="BD19" s="403">
        <f t="shared" si="6"/>
        <v>75</v>
      </c>
      <c r="BE19" s="403">
        <f t="shared" si="6"/>
        <v>75</v>
      </c>
      <c r="BF19" s="403">
        <f t="shared" si="6"/>
        <v>176.71795818686826</v>
      </c>
      <c r="BG19" s="403"/>
      <c r="BH19" s="567"/>
      <c r="BI19" s="568"/>
      <c r="BJ19" s="523"/>
      <c r="BK19" s="402"/>
      <c r="BL19" s="402"/>
      <c r="BM19" s="402"/>
      <c r="BN19" s="402"/>
      <c r="BO19" s="402"/>
      <c r="BP19" s="402"/>
      <c r="BQ19" s="402"/>
      <c r="BR19" s="402"/>
      <c r="BS19" s="402"/>
      <c r="BT19" s="402"/>
      <c r="BU19" s="402"/>
      <c r="BV19" s="402"/>
      <c r="BW19" s="402"/>
      <c r="BX19" s="402"/>
      <c r="BY19" s="402"/>
      <c r="BZ19" s="402"/>
      <c r="CA19" s="402"/>
      <c r="CB19" s="402"/>
      <c r="CC19" s="402"/>
      <c r="CD19" s="402"/>
      <c r="CE19" s="402"/>
      <c r="CF19" s="402"/>
      <c r="CG19" s="402"/>
      <c r="CH19" s="538"/>
      <c r="CI19" s="402"/>
      <c r="CJ19" s="402"/>
      <c r="CK19" s="402"/>
      <c r="CL19" s="402"/>
      <c r="CM19" s="402"/>
      <c r="CN19" s="402"/>
      <c r="CO19" s="402"/>
      <c r="CP19" s="402"/>
      <c r="CQ19" s="402"/>
      <c r="CR19" s="402"/>
      <c r="CS19" s="402"/>
      <c r="CT19" s="402"/>
    </row>
    <row r="20" spans="2:98" x14ac:dyDescent="0.25">
      <c r="B20" s="260" t="s">
        <v>12</v>
      </c>
      <c r="C20" s="249">
        <f t="shared" ref="C20:J20" si="40">SUM(C21:C25)</f>
        <v>535</v>
      </c>
      <c r="D20" s="249">
        <f t="shared" si="40"/>
        <v>540</v>
      </c>
      <c r="E20" s="249">
        <f t="shared" si="40"/>
        <v>505</v>
      </c>
      <c r="F20" s="249">
        <f t="shared" si="40"/>
        <v>560</v>
      </c>
      <c r="G20" s="249">
        <f t="shared" si="40"/>
        <v>565</v>
      </c>
      <c r="H20" s="249">
        <f t="shared" si="40"/>
        <v>570</v>
      </c>
      <c r="I20" s="249">
        <f t="shared" si="40"/>
        <v>691.84355737018177</v>
      </c>
      <c r="J20" s="249">
        <f t="shared" si="40"/>
        <v>608.12574423307319</v>
      </c>
      <c r="K20" s="307">
        <f t="shared" si="1"/>
        <v>0.21376062696523124</v>
      </c>
      <c r="L20" s="307">
        <f t="shared" si="2"/>
        <v>-0.12100685515571552</v>
      </c>
      <c r="M20" s="308"/>
      <c r="N20" s="519">
        <f t="shared" ref="N20:AJ20" si="41">SUM(N21:N25)</f>
        <v>145</v>
      </c>
      <c r="O20" s="519">
        <f t="shared" si="41"/>
        <v>125</v>
      </c>
      <c r="P20" s="519">
        <f t="shared" si="41"/>
        <v>135</v>
      </c>
      <c r="Q20" s="519">
        <f t="shared" si="41"/>
        <v>130</v>
      </c>
      <c r="R20" s="519">
        <f t="shared" si="41"/>
        <v>125</v>
      </c>
      <c r="S20" s="524">
        <f t="shared" si="41"/>
        <v>115</v>
      </c>
      <c r="T20" s="524">
        <f t="shared" si="41"/>
        <v>140</v>
      </c>
      <c r="U20" s="524">
        <f t="shared" si="41"/>
        <v>135</v>
      </c>
      <c r="V20" s="524">
        <f t="shared" si="41"/>
        <v>165</v>
      </c>
      <c r="W20" s="524">
        <f t="shared" si="41"/>
        <v>130</v>
      </c>
      <c r="X20" s="524">
        <f t="shared" si="41"/>
        <v>150</v>
      </c>
      <c r="Y20" s="524">
        <f t="shared" si="41"/>
        <v>135</v>
      </c>
      <c r="Z20" s="524">
        <f t="shared" si="41"/>
        <v>160</v>
      </c>
      <c r="AA20" s="524">
        <f t="shared" si="41"/>
        <v>135</v>
      </c>
      <c r="AB20" s="524">
        <f t="shared" si="41"/>
        <v>145</v>
      </c>
      <c r="AC20" s="524">
        <f t="shared" si="41"/>
        <v>135</v>
      </c>
      <c r="AD20" s="524">
        <f t="shared" si="41"/>
        <v>155</v>
      </c>
      <c r="AE20" s="524">
        <f t="shared" si="41"/>
        <v>135</v>
      </c>
      <c r="AF20" s="524">
        <f t="shared" si="41"/>
        <v>138.49558265144424</v>
      </c>
      <c r="AG20" s="524">
        <f t="shared" si="41"/>
        <v>200.48774859204042</v>
      </c>
      <c r="AH20" s="524">
        <f t="shared" si="41"/>
        <v>161.89193140104905</v>
      </c>
      <c r="AI20" s="524">
        <f t="shared" si="41"/>
        <v>190.96829472564815</v>
      </c>
      <c r="AJ20" s="519">
        <f t="shared" si="41"/>
        <v>161.58014644812044</v>
      </c>
      <c r="AK20" s="588"/>
      <c r="AL20" s="519">
        <f t="shared" ref="AL20:AN20" si="42">SUM(AL21:AL25)</f>
        <v>270</v>
      </c>
      <c r="AM20" s="519">
        <f t="shared" si="42"/>
        <v>270</v>
      </c>
      <c r="AN20" s="519">
        <f t="shared" si="42"/>
        <v>265</v>
      </c>
      <c r="AO20" s="519">
        <f>SUM(AO21:AO25)</f>
        <v>240</v>
      </c>
      <c r="AP20" s="519">
        <f>SUM(AP21:AP25)</f>
        <v>275</v>
      </c>
      <c r="AQ20" s="519">
        <f t="shared" ref="AQ20:AT20" si="43">SUM(AQ21:AQ25)</f>
        <v>295</v>
      </c>
      <c r="AR20" s="519">
        <f t="shared" si="43"/>
        <v>285</v>
      </c>
      <c r="AS20" s="519">
        <f t="shared" si="43"/>
        <v>295</v>
      </c>
      <c r="AT20" s="519">
        <f t="shared" si="43"/>
        <v>280</v>
      </c>
      <c r="AU20" s="519">
        <f>SUM(AU21:AU25)</f>
        <v>290</v>
      </c>
      <c r="AV20" s="519">
        <f t="shared" si="19"/>
        <v>338.98333124348466</v>
      </c>
      <c r="AW20" s="519">
        <f t="shared" si="20"/>
        <v>352.86022612669717</v>
      </c>
      <c r="AX20"/>
      <c r="AY20" s="260" t="s">
        <v>12</v>
      </c>
      <c r="AZ20" s="524">
        <f t="shared" si="6"/>
        <v>535</v>
      </c>
      <c r="BA20" s="524">
        <f t="shared" si="6"/>
        <v>540</v>
      </c>
      <c r="BB20" s="524">
        <f t="shared" si="6"/>
        <v>505</v>
      </c>
      <c r="BC20" s="524">
        <f t="shared" si="6"/>
        <v>560</v>
      </c>
      <c r="BD20" s="524">
        <f t="shared" si="6"/>
        <v>565</v>
      </c>
      <c r="BE20" s="524">
        <f t="shared" si="6"/>
        <v>570</v>
      </c>
      <c r="BF20" s="524">
        <f t="shared" si="6"/>
        <v>691.84355737018177</v>
      </c>
      <c r="BG20" s="524">
        <f>J20</f>
        <v>608.12574423307319</v>
      </c>
      <c r="BH20" s="563">
        <f t="shared" si="27"/>
        <v>0.21376062696523124</v>
      </c>
      <c r="BI20" s="563">
        <f>L20</f>
        <v>-0.12100685515571552</v>
      </c>
      <c r="BJ20" s="541"/>
      <c r="BK20" s="524">
        <f t="shared" ref="BK20:CG20" si="44">N20</f>
        <v>145</v>
      </c>
      <c r="BL20" s="524">
        <f t="shared" si="44"/>
        <v>125</v>
      </c>
      <c r="BM20" s="524">
        <f t="shared" si="44"/>
        <v>135</v>
      </c>
      <c r="BN20" s="524">
        <f t="shared" si="44"/>
        <v>130</v>
      </c>
      <c r="BO20" s="524">
        <f t="shared" si="44"/>
        <v>125</v>
      </c>
      <c r="BP20" s="524">
        <f t="shared" si="44"/>
        <v>115</v>
      </c>
      <c r="BQ20" s="524">
        <f t="shared" si="44"/>
        <v>140</v>
      </c>
      <c r="BR20" s="524">
        <f t="shared" si="44"/>
        <v>135</v>
      </c>
      <c r="BS20" s="524">
        <f t="shared" si="44"/>
        <v>165</v>
      </c>
      <c r="BT20" s="524">
        <f t="shared" si="44"/>
        <v>130</v>
      </c>
      <c r="BU20" s="524">
        <f t="shared" si="44"/>
        <v>150</v>
      </c>
      <c r="BV20" s="524">
        <f t="shared" si="44"/>
        <v>135</v>
      </c>
      <c r="BW20" s="524">
        <f t="shared" si="44"/>
        <v>160</v>
      </c>
      <c r="BX20" s="524">
        <f t="shared" si="44"/>
        <v>135</v>
      </c>
      <c r="BY20" s="524">
        <f t="shared" si="44"/>
        <v>145</v>
      </c>
      <c r="BZ20" s="524">
        <f t="shared" si="44"/>
        <v>135</v>
      </c>
      <c r="CA20" s="524">
        <f t="shared" si="44"/>
        <v>155</v>
      </c>
      <c r="CB20" s="524">
        <f t="shared" si="44"/>
        <v>135</v>
      </c>
      <c r="CC20" s="524">
        <f t="shared" si="44"/>
        <v>138.49558265144424</v>
      </c>
      <c r="CD20" s="524">
        <f t="shared" si="44"/>
        <v>200.48774859204042</v>
      </c>
      <c r="CE20" s="524">
        <f t="shared" si="44"/>
        <v>161.89193140104905</v>
      </c>
      <c r="CF20" s="524">
        <f t="shared" si="44"/>
        <v>190.96829472564815</v>
      </c>
      <c r="CG20" s="524">
        <f t="shared" si="44"/>
        <v>161.58014644812044</v>
      </c>
      <c r="CH20" s="534"/>
      <c r="CI20" s="524">
        <f t="shared" ref="CI20:CT20" si="45">AL20</f>
        <v>270</v>
      </c>
      <c r="CJ20" s="524">
        <f t="shared" si="45"/>
        <v>270</v>
      </c>
      <c r="CK20" s="524">
        <f t="shared" si="45"/>
        <v>265</v>
      </c>
      <c r="CL20" s="524">
        <f t="shared" si="45"/>
        <v>240</v>
      </c>
      <c r="CM20" s="524">
        <f t="shared" si="45"/>
        <v>275</v>
      </c>
      <c r="CN20" s="524">
        <f t="shared" si="45"/>
        <v>295</v>
      </c>
      <c r="CO20" s="524">
        <f t="shared" si="45"/>
        <v>285</v>
      </c>
      <c r="CP20" s="524">
        <f t="shared" si="45"/>
        <v>295</v>
      </c>
      <c r="CQ20" s="524">
        <f t="shared" si="45"/>
        <v>280</v>
      </c>
      <c r="CR20" s="524">
        <f t="shared" si="45"/>
        <v>290</v>
      </c>
      <c r="CS20" s="524">
        <f t="shared" si="45"/>
        <v>338.98333124348466</v>
      </c>
      <c r="CT20" s="524">
        <f t="shared" si="45"/>
        <v>352.86022612669717</v>
      </c>
    </row>
    <row r="21" spans="2:98" s="17" customFormat="1" ht="14.25" x14ac:dyDescent="0.2">
      <c r="B21" s="266" t="s">
        <v>15</v>
      </c>
      <c r="C21" s="196">
        <v>55</v>
      </c>
      <c r="D21" s="196">
        <v>55</v>
      </c>
      <c r="E21" s="196">
        <v>50</v>
      </c>
      <c r="F21" s="196">
        <v>50</v>
      </c>
      <c r="G21" s="196">
        <v>50</v>
      </c>
      <c r="H21" s="196">
        <v>50</v>
      </c>
      <c r="I21" s="196">
        <v>77.014946329978741</v>
      </c>
      <c r="J21" s="196">
        <v>116.65500228922272</v>
      </c>
      <c r="K21" s="310">
        <f t="shared" si="1"/>
        <v>0.54029892659957479</v>
      </c>
      <c r="L21" s="310">
        <f t="shared" si="2"/>
        <v>0.51470601290043017</v>
      </c>
      <c r="M21" s="308"/>
      <c r="N21" s="525">
        <v>15</v>
      </c>
      <c r="O21" s="525">
        <v>10</v>
      </c>
      <c r="P21" s="525">
        <v>15</v>
      </c>
      <c r="Q21" s="525">
        <v>15</v>
      </c>
      <c r="R21" s="525">
        <v>10</v>
      </c>
      <c r="S21" s="525">
        <v>10</v>
      </c>
      <c r="T21" s="525">
        <v>15</v>
      </c>
      <c r="U21" s="525">
        <v>10</v>
      </c>
      <c r="V21" s="525">
        <v>15</v>
      </c>
      <c r="W21" s="525">
        <v>10</v>
      </c>
      <c r="X21" s="525">
        <v>15</v>
      </c>
      <c r="Y21" s="525">
        <v>10</v>
      </c>
      <c r="Z21" s="525">
        <v>15</v>
      </c>
      <c r="AA21" s="525">
        <v>10</v>
      </c>
      <c r="AB21" s="525">
        <v>15</v>
      </c>
      <c r="AC21" s="525">
        <v>10</v>
      </c>
      <c r="AD21" s="525">
        <v>15</v>
      </c>
      <c r="AE21" s="525">
        <v>10</v>
      </c>
      <c r="AF21" s="490">
        <v>9.0362369441903034</v>
      </c>
      <c r="AG21" s="490">
        <v>22.659569795262811</v>
      </c>
      <c r="AH21" s="490">
        <v>22.659569795262811</v>
      </c>
      <c r="AI21" s="490">
        <v>22.659569795262811</v>
      </c>
      <c r="AJ21" s="490">
        <v>23.424274742380351</v>
      </c>
      <c r="AK21" s="588"/>
      <c r="AL21" s="490">
        <f>D21-AM21</f>
        <v>30</v>
      </c>
      <c r="AM21" s="490">
        <f>SUM(N21:O21)</f>
        <v>25</v>
      </c>
      <c r="AN21" s="490">
        <f>SUM(P21:Q21)</f>
        <v>30</v>
      </c>
      <c r="AO21" s="482">
        <f>SUM(R21:S21)</f>
        <v>20</v>
      </c>
      <c r="AP21" s="490">
        <f>SUM(T21:U21)</f>
        <v>25</v>
      </c>
      <c r="AQ21" s="490">
        <f>SUM(V21:W21)</f>
        <v>25</v>
      </c>
      <c r="AR21" s="490">
        <f>SUM(X21:Y21)</f>
        <v>25</v>
      </c>
      <c r="AS21" s="490">
        <f>SUM(Z21:AA21)</f>
        <v>25</v>
      </c>
      <c r="AT21" s="490">
        <f>SUM(AB21:AC21)</f>
        <v>25</v>
      </c>
      <c r="AU21" s="490">
        <f>SUM(AD21:AE21)</f>
        <v>25</v>
      </c>
      <c r="AV21" s="490">
        <f t="shared" si="19"/>
        <v>31.695806739453115</v>
      </c>
      <c r="AW21" s="490">
        <f t="shared" si="20"/>
        <v>45.319139590525623</v>
      </c>
      <c r="AX21" s="67"/>
      <c r="AY21" s="266" t="s">
        <v>15</v>
      </c>
      <c r="AZ21" s="532">
        <f t="shared" si="6"/>
        <v>55</v>
      </c>
      <c r="BA21" s="532">
        <f t="shared" si="6"/>
        <v>55</v>
      </c>
      <c r="BB21" s="532">
        <f t="shared" si="6"/>
        <v>50</v>
      </c>
      <c r="BC21" s="532">
        <f t="shared" si="6"/>
        <v>50</v>
      </c>
      <c r="BD21" s="532">
        <f t="shared" si="6"/>
        <v>50</v>
      </c>
      <c r="BE21" s="532">
        <f t="shared" si="6"/>
        <v>50</v>
      </c>
      <c r="BF21" s="532">
        <f t="shared" si="6"/>
        <v>77.014946329978741</v>
      </c>
      <c r="BG21" s="532"/>
      <c r="BH21" s="565"/>
      <c r="BI21" s="559"/>
      <c r="BJ21" s="539"/>
      <c r="BK21" s="527"/>
      <c r="BL21" s="527"/>
      <c r="BM21" s="527"/>
      <c r="BN21" s="527"/>
      <c r="BO21" s="527"/>
      <c r="BP21" s="527"/>
      <c r="BQ21" s="527"/>
      <c r="BR21" s="527"/>
      <c r="BS21" s="527"/>
      <c r="BT21" s="527"/>
      <c r="BU21" s="527"/>
      <c r="BV21" s="527"/>
      <c r="BW21" s="527"/>
      <c r="BX21" s="527"/>
      <c r="BY21" s="527"/>
      <c r="BZ21" s="527"/>
      <c r="CA21" s="527"/>
      <c r="CB21" s="527"/>
      <c r="CC21" s="527"/>
      <c r="CD21" s="527"/>
      <c r="CE21" s="527"/>
      <c r="CF21" s="527"/>
      <c r="CG21" s="527"/>
      <c r="CH21" s="540"/>
      <c r="CI21" s="527"/>
      <c r="CJ21" s="527"/>
      <c r="CK21" s="527"/>
      <c r="CL21" s="384"/>
      <c r="CM21" s="384"/>
      <c r="CN21" s="384"/>
      <c r="CO21" s="384"/>
      <c r="CP21" s="384"/>
      <c r="CQ21" s="384"/>
      <c r="CR21" s="384"/>
      <c r="CS21" s="384"/>
      <c r="CT21" s="384"/>
    </row>
    <row r="22" spans="2:98" s="17" customFormat="1" ht="14.25" x14ac:dyDescent="0.2">
      <c r="B22" s="266" t="s">
        <v>16</v>
      </c>
      <c r="C22" s="196">
        <v>110</v>
      </c>
      <c r="D22" s="196">
        <v>105</v>
      </c>
      <c r="E22" s="196">
        <v>75</v>
      </c>
      <c r="F22" s="196">
        <v>110</v>
      </c>
      <c r="G22" s="196">
        <v>115</v>
      </c>
      <c r="H22" s="196">
        <v>110</v>
      </c>
      <c r="I22" s="196">
        <v>125.07036318706687</v>
      </c>
      <c r="J22" s="196">
        <v>93.329971949646691</v>
      </c>
      <c r="K22" s="310">
        <f t="shared" si="1"/>
        <v>0.13700330170060804</v>
      </c>
      <c r="L22" s="310">
        <f t="shared" si="2"/>
        <v>-0.25378027558732119</v>
      </c>
      <c r="M22" s="308"/>
      <c r="N22" s="525">
        <v>30</v>
      </c>
      <c r="O22" s="525">
        <v>20</v>
      </c>
      <c r="P22" s="525">
        <v>20</v>
      </c>
      <c r="Q22" s="525">
        <v>20</v>
      </c>
      <c r="R22" s="525">
        <v>20</v>
      </c>
      <c r="S22" s="525">
        <v>15</v>
      </c>
      <c r="T22" s="525">
        <v>30</v>
      </c>
      <c r="U22" s="525">
        <v>25</v>
      </c>
      <c r="V22" s="525">
        <v>35</v>
      </c>
      <c r="W22" s="525">
        <v>25</v>
      </c>
      <c r="X22" s="525">
        <v>35</v>
      </c>
      <c r="Y22" s="525">
        <v>25</v>
      </c>
      <c r="Z22" s="525">
        <v>35</v>
      </c>
      <c r="AA22" s="525">
        <v>25</v>
      </c>
      <c r="AB22" s="525">
        <v>30</v>
      </c>
      <c r="AC22" s="525">
        <v>25</v>
      </c>
      <c r="AD22" s="525">
        <v>30</v>
      </c>
      <c r="AE22" s="525">
        <v>25</v>
      </c>
      <c r="AF22" s="490">
        <v>31.267590796766719</v>
      </c>
      <c r="AG22" s="490">
        <v>31.267590796766719</v>
      </c>
      <c r="AH22" s="490">
        <v>31.267590796766719</v>
      </c>
      <c r="AI22" s="490">
        <v>31.267590796766719</v>
      </c>
      <c r="AJ22" s="490">
        <v>27.764497416833059</v>
      </c>
      <c r="AK22" s="588"/>
      <c r="AL22" s="490">
        <f>D22-AM22</f>
        <v>55</v>
      </c>
      <c r="AM22" s="490">
        <f>SUM(N22:O22)</f>
        <v>50</v>
      </c>
      <c r="AN22" s="490">
        <f>SUM(P22:Q22)</f>
        <v>40</v>
      </c>
      <c r="AO22" s="490">
        <f>SUM(R22:S22)</f>
        <v>35</v>
      </c>
      <c r="AP22" s="490">
        <f>SUM(T22:U22)</f>
        <v>55</v>
      </c>
      <c r="AQ22" s="490">
        <f>SUM(V22:W22)</f>
        <v>60</v>
      </c>
      <c r="AR22" s="490">
        <f>SUM(X22:Y22)</f>
        <v>60</v>
      </c>
      <c r="AS22" s="490">
        <f>SUM(Z22:AA22)</f>
        <v>60</v>
      </c>
      <c r="AT22" s="490">
        <f>SUM(AB22:AC22)</f>
        <v>55</v>
      </c>
      <c r="AU22" s="490">
        <f>SUM(AD22:AE22)</f>
        <v>55</v>
      </c>
      <c r="AV22" s="490">
        <f t="shared" si="19"/>
        <v>62.535181593533437</v>
      </c>
      <c r="AW22" s="490">
        <f t="shared" si="20"/>
        <v>62.535181593533437</v>
      </c>
      <c r="AX22" s="67"/>
      <c r="AY22" s="266" t="s">
        <v>16</v>
      </c>
      <c r="AZ22" s="532">
        <f t="shared" ref="AZ22:BF45" si="46">C22</f>
        <v>110</v>
      </c>
      <c r="BA22" s="532">
        <f t="shared" si="46"/>
        <v>105</v>
      </c>
      <c r="BB22" s="532">
        <f t="shared" si="46"/>
        <v>75</v>
      </c>
      <c r="BC22" s="532">
        <f t="shared" si="46"/>
        <v>110</v>
      </c>
      <c r="BD22" s="532">
        <f t="shared" si="46"/>
        <v>115</v>
      </c>
      <c r="BE22" s="532">
        <f t="shared" si="46"/>
        <v>110</v>
      </c>
      <c r="BF22" s="532">
        <f t="shared" si="46"/>
        <v>125.07036318706687</v>
      </c>
      <c r="BG22" s="532"/>
      <c r="BH22" s="565"/>
      <c r="BI22" s="559"/>
      <c r="BJ22" s="571"/>
      <c r="BK22" s="527"/>
      <c r="BL22" s="527"/>
      <c r="BM22" s="527"/>
      <c r="BN22" s="527"/>
      <c r="BO22" s="527"/>
      <c r="BP22" s="527"/>
      <c r="BQ22" s="527"/>
      <c r="BR22" s="527"/>
      <c r="BS22" s="527"/>
      <c r="BT22" s="527"/>
      <c r="BU22" s="527"/>
      <c r="BV22" s="527"/>
      <c r="BW22" s="527"/>
      <c r="BX22" s="527"/>
      <c r="BY22" s="527"/>
      <c r="BZ22" s="527"/>
      <c r="CA22" s="527"/>
      <c r="CB22" s="527"/>
      <c r="CC22" s="527"/>
      <c r="CD22" s="527"/>
      <c r="CE22" s="527"/>
      <c r="CF22" s="527"/>
      <c r="CG22" s="527"/>
      <c r="CH22" s="540"/>
      <c r="CI22" s="527"/>
      <c r="CJ22" s="527"/>
      <c r="CK22" s="527"/>
      <c r="CL22" s="384"/>
      <c r="CM22" s="384"/>
      <c r="CN22" s="384"/>
      <c r="CO22" s="384"/>
      <c r="CP22" s="384"/>
      <c r="CQ22" s="384"/>
      <c r="CR22" s="384"/>
      <c r="CS22" s="384"/>
      <c r="CT22" s="384"/>
    </row>
    <row r="23" spans="2:98" s="17" customFormat="1" ht="14.25" x14ac:dyDescent="0.2">
      <c r="B23" s="266" t="s">
        <v>17</v>
      </c>
      <c r="C23" s="196">
        <v>10</v>
      </c>
      <c r="D23" s="196">
        <v>10</v>
      </c>
      <c r="E23" s="196">
        <v>10</v>
      </c>
      <c r="F23" s="196">
        <v>15</v>
      </c>
      <c r="G23" s="196">
        <v>15</v>
      </c>
      <c r="H23" s="196">
        <v>15</v>
      </c>
      <c r="I23" s="196">
        <v>66.067551452618346</v>
      </c>
      <c r="J23" s="196">
        <v>63.899420461590552</v>
      </c>
      <c r="K23" s="310" t="str">
        <f t="shared" si="1"/>
        <v>&gt;±300%</v>
      </c>
      <c r="L23" s="310">
        <f t="shared" si="2"/>
        <v>-3.2816881258006303E-2</v>
      </c>
      <c r="M23" s="308"/>
      <c r="N23" s="525">
        <v>0</v>
      </c>
      <c r="O23" s="525">
        <v>5</v>
      </c>
      <c r="P23" s="525">
        <v>0</v>
      </c>
      <c r="Q23" s="525">
        <v>5</v>
      </c>
      <c r="R23" s="525">
        <v>0</v>
      </c>
      <c r="S23" s="525">
        <v>5</v>
      </c>
      <c r="T23" s="525">
        <v>5</v>
      </c>
      <c r="U23" s="525">
        <v>5</v>
      </c>
      <c r="V23" s="525">
        <v>5</v>
      </c>
      <c r="W23" s="525">
        <v>5</v>
      </c>
      <c r="X23" s="525">
        <v>5</v>
      </c>
      <c r="Y23" s="525">
        <v>5</v>
      </c>
      <c r="Z23" s="525">
        <v>5</v>
      </c>
      <c r="AA23" s="525">
        <v>5</v>
      </c>
      <c r="AB23" s="525">
        <v>5</v>
      </c>
      <c r="AC23" s="525">
        <v>5</v>
      </c>
      <c r="AD23" s="525">
        <v>5</v>
      </c>
      <c r="AE23" s="525">
        <v>5</v>
      </c>
      <c r="AF23" s="490">
        <v>16.516887863154587</v>
      </c>
      <c r="AG23" s="490">
        <v>16.516887863154587</v>
      </c>
      <c r="AH23" s="490">
        <v>16.516887863154587</v>
      </c>
      <c r="AI23" s="490">
        <v>16.516887863154587</v>
      </c>
      <c r="AJ23" s="490">
        <v>16.406665366890643</v>
      </c>
      <c r="AK23" s="588"/>
      <c r="AL23" s="490">
        <f>D23-AM23</f>
        <v>5</v>
      </c>
      <c r="AM23" s="490">
        <f>SUM(N23:O23)</f>
        <v>5</v>
      </c>
      <c r="AN23" s="490">
        <f>SUM(P23:Q23)</f>
        <v>5</v>
      </c>
      <c r="AO23" s="490">
        <f>SUM(R23:S23)</f>
        <v>5</v>
      </c>
      <c r="AP23" s="490">
        <f>SUM(T23:U23)</f>
        <v>10</v>
      </c>
      <c r="AQ23" s="490">
        <f>SUM(V23:W23)</f>
        <v>10</v>
      </c>
      <c r="AR23" s="490">
        <f>SUM(X23:Y23)</f>
        <v>10</v>
      </c>
      <c r="AS23" s="490">
        <f>SUM(Z23:AA23)</f>
        <v>10</v>
      </c>
      <c r="AT23" s="490">
        <f>SUM(AB23:AC23)</f>
        <v>10</v>
      </c>
      <c r="AU23" s="490">
        <f>SUM(AD23:AE23)</f>
        <v>10</v>
      </c>
      <c r="AV23" s="490">
        <f t="shared" si="19"/>
        <v>33.033775726309173</v>
      </c>
      <c r="AW23" s="490">
        <f t="shared" si="20"/>
        <v>33.033775726309173</v>
      </c>
      <c r="AX23" s="67"/>
      <c r="AY23" s="266" t="s">
        <v>17</v>
      </c>
      <c r="AZ23" s="532">
        <f t="shared" si="46"/>
        <v>10</v>
      </c>
      <c r="BA23" s="532">
        <f t="shared" si="46"/>
        <v>10</v>
      </c>
      <c r="BB23" s="532">
        <f t="shared" si="46"/>
        <v>10</v>
      </c>
      <c r="BC23" s="532">
        <f t="shared" si="46"/>
        <v>15</v>
      </c>
      <c r="BD23" s="532">
        <f t="shared" si="46"/>
        <v>15</v>
      </c>
      <c r="BE23" s="532">
        <f t="shared" si="46"/>
        <v>15</v>
      </c>
      <c r="BF23" s="532">
        <f t="shared" si="46"/>
        <v>66.067551452618346</v>
      </c>
      <c r="BG23" s="532"/>
      <c r="BH23" s="565"/>
      <c r="BI23" s="559"/>
      <c r="BJ23" s="571"/>
      <c r="BK23" s="527"/>
      <c r="BL23" s="527"/>
      <c r="BM23" s="527"/>
      <c r="BN23" s="527"/>
      <c r="BO23" s="527"/>
      <c r="BP23" s="527"/>
      <c r="BQ23" s="527"/>
      <c r="BR23" s="527"/>
      <c r="BS23" s="527"/>
      <c r="BT23" s="527"/>
      <c r="BU23" s="527"/>
      <c r="BV23" s="527"/>
      <c r="BW23" s="527"/>
      <c r="BX23" s="527"/>
      <c r="BY23" s="527"/>
      <c r="BZ23" s="527"/>
      <c r="CA23" s="527"/>
      <c r="CB23" s="527"/>
      <c r="CC23" s="527"/>
      <c r="CD23" s="527"/>
      <c r="CE23" s="527"/>
      <c r="CF23" s="527"/>
      <c r="CG23" s="527"/>
      <c r="CH23" s="540"/>
      <c r="CI23" s="527"/>
      <c r="CJ23" s="527"/>
      <c r="CK23" s="527"/>
      <c r="CL23" s="384"/>
      <c r="CM23" s="384"/>
      <c r="CN23" s="384"/>
      <c r="CO23" s="384"/>
      <c r="CP23" s="384"/>
      <c r="CQ23" s="384"/>
      <c r="CR23" s="384"/>
      <c r="CS23" s="384"/>
      <c r="CT23" s="384"/>
    </row>
    <row r="24" spans="2:98" x14ac:dyDescent="0.25">
      <c r="B24" s="266" t="s">
        <v>18</v>
      </c>
      <c r="C24" s="196">
        <v>195</v>
      </c>
      <c r="D24" s="196">
        <v>215</v>
      </c>
      <c r="E24" s="196">
        <v>230</v>
      </c>
      <c r="F24" s="196">
        <v>225</v>
      </c>
      <c r="G24" s="196">
        <v>215</v>
      </c>
      <c r="H24" s="196">
        <v>215</v>
      </c>
      <c r="I24" s="196">
        <v>219.86631505225523</v>
      </c>
      <c r="J24" s="196">
        <v>185.17068063971172</v>
      </c>
      <c r="K24" s="310">
        <f t="shared" si="1"/>
        <v>2.2634023498861566E-2</v>
      </c>
      <c r="L24" s="310">
        <f t="shared" si="2"/>
        <v>-0.15780331973225392</v>
      </c>
      <c r="M24" s="308"/>
      <c r="N24" s="525">
        <v>60</v>
      </c>
      <c r="O24" s="525">
        <v>50</v>
      </c>
      <c r="P24" s="525">
        <v>65</v>
      </c>
      <c r="Q24" s="525">
        <v>55</v>
      </c>
      <c r="R24" s="525">
        <v>60</v>
      </c>
      <c r="S24" s="525">
        <v>50</v>
      </c>
      <c r="T24" s="525">
        <v>50</v>
      </c>
      <c r="U24" s="525">
        <v>55</v>
      </c>
      <c r="V24" s="525">
        <v>70</v>
      </c>
      <c r="W24" s="525">
        <v>50</v>
      </c>
      <c r="X24" s="525">
        <v>55</v>
      </c>
      <c r="Y24" s="525">
        <v>50</v>
      </c>
      <c r="Z24" s="525">
        <v>60</v>
      </c>
      <c r="AA24" s="525">
        <v>50</v>
      </c>
      <c r="AB24" s="525">
        <v>50</v>
      </c>
      <c r="AC24" s="525">
        <v>50</v>
      </c>
      <c r="AD24" s="525">
        <v>60</v>
      </c>
      <c r="AE24" s="525">
        <v>50</v>
      </c>
      <c r="AF24" s="490">
        <v>32.97982486076986</v>
      </c>
      <c r="AG24" s="490">
        <v>81.348657950293543</v>
      </c>
      <c r="AH24" s="490">
        <v>42.752840759302174</v>
      </c>
      <c r="AI24" s="490">
        <v>62.784991481889669</v>
      </c>
      <c r="AJ24" s="490">
        <v>59.75647798880911</v>
      </c>
      <c r="AK24" s="588"/>
      <c r="AL24" s="490">
        <f>D24-AM24</f>
        <v>105</v>
      </c>
      <c r="AM24" s="490">
        <f>SUM(N24:O24)</f>
        <v>110</v>
      </c>
      <c r="AN24" s="490">
        <f>SUM(P24:Q24)</f>
        <v>120</v>
      </c>
      <c r="AO24" s="490">
        <f>SUM(R24:S24)</f>
        <v>110</v>
      </c>
      <c r="AP24" s="490">
        <f>SUM(T24:U24)</f>
        <v>105</v>
      </c>
      <c r="AQ24" s="490">
        <f>SUM(V24:W24)</f>
        <v>120</v>
      </c>
      <c r="AR24" s="490">
        <f>SUM(X24:Y24)</f>
        <v>105</v>
      </c>
      <c r="AS24" s="490">
        <f>SUM(Z24:AA24)</f>
        <v>110</v>
      </c>
      <c r="AT24" s="490">
        <f>SUM(AB24:AC24)</f>
        <v>100</v>
      </c>
      <c r="AU24" s="490">
        <f>SUM(AD24:AE24)</f>
        <v>110</v>
      </c>
      <c r="AV24" s="490">
        <f t="shared" si="19"/>
        <v>114.3284828110634</v>
      </c>
      <c r="AW24" s="490">
        <f t="shared" si="20"/>
        <v>105.53783224119184</v>
      </c>
      <c r="AX24"/>
      <c r="AY24" s="266" t="s">
        <v>18</v>
      </c>
      <c r="AZ24" s="532">
        <f t="shared" si="46"/>
        <v>195</v>
      </c>
      <c r="BA24" s="532">
        <f t="shared" si="46"/>
        <v>215</v>
      </c>
      <c r="BB24" s="532">
        <f t="shared" si="46"/>
        <v>230</v>
      </c>
      <c r="BC24" s="532">
        <f t="shared" si="46"/>
        <v>225</v>
      </c>
      <c r="BD24" s="532">
        <f t="shared" si="46"/>
        <v>215</v>
      </c>
      <c r="BE24" s="532">
        <f t="shared" si="46"/>
        <v>215</v>
      </c>
      <c r="BF24" s="532">
        <f t="shared" si="46"/>
        <v>219.86631505225523</v>
      </c>
      <c r="BG24" s="532"/>
      <c r="BH24" s="565"/>
      <c r="BI24" s="559"/>
      <c r="BJ24" s="523"/>
      <c r="BK24" s="527"/>
      <c r="BL24" s="527"/>
      <c r="BM24" s="527"/>
      <c r="BN24" s="527"/>
      <c r="BO24" s="527"/>
      <c r="BP24" s="527"/>
      <c r="BQ24" s="527"/>
      <c r="BR24" s="527"/>
      <c r="BS24" s="527"/>
      <c r="BT24" s="527"/>
      <c r="BU24" s="527"/>
      <c r="BV24" s="527"/>
      <c r="BW24" s="527"/>
      <c r="BX24" s="527"/>
      <c r="BY24" s="527"/>
      <c r="BZ24" s="527"/>
      <c r="CA24" s="527"/>
      <c r="CB24" s="527"/>
      <c r="CC24" s="527"/>
      <c r="CD24" s="527"/>
      <c r="CE24" s="527"/>
      <c r="CF24" s="527"/>
      <c r="CG24" s="527"/>
      <c r="CH24" s="536"/>
      <c r="CI24" s="527"/>
      <c r="CJ24" s="527"/>
      <c r="CK24" s="527"/>
      <c r="CL24" s="405"/>
      <c r="CM24" s="405"/>
      <c r="CN24" s="405"/>
      <c r="CO24" s="405"/>
      <c r="CP24" s="405"/>
      <c r="CQ24" s="405"/>
      <c r="CR24" s="405"/>
      <c r="CS24" s="405"/>
      <c r="CT24" s="405"/>
    </row>
    <row r="25" spans="2:98" x14ac:dyDescent="0.25">
      <c r="B25" s="54" t="s">
        <v>19</v>
      </c>
      <c r="C25" s="250">
        <v>165</v>
      </c>
      <c r="D25" s="250">
        <v>155</v>
      </c>
      <c r="E25" s="250">
        <v>140</v>
      </c>
      <c r="F25" s="250">
        <v>160</v>
      </c>
      <c r="G25" s="250">
        <v>170</v>
      </c>
      <c r="H25" s="250">
        <v>180</v>
      </c>
      <c r="I25" s="250">
        <v>203.82438134826262</v>
      </c>
      <c r="J25" s="250">
        <v>149.07066889290155</v>
      </c>
      <c r="K25" s="314">
        <f t="shared" si="1"/>
        <v>0.13235767415701449</v>
      </c>
      <c r="L25" s="314">
        <f t="shared" si="2"/>
        <v>-0.26863180986089519</v>
      </c>
      <c r="M25" s="308"/>
      <c r="N25" s="526">
        <v>40</v>
      </c>
      <c r="O25" s="526">
        <v>40</v>
      </c>
      <c r="P25" s="526">
        <v>35</v>
      </c>
      <c r="Q25" s="526">
        <v>35</v>
      </c>
      <c r="R25" s="526">
        <v>35</v>
      </c>
      <c r="S25" s="526">
        <v>35</v>
      </c>
      <c r="T25" s="526">
        <v>40</v>
      </c>
      <c r="U25" s="526">
        <v>40</v>
      </c>
      <c r="V25" s="526">
        <v>40</v>
      </c>
      <c r="W25" s="526">
        <v>40</v>
      </c>
      <c r="X25" s="526">
        <v>40</v>
      </c>
      <c r="Y25" s="526">
        <v>45</v>
      </c>
      <c r="Z25" s="526">
        <v>45</v>
      </c>
      <c r="AA25" s="526">
        <v>45</v>
      </c>
      <c r="AB25" s="526">
        <v>45</v>
      </c>
      <c r="AC25" s="526">
        <v>45</v>
      </c>
      <c r="AD25" s="526">
        <v>45</v>
      </c>
      <c r="AE25" s="526">
        <v>45</v>
      </c>
      <c r="AF25" s="520">
        <v>48.695042186562759</v>
      </c>
      <c r="AG25" s="520">
        <v>48.695042186562759</v>
      </c>
      <c r="AH25" s="520">
        <v>48.695042186562759</v>
      </c>
      <c r="AI25" s="520">
        <v>57.739254788574357</v>
      </c>
      <c r="AJ25" s="520">
        <v>34.228230933207286</v>
      </c>
      <c r="AK25" s="588"/>
      <c r="AL25" s="520">
        <f>D25-AM25</f>
        <v>75</v>
      </c>
      <c r="AM25" s="520">
        <f>SUM(N25:O25)</f>
        <v>80</v>
      </c>
      <c r="AN25" s="520">
        <f>SUM(P25:Q25)</f>
        <v>70</v>
      </c>
      <c r="AO25" s="520">
        <f>SUM(R25:S25)</f>
        <v>70</v>
      </c>
      <c r="AP25" s="520">
        <f>SUM(T25:U25)</f>
        <v>80</v>
      </c>
      <c r="AQ25" s="520">
        <f>SUM(V25:W25)</f>
        <v>80</v>
      </c>
      <c r="AR25" s="520">
        <f>SUM(X25:Y25)</f>
        <v>85</v>
      </c>
      <c r="AS25" s="520">
        <f>SUM(Z25:AA25)</f>
        <v>90</v>
      </c>
      <c r="AT25" s="520">
        <f>SUM(AB25:AC25)</f>
        <v>90</v>
      </c>
      <c r="AU25" s="520">
        <f>SUM(AD25:AE25)</f>
        <v>90</v>
      </c>
      <c r="AV25" s="520">
        <f t="shared" si="19"/>
        <v>97.390084373125518</v>
      </c>
      <c r="AW25" s="520">
        <f t="shared" si="20"/>
        <v>106.43429697513712</v>
      </c>
      <c r="AX25"/>
      <c r="AY25" s="54" t="s">
        <v>19</v>
      </c>
      <c r="AZ25" s="403">
        <f t="shared" si="46"/>
        <v>165</v>
      </c>
      <c r="BA25" s="403">
        <f t="shared" si="46"/>
        <v>155</v>
      </c>
      <c r="BB25" s="403">
        <f t="shared" si="46"/>
        <v>140</v>
      </c>
      <c r="BC25" s="403">
        <f t="shared" si="46"/>
        <v>160</v>
      </c>
      <c r="BD25" s="403">
        <f t="shared" si="46"/>
        <v>170</v>
      </c>
      <c r="BE25" s="403">
        <f t="shared" si="46"/>
        <v>180</v>
      </c>
      <c r="BF25" s="403">
        <f t="shared" si="46"/>
        <v>203.82438134826262</v>
      </c>
      <c r="BG25" s="403"/>
      <c r="BH25" s="567"/>
      <c r="BI25" s="568"/>
      <c r="BJ25" s="523"/>
      <c r="BK25" s="402"/>
      <c r="BL25" s="402"/>
      <c r="BM25" s="402"/>
      <c r="BN25" s="402"/>
      <c r="BO25" s="402"/>
      <c r="BP25" s="402"/>
      <c r="BQ25" s="402"/>
      <c r="BR25" s="402"/>
      <c r="BS25" s="402"/>
      <c r="BT25" s="402"/>
      <c r="BU25" s="402"/>
      <c r="BV25" s="402"/>
      <c r="BW25" s="402"/>
      <c r="BX25" s="402"/>
      <c r="BY25" s="402"/>
      <c r="BZ25" s="402"/>
      <c r="CA25" s="402"/>
      <c r="CB25" s="402"/>
      <c r="CC25" s="402"/>
      <c r="CD25" s="402"/>
      <c r="CE25" s="402"/>
      <c r="CF25" s="402"/>
      <c r="CG25" s="402"/>
      <c r="CH25" s="538"/>
      <c r="CI25" s="402"/>
      <c r="CJ25" s="402"/>
      <c r="CK25" s="402"/>
      <c r="CL25" s="402"/>
      <c r="CM25" s="402"/>
      <c r="CN25" s="402"/>
      <c r="CO25" s="402"/>
      <c r="CP25" s="402"/>
      <c r="CQ25" s="402"/>
      <c r="CR25" s="402"/>
      <c r="CS25" s="402"/>
      <c r="CT25" s="402"/>
    </row>
    <row r="26" spans="2:98" x14ac:dyDescent="0.25">
      <c r="B26" s="260" t="s">
        <v>13</v>
      </c>
      <c r="C26" s="249">
        <f>SUM(C27:C31)</f>
        <v>50</v>
      </c>
      <c r="D26" s="249">
        <f t="shared" ref="D26:J26" si="47">SUM(D27:D31)</f>
        <v>65</v>
      </c>
      <c r="E26" s="249">
        <f t="shared" si="47"/>
        <v>205</v>
      </c>
      <c r="F26" s="249">
        <f t="shared" si="47"/>
        <v>215</v>
      </c>
      <c r="G26" s="249">
        <f t="shared" si="47"/>
        <v>100</v>
      </c>
      <c r="H26" s="249">
        <f t="shared" si="47"/>
        <v>235</v>
      </c>
      <c r="I26" s="249">
        <f t="shared" si="47"/>
        <v>218.82799632930983</v>
      </c>
      <c r="J26" s="249">
        <f t="shared" si="47"/>
        <v>122.35911869885157</v>
      </c>
      <c r="K26" s="307">
        <f t="shared" si="1"/>
        <v>-6.881703689655394E-2</v>
      </c>
      <c r="L26" s="307">
        <f t="shared" si="2"/>
        <v>-0.44084339869055966</v>
      </c>
      <c r="M26" s="308"/>
      <c r="N26" s="519">
        <f t="shared" ref="N26:AJ26" si="48">SUM(N27:N31)</f>
        <v>15</v>
      </c>
      <c r="O26" s="519">
        <f t="shared" si="48"/>
        <v>15</v>
      </c>
      <c r="P26" s="519">
        <f t="shared" si="48"/>
        <v>55</v>
      </c>
      <c r="Q26" s="519">
        <f t="shared" si="48"/>
        <v>50</v>
      </c>
      <c r="R26" s="519">
        <f t="shared" si="48"/>
        <v>50</v>
      </c>
      <c r="S26" s="524">
        <f t="shared" si="48"/>
        <v>50</v>
      </c>
      <c r="T26" s="524">
        <f t="shared" si="48"/>
        <v>55</v>
      </c>
      <c r="U26" s="524">
        <f t="shared" si="48"/>
        <v>60</v>
      </c>
      <c r="V26" s="524">
        <f t="shared" si="48"/>
        <v>55</v>
      </c>
      <c r="W26" s="524">
        <f t="shared" si="48"/>
        <v>55</v>
      </c>
      <c r="X26" s="524">
        <f t="shared" si="48"/>
        <v>35</v>
      </c>
      <c r="Y26" s="524">
        <f t="shared" si="48"/>
        <v>15</v>
      </c>
      <c r="Z26" s="524">
        <f t="shared" si="48"/>
        <v>25</v>
      </c>
      <c r="AA26" s="524">
        <f t="shared" si="48"/>
        <v>25</v>
      </c>
      <c r="AB26" s="524">
        <f t="shared" si="48"/>
        <v>55</v>
      </c>
      <c r="AC26" s="524">
        <f t="shared" si="48"/>
        <v>55</v>
      </c>
      <c r="AD26" s="524">
        <f t="shared" si="48"/>
        <v>55</v>
      </c>
      <c r="AE26" s="524">
        <f t="shared" si="48"/>
        <v>55</v>
      </c>
      <c r="AF26" s="524">
        <f t="shared" si="48"/>
        <v>54.706999082327457</v>
      </c>
      <c r="AG26" s="524">
        <f t="shared" si="48"/>
        <v>54.706999082327457</v>
      </c>
      <c r="AH26" s="524">
        <f t="shared" si="48"/>
        <v>54.706999082327457</v>
      </c>
      <c r="AI26" s="524">
        <f t="shared" si="48"/>
        <v>54.706999082327457</v>
      </c>
      <c r="AJ26" s="519">
        <f t="shared" si="48"/>
        <v>34.339649626480693</v>
      </c>
      <c r="AK26" s="588"/>
      <c r="AL26" s="519">
        <f t="shared" ref="AL26:AN26" si="49">SUM(AL27:AL31)</f>
        <v>35</v>
      </c>
      <c r="AM26" s="519">
        <f t="shared" si="49"/>
        <v>30</v>
      </c>
      <c r="AN26" s="519">
        <f t="shared" si="49"/>
        <v>105</v>
      </c>
      <c r="AO26" s="519">
        <f>SUM(AO27:AO31)</f>
        <v>100</v>
      </c>
      <c r="AP26" s="519">
        <f>SUM(AP27:AP31)</f>
        <v>115</v>
      </c>
      <c r="AQ26" s="519">
        <f t="shared" ref="AQ26:AT26" si="50">SUM(AQ27:AQ31)</f>
        <v>110</v>
      </c>
      <c r="AR26" s="519">
        <f t="shared" si="50"/>
        <v>50</v>
      </c>
      <c r="AS26" s="519">
        <f t="shared" si="50"/>
        <v>50</v>
      </c>
      <c r="AT26" s="519">
        <f t="shared" si="50"/>
        <v>110</v>
      </c>
      <c r="AU26" s="519">
        <f>SUM(AU27:AU31)</f>
        <v>110</v>
      </c>
      <c r="AV26" s="519">
        <f t="shared" si="19"/>
        <v>109.41399816465491</v>
      </c>
      <c r="AW26" s="519">
        <f t="shared" si="20"/>
        <v>109.41399816465491</v>
      </c>
      <c r="AX26"/>
      <c r="AY26" s="260" t="s">
        <v>13</v>
      </c>
      <c r="AZ26" s="524">
        <f t="shared" si="46"/>
        <v>50</v>
      </c>
      <c r="BA26" s="524">
        <f t="shared" si="46"/>
        <v>65</v>
      </c>
      <c r="BB26" s="524">
        <f t="shared" si="46"/>
        <v>205</v>
      </c>
      <c r="BC26" s="524">
        <f t="shared" si="46"/>
        <v>215</v>
      </c>
      <c r="BD26" s="524">
        <f t="shared" si="46"/>
        <v>100</v>
      </c>
      <c r="BE26" s="524">
        <f t="shared" si="46"/>
        <v>235</v>
      </c>
      <c r="BF26" s="524">
        <f t="shared" si="46"/>
        <v>218.82799632930983</v>
      </c>
      <c r="BG26" s="524">
        <f>J26</f>
        <v>122.35911869885157</v>
      </c>
      <c r="BH26" s="563">
        <f t="shared" si="27"/>
        <v>-6.881703689655394E-2</v>
      </c>
      <c r="BI26" s="563">
        <f>L26</f>
        <v>-0.44084339869055966</v>
      </c>
      <c r="BJ26" s="541"/>
      <c r="BK26" s="524">
        <f t="shared" ref="BK26:CG26" si="51">N26</f>
        <v>15</v>
      </c>
      <c r="BL26" s="524">
        <f t="shared" si="51"/>
        <v>15</v>
      </c>
      <c r="BM26" s="524">
        <f t="shared" si="51"/>
        <v>55</v>
      </c>
      <c r="BN26" s="524">
        <f t="shared" si="51"/>
        <v>50</v>
      </c>
      <c r="BO26" s="524">
        <f t="shared" si="51"/>
        <v>50</v>
      </c>
      <c r="BP26" s="524">
        <f t="shared" si="51"/>
        <v>50</v>
      </c>
      <c r="BQ26" s="524">
        <f t="shared" si="51"/>
        <v>55</v>
      </c>
      <c r="BR26" s="524">
        <f t="shared" si="51"/>
        <v>60</v>
      </c>
      <c r="BS26" s="524">
        <f t="shared" si="51"/>
        <v>55</v>
      </c>
      <c r="BT26" s="524">
        <f t="shared" si="51"/>
        <v>55</v>
      </c>
      <c r="BU26" s="524">
        <f t="shared" si="51"/>
        <v>35</v>
      </c>
      <c r="BV26" s="524">
        <f t="shared" si="51"/>
        <v>15</v>
      </c>
      <c r="BW26" s="524">
        <f t="shared" si="51"/>
        <v>25</v>
      </c>
      <c r="BX26" s="524">
        <f t="shared" si="51"/>
        <v>25</v>
      </c>
      <c r="BY26" s="524">
        <f t="shared" si="51"/>
        <v>55</v>
      </c>
      <c r="BZ26" s="524">
        <f t="shared" si="51"/>
        <v>55</v>
      </c>
      <c r="CA26" s="524">
        <f t="shared" si="51"/>
        <v>55</v>
      </c>
      <c r="CB26" s="524">
        <f t="shared" si="51"/>
        <v>55</v>
      </c>
      <c r="CC26" s="524">
        <f t="shared" si="51"/>
        <v>54.706999082327457</v>
      </c>
      <c r="CD26" s="524">
        <f t="shared" si="51"/>
        <v>54.706999082327457</v>
      </c>
      <c r="CE26" s="524">
        <f t="shared" si="51"/>
        <v>54.706999082327457</v>
      </c>
      <c r="CF26" s="524">
        <f t="shared" si="51"/>
        <v>54.706999082327457</v>
      </c>
      <c r="CG26" s="524">
        <f t="shared" si="51"/>
        <v>34.339649626480693</v>
      </c>
      <c r="CH26" s="534"/>
      <c r="CI26" s="524">
        <f t="shared" ref="CI26:CT26" si="52">AL26</f>
        <v>35</v>
      </c>
      <c r="CJ26" s="524">
        <f t="shared" si="52"/>
        <v>30</v>
      </c>
      <c r="CK26" s="524">
        <f t="shared" si="52"/>
        <v>105</v>
      </c>
      <c r="CL26" s="524">
        <f t="shared" si="52"/>
        <v>100</v>
      </c>
      <c r="CM26" s="524">
        <f t="shared" si="52"/>
        <v>115</v>
      </c>
      <c r="CN26" s="524">
        <f t="shared" si="52"/>
        <v>110</v>
      </c>
      <c r="CO26" s="524">
        <f t="shared" si="52"/>
        <v>50</v>
      </c>
      <c r="CP26" s="524">
        <f t="shared" si="52"/>
        <v>50</v>
      </c>
      <c r="CQ26" s="524">
        <f t="shared" si="52"/>
        <v>110</v>
      </c>
      <c r="CR26" s="524">
        <f t="shared" si="52"/>
        <v>110</v>
      </c>
      <c r="CS26" s="524">
        <f t="shared" si="52"/>
        <v>109.41399816465491</v>
      </c>
      <c r="CT26" s="524">
        <f t="shared" si="52"/>
        <v>109.41399816465491</v>
      </c>
    </row>
    <row r="27" spans="2:98" s="17" customFormat="1" ht="14.25" x14ac:dyDescent="0.2">
      <c r="B27" s="266" t="s">
        <v>15</v>
      </c>
      <c r="C27" s="196">
        <v>40</v>
      </c>
      <c r="D27" s="196">
        <v>25</v>
      </c>
      <c r="E27" s="196">
        <v>-25</v>
      </c>
      <c r="F27" s="196">
        <v>90</v>
      </c>
      <c r="G27" s="196">
        <v>55</v>
      </c>
      <c r="H27" s="196">
        <v>55</v>
      </c>
      <c r="I27" s="196">
        <v>29.756842744181988</v>
      </c>
      <c r="J27" s="196">
        <v>8.2826806671670425</v>
      </c>
      <c r="K27" s="310">
        <f t="shared" si="1"/>
        <v>-0.45896649556032754</v>
      </c>
      <c r="L27" s="310">
        <f t="shared" si="2"/>
        <v>-0.72165458753898015</v>
      </c>
      <c r="M27" s="308"/>
      <c r="N27" s="525">
        <v>5</v>
      </c>
      <c r="O27" s="525">
        <v>5</v>
      </c>
      <c r="P27" s="525">
        <v>-5</v>
      </c>
      <c r="Q27" s="525">
        <v>-5</v>
      </c>
      <c r="R27" s="525">
        <v>-5</v>
      </c>
      <c r="S27" s="525">
        <v>-5</v>
      </c>
      <c r="T27" s="525">
        <v>20</v>
      </c>
      <c r="U27" s="525">
        <v>25</v>
      </c>
      <c r="V27" s="525">
        <v>20</v>
      </c>
      <c r="W27" s="525">
        <v>20</v>
      </c>
      <c r="X27" s="525">
        <v>15</v>
      </c>
      <c r="Y27" s="525">
        <v>15</v>
      </c>
      <c r="Z27" s="525">
        <v>15</v>
      </c>
      <c r="AA27" s="525">
        <v>15</v>
      </c>
      <c r="AB27" s="525">
        <v>15</v>
      </c>
      <c r="AC27" s="525">
        <v>15</v>
      </c>
      <c r="AD27" s="525">
        <v>15</v>
      </c>
      <c r="AE27" s="525">
        <v>15</v>
      </c>
      <c r="AF27" s="490">
        <v>7.439210686045497</v>
      </c>
      <c r="AG27" s="490">
        <v>7.439210686045497</v>
      </c>
      <c r="AH27" s="490">
        <v>7.439210686045497</v>
      </c>
      <c r="AI27" s="490">
        <v>7.439210686045497</v>
      </c>
      <c r="AJ27" s="490">
        <v>5.9979480970002719</v>
      </c>
      <c r="AK27" s="588"/>
      <c r="AL27" s="490">
        <f>D27-AM27</f>
        <v>15</v>
      </c>
      <c r="AM27" s="490">
        <f>SUM(N27:O27)</f>
        <v>10</v>
      </c>
      <c r="AN27" s="490">
        <f>SUM(P27:Q27)</f>
        <v>-10</v>
      </c>
      <c r="AO27" s="482">
        <f>SUM(R27:S27)</f>
        <v>-10</v>
      </c>
      <c r="AP27" s="490">
        <f>SUM(T27:U27)</f>
        <v>45</v>
      </c>
      <c r="AQ27" s="490">
        <f>SUM(V27:W27)</f>
        <v>40</v>
      </c>
      <c r="AR27" s="490">
        <f>SUM(X27:Y27)</f>
        <v>30</v>
      </c>
      <c r="AS27" s="490">
        <f>SUM(Z27:AA27)</f>
        <v>30</v>
      </c>
      <c r="AT27" s="490">
        <f>SUM(AB27:AC27)</f>
        <v>30</v>
      </c>
      <c r="AU27" s="490">
        <f>SUM(AD27:AE27)</f>
        <v>30</v>
      </c>
      <c r="AV27" s="490">
        <f t="shared" si="19"/>
        <v>14.878421372090994</v>
      </c>
      <c r="AW27" s="490">
        <f t="shared" si="20"/>
        <v>14.878421372090994</v>
      </c>
      <c r="AX27" s="67"/>
      <c r="AY27" s="266" t="s">
        <v>15</v>
      </c>
      <c r="AZ27" s="532">
        <f t="shared" si="46"/>
        <v>40</v>
      </c>
      <c r="BA27" s="532">
        <f t="shared" si="46"/>
        <v>25</v>
      </c>
      <c r="BB27" s="532">
        <f t="shared" si="46"/>
        <v>-25</v>
      </c>
      <c r="BC27" s="532">
        <f t="shared" si="46"/>
        <v>90</v>
      </c>
      <c r="BD27" s="532">
        <f t="shared" si="46"/>
        <v>55</v>
      </c>
      <c r="BE27" s="532">
        <f t="shared" si="46"/>
        <v>55</v>
      </c>
      <c r="BF27" s="532">
        <f t="shared" si="46"/>
        <v>29.756842744181988</v>
      </c>
      <c r="BG27" s="532"/>
      <c r="BH27" s="565"/>
      <c r="BI27" s="559"/>
      <c r="BJ27" s="539"/>
      <c r="BK27" s="527"/>
      <c r="BL27" s="527"/>
      <c r="BM27" s="527"/>
      <c r="BN27" s="527"/>
      <c r="BO27" s="527"/>
      <c r="BP27" s="527"/>
      <c r="BQ27" s="527"/>
      <c r="BR27" s="527"/>
      <c r="BS27" s="527"/>
      <c r="BT27" s="527"/>
      <c r="BU27" s="527"/>
      <c r="BV27" s="527"/>
      <c r="BW27" s="527"/>
      <c r="BX27" s="527"/>
      <c r="BY27" s="527"/>
      <c r="BZ27" s="527"/>
      <c r="CA27" s="527"/>
      <c r="CB27" s="527"/>
      <c r="CC27" s="527"/>
      <c r="CD27" s="527"/>
      <c r="CE27" s="527"/>
      <c r="CF27" s="527"/>
      <c r="CG27" s="527"/>
      <c r="CH27" s="423"/>
      <c r="CI27" s="532"/>
      <c r="CJ27" s="532"/>
      <c r="CK27" s="532"/>
      <c r="CL27" s="384"/>
      <c r="CM27" s="384"/>
      <c r="CN27" s="384"/>
      <c r="CO27" s="384"/>
      <c r="CP27" s="384"/>
      <c r="CQ27" s="384"/>
      <c r="CR27" s="384"/>
      <c r="CS27" s="384"/>
      <c r="CT27" s="384"/>
    </row>
    <row r="28" spans="2:98" s="17" customFormat="1" ht="14.25" x14ac:dyDescent="0.2">
      <c r="B28" s="266" t="s">
        <v>16</v>
      </c>
      <c r="C28" s="196">
        <v>-45</v>
      </c>
      <c r="D28" s="196">
        <v>-15</v>
      </c>
      <c r="E28" s="196">
        <v>70</v>
      </c>
      <c r="F28" s="196">
        <v>10</v>
      </c>
      <c r="G28" s="196">
        <v>5</v>
      </c>
      <c r="H28" s="196">
        <v>20</v>
      </c>
      <c r="I28" s="196">
        <v>13.816563051472052</v>
      </c>
      <c r="J28" s="196">
        <v>13.151794142087901</v>
      </c>
      <c r="K28" s="310">
        <f t="shared" si="1"/>
        <v>-0.30917184742639736</v>
      </c>
      <c r="L28" s="310">
        <f t="shared" si="2"/>
        <v>-4.8113912765977207E-2</v>
      </c>
      <c r="M28" s="308"/>
      <c r="N28" s="525">
        <v>-5</v>
      </c>
      <c r="O28" s="525">
        <v>-5</v>
      </c>
      <c r="P28" s="525">
        <v>20</v>
      </c>
      <c r="Q28" s="525">
        <v>20</v>
      </c>
      <c r="R28" s="525">
        <v>20</v>
      </c>
      <c r="S28" s="525">
        <v>20</v>
      </c>
      <c r="T28" s="525">
        <v>5</v>
      </c>
      <c r="U28" s="525">
        <v>5</v>
      </c>
      <c r="V28" s="525">
        <v>5</v>
      </c>
      <c r="W28" s="525">
        <v>5</v>
      </c>
      <c r="X28" s="525">
        <v>0</v>
      </c>
      <c r="Y28" s="525">
        <v>0</v>
      </c>
      <c r="Z28" s="525">
        <v>0</v>
      </c>
      <c r="AA28" s="525">
        <v>0</v>
      </c>
      <c r="AB28" s="525">
        <v>5</v>
      </c>
      <c r="AC28" s="525">
        <v>5</v>
      </c>
      <c r="AD28" s="525">
        <v>5</v>
      </c>
      <c r="AE28" s="525">
        <v>5</v>
      </c>
      <c r="AF28" s="490">
        <v>3.454140762868013</v>
      </c>
      <c r="AG28" s="490">
        <v>3.454140762868013</v>
      </c>
      <c r="AH28" s="490">
        <v>3.454140762868013</v>
      </c>
      <c r="AI28" s="490">
        <v>3.454140762868013</v>
      </c>
      <c r="AJ28" s="490">
        <v>1.550198355672455</v>
      </c>
      <c r="AK28" s="588"/>
      <c r="AL28" s="490">
        <f>D28-AM28</f>
        <v>-5</v>
      </c>
      <c r="AM28" s="490">
        <f>SUM(N28:O28)</f>
        <v>-10</v>
      </c>
      <c r="AN28" s="490">
        <f>SUM(P28:Q28)</f>
        <v>40</v>
      </c>
      <c r="AO28" s="490">
        <f>SUM(R28:S28)</f>
        <v>40</v>
      </c>
      <c r="AP28" s="490">
        <f>SUM(T28:U28)</f>
        <v>10</v>
      </c>
      <c r="AQ28" s="490">
        <f>SUM(V28:W28)</f>
        <v>10</v>
      </c>
      <c r="AR28" s="490">
        <f>SUM(X28:Y28)</f>
        <v>0</v>
      </c>
      <c r="AS28" s="490">
        <f>SUM(Z28:AA28)</f>
        <v>0</v>
      </c>
      <c r="AT28" s="490">
        <f>SUM(AB28:AC28)</f>
        <v>10</v>
      </c>
      <c r="AU28" s="490">
        <f>SUM(AD28:AE28)</f>
        <v>10</v>
      </c>
      <c r="AV28" s="490">
        <f t="shared" si="19"/>
        <v>6.9082815257360259</v>
      </c>
      <c r="AW28" s="490">
        <f t="shared" si="20"/>
        <v>6.9082815257360259</v>
      </c>
      <c r="AX28" s="67"/>
      <c r="AY28" s="266" t="s">
        <v>16</v>
      </c>
      <c r="AZ28" s="532">
        <f t="shared" si="46"/>
        <v>-45</v>
      </c>
      <c r="BA28" s="532">
        <f t="shared" si="46"/>
        <v>-15</v>
      </c>
      <c r="BB28" s="532">
        <f t="shared" si="46"/>
        <v>70</v>
      </c>
      <c r="BC28" s="532">
        <f t="shared" si="46"/>
        <v>10</v>
      </c>
      <c r="BD28" s="532">
        <f t="shared" si="46"/>
        <v>5</v>
      </c>
      <c r="BE28" s="532">
        <f t="shared" si="46"/>
        <v>20</v>
      </c>
      <c r="BF28" s="532">
        <f t="shared" si="46"/>
        <v>13.816563051472052</v>
      </c>
      <c r="BG28" s="532"/>
      <c r="BH28" s="565"/>
      <c r="BI28" s="559"/>
      <c r="BJ28" s="539"/>
      <c r="BK28" s="527"/>
      <c r="BL28" s="527"/>
      <c r="BM28" s="527"/>
      <c r="BN28" s="527"/>
      <c r="BO28" s="527"/>
      <c r="BP28" s="527"/>
      <c r="BQ28" s="527"/>
      <c r="BR28" s="527"/>
      <c r="BS28" s="527"/>
      <c r="BT28" s="527"/>
      <c r="BU28" s="527"/>
      <c r="BV28" s="527"/>
      <c r="BW28" s="527"/>
      <c r="BX28" s="527"/>
      <c r="BY28" s="527"/>
      <c r="BZ28" s="527"/>
      <c r="CA28" s="527"/>
      <c r="CB28" s="527"/>
      <c r="CC28" s="527"/>
      <c r="CD28" s="527"/>
      <c r="CE28" s="527"/>
      <c r="CF28" s="527"/>
      <c r="CG28" s="527"/>
      <c r="CH28" s="423"/>
      <c r="CI28" s="532"/>
      <c r="CJ28" s="532"/>
      <c r="CK28" s="532"/>
      <c r="CL28" s="384"/>
      <c r="CM28" s="384"/>
      <c r="CN28" s="384"/>
      <c r="CO28" s="384"/>
      <c r="CP28" s="384"/>
      <c r="CQ28" s="384"/>
      <c r="CR28" s="384"/>
      <c r="CS28" s="384"/>
      <c r="CT28" s="384"/>
    </row>
    <row r="29" spans="2:98" s="17" customFormat="1" ht="14.25" x14ac:dyDescent="0.2">
      <c r="B29" s="266" t="s">
        <v>17</v>
      </c>
      <c r="C29" s="196">
        <v>10</v>
      </c>
      <c r="D29" s="196">
        <v>-35</v>
      </c>
      <c r="E29" s="196">
        <v>5</v>
      </c>
      <c r="F29" s="196">
        <v>0</v>
      </c>
      <c r="G29" s="196">
        <v>-40</v>
      </c>
      <c r="H29" s="196">
        <v>5</v>
      </c>
      <c r="I29" s="196">
        <v>6.5179416857432164</v>
      </c>
      <c r="J29" s="196">
        <v>6.1920446014560557</v>
      </c>
      <c r="K29" s="310">
        <f t="shared" si="1"/>
        <v>0.30358833714864319</v>
      </c>
      <c r="L29" s="310">
        <f t="shared" si="2"/>
        <v>-4.9999999999999933E-2</v>
      </c>
      <c r="M29" s="308"/>
      <c r="N29" s="525">
        <v>-10</v>
      </c>
      <c r="O29" s="525">
        <v>-10</v>
      </c>
      <c r="P29" s="525">
        <v>0</v>
      </c>
      <c r="Q29" s="525">
        <v>0</v>
      </c>
      <c r="R29" s="525">
        <v>0</v>
      </c>
      <c r="S29" s="525">
        <v>0</v>
      </c>
      <c r="T29" s="525">
        <v>0</v>
      </c>
      <c r="U29" s="525">
        <v>0</v>
      </c>
      <c r="V29" s="525">
        <v>0</v>
      </c>
      <c r="W29" s="525">
        <v>0</v>
      </c>
      <c r="X29" s="525">
        <v>0</v>
      </c>
      <c r="Y29" s="525">
        <v>-20</v>
      </c>
      <c r="Z29" s="525">
        <v>-10</v>
      </c>
      <c r="AA29" s="525">
        <v>-10</v>
      </c>
      <c r="AB29" s="525">
        <v>0</v>
      </c>
      <c r="AC29" s="525">
        <v>0</v>
      </c>
      <c r="AD29" s="525">
        <v>0</v>
      </c>
      <c r="AE29" s="525">
        <v>0</v>
      </c>
      <c r="AF29" s="490">
        <v>1.6294854214358041</v>
      </c>
      <c r="AG29" s="490">
        <v>1.6294854214358041</v>
      </c>
      <c r="AH29" s="490">
        <v>1.6294854214358041</v>
      </c>
      <c r="AI29" s="490">
        <v>1.6294854214358041</v>
      </c>
      <c r="AJ29" s="490">
        <v>1.5317162961496558</v>
      </c>
      <c r="AK29" s="588"/>
      <c r="AL29" s="490">
        <f>D29-AM29</f>
        <v>-15</v>
      </c>
      <c r="AM29" s="490">
        <f>SUM(N29:O29)</f>
        <v>-20</v>
      </c>
      <c r="AN29" s="490">
        <f>SUM(P29:Q29)</f>
        <v>0</v>
      </c>
      <c r="AO29" s="490">
        <f>SUM(R29:S29)</f>
        <v>0</v>
      </c>
      <c r="AP29" s="490">
        <f>SUM(T29:U29)</f>
        <v>0</v>
      </c>
      <c r="AQ29" s="490">
        <f>SUM(V29:W29)</f>
        <v>0</v>
      </c>
      <c r="AR29" s="490">
        <f>SUM(X29:Y29)</f>
        <v>-20</v>
      </c>
      <c r="AS29" s="490">
        <f>SUM(Z29:AA29)</f>
        <v>-20</v>
      </c>
      <c r="AT29" s="490">
        <f>SUM(AB29:AC29)</f>
        <v>0</v>
      </c>
      <c r="AU29" s="490">
        <f>SUM(AD29:AE29)</f>
        <v>0</v>
      </c>
      <c r="AV29" s="490">
        <f t="shared" si="19"/>
        <v>3.2589708428716082</v>
      </c>
      <c r="AW29" s="490">
        <f t="shared" si="20"/>
        <v>3.2589708428716082</v>
      </c>
      <c r="AX29" s="67"/>
      <c r="AY29" s="266" t="s">
        <v>17</v>
      </c>
      <c r="AZ29" s="532">
        <f t="shared" si="46"/>
        <v>10</v>
      </c>
      <c r="BA29" s="532">
        <f t="shared" si="46"/>
        <v>-35</v>
      </c>
      <c r="BB29" s="532">
        <f t="shared" si="46"/>
        <v>5</v>
      </c>
      <c r="BC29" s="532">
        <f t="shared" si="46"/>
        <v>0</v>
      </c>
      <c r="BD29" s="532">
        <f t="shared" si="46"/>
        <v>-40</v>
      </c>
      <c r="BE29" s="532">
        <f t="shared" si="46"/>
        <v>5</v>
      </c>
      <c r="BF29" s="532">
        <f t="shared" si="46"/>
        <v>6.5179416857432164</v>
      </c>
      <c r="BG29" s="532"/>
      <c r="BH29" s="565"/>
      <c r="BI29" s="559"/>
      <c r="BJ29" s="539"/>
      <c r="BK29" s="527"/>
      <c r="BL29" s="527"/>
      <c r="BM29" s="527"/>
      <c r="BN29" s="527"/>
      <c r="BO29" s="527"/>
      <c r="BP29" s="527"/>
      <c r="BQ29" s="527"/>
      <c r="BR29" s="527"/>
      <c r="BS29" s="527"/>
      <c r="BT29" s="527"/>
      <c r="BU29" s="527"/>
      <c r="BV29" s="527"/>
      <c r="BW29" s="527"/>
      <c r="BX29" s="527"/>
      <c r="BY29" s="527"/>
      <c r="BZ29" s="527"/>
      <c r="CA29" s="527"/>
      <c r="CB29" s="527"/>
      <c r="CC29" s="527"/>
      <c r="CD29" s="527"/>
      <c r="CE29" s="527"/>
      <c r="CF29" s="527"/>
      <c r="CG29" s="527"/>
      <c r="CH29" s="423"/>
      <c r="CI29" s="532"/>
      <c r="CJ29" s="532"/>
      <c r="CK29" s="532"/>
      <c r="CL29" s="384"/>
      <c r="CM29" s="384"/>
      <c r="CN29" s="384"/>
      <c r="CO29" s="384"/>
      <c r="CP29" s="384"/>
      <c r="CQ29" s="384"/>
      <c r="CR29" s="384"/>
      <c r="CS29" s="384"/>
      <c r="CT29" s="384"/>
    </row>
    <row r="30" spans="2:98" x14ac:dyDescent="0.25">
      <c r="B30" s="266" t="s">
        <v>18</v>
      </c>
      <c r="C30" s="196">
        <v>80</v>
      </c>
      <c r="D30" s="196">
        <v>-5</v>
      </c>
      <c r="E30" s="196">
        <v>45</v>
      </c>
      <c r="F30" s="196">
        <v>80</v>
      </c>
      <c r="G30" s="196">
        <v>45</v>
      </c>
      <c r="H30" s="196">
        <v>10</v>
      </c>
      <c r="I30" s="196">
        <v>66.120736878098015</v>
      </c>
      <c r="J30" s="196">
        <v>38.670773278632026</v>
      </c>
      <c r="K30" s="310" t="str">
        <f t="shared" si="1"/>
        <v>&gt;±300%</v>
      </c>
      <c r="L30" s="310">
        <f t="shared" si="2"/>
        <v>-0.41514908779787929</v>
      </c>
      <c r="M30" s="308"/>
      <c r="N30" s="525">
        <v>0</v>
      </c>
      <c r="O30" s="525">
        <v>0</v>
      </c>
      <c r="P30" s="525">
        <v>10</v>
      </c>
      <c r="Q30" s="525">
        <v>10</v>
      </c>
      <c r="R30" s="525">
        <v>10</v>
      </c>
      <c r="S30" s="525">
        <v>10</v>
      </c>
      <c r="T30" s="527">
        <v>20</v>
      </c>
      <c r="U30" s="527">
        <v>20</v>
      </c>
      <c r="V30" s="527">
        <v>20</v>
      </c>
      <c r="W30" s="527">
        <v>20</v>
      </c>
      <c r="X30" s="527">
        <v>10</v>
      </c>
      <c r="Y30" s="527">
        <v>10</v>
      </c>
      <c r="Z30" s="527">
        <v>10</v>
      </c>
      <c r="AA30" s="527">
        <v>10</v>
      </c>
      <c r="AB30" s="527">
        <v>0</v>
      </c>
      <c r="AC30" s="527">
        <v>0</v>
      </c>
      <c r="AD30" s="527">
        <v>0</v>
      </c>
      <c r="AE30" s="527">
        <v>0</v>
      </c>
      <c r="AF30" s="490">
        <v>16.530184219524504</v>
      </c>
      <c r="AG30" s="490">
        <v>16.530184219524504</v>
      </c>
      <c r="AH30" s="490">
        <v>16.530184219524504</v>
      </c>
      <c r="AI30" s="490">
        <v>16.530184219524504</v>
      </c>
      <c r="AJ30" s="490">
        <v>10.827279618576</v>
      </c>
      <c r="AK30" s="588"/>
      <c r="AL30" s="490">
        <f>D30-AM30</f>
        <v>-5</v>
      </c>
      <c r="AM30" s="490">
        <f>SUM(N30:O30)</f>
        <v>0</v>
      </c>
      <c r="AN30" s="490">
        <f>SUM(P30:Q30)</f>
        <v>20</v>
      </c>
      <c r="AO30" s="490">
        <f>SUM(R30:S30)</f>
        <v>20</v>
      </c>
      <c r="AP30" s="490">
        <f>SUM(T30:U30)</f>
        <v>40</v>
      </c>
      <c r="AQ30" s="490">
        <f>SUM(V30:W30)</f>
        <v>40</v>
      </c>
      <c r="AR30" s="490">
        <f>SUM(X30:Y30)</f>
        <v>20</v>
      </c>
      <c r="AS30" s="490">
        <f>SUM(Z30:AA30)</f>
        <v>20</v>
      </c>
      <c r="AT30" s="490">
        <f>SUM(AB30:AC30)</f>
        <v>0</v>
      </c>
      <c r="AU30" s="490">
        <f>SUM(AD30:AE30)</f>
        <v>0</v>
      </c>
      <c r="AV30" s="490">
        <f t="shared" si="19"/>
        <v>33.060368439049007</v>
      </c>
      <c r="AW30" s="490">
        <f t="shared" si="20"/>
        <v>33.060368439049007</v>
      </c>
      <c r="AX30"/>
      <c r="AY30" s="266" t="s">
        <v>18</v>
      </c>
      <c r="AZ30" s="532">
        <f t="shared" si="46"/>
        <v>80</v>
      </c>
      <c r="BA30" s="532">
        <f t="shared" si="46"/>
        <v>-5</v>
      </c>
      <c r="BB30" s="532">
        <f t="shared" si="46"/>
        <v>45</v>
      </c>
      <c r="BC30" s="532">
        <f t="shared" si="46"/>
        <v>80</v>
      </c>
      <c r="BD30" s="532">
        <f t="shared" si="46"/>
        <v>45</v>
      </c>
      <c r="BE30" s="532">
        <f t="shared" si="46"/>
        <v>10</v>
      </c>
      <c r="BF30" s="532">
        <f t="shared" si="46"/>
        <v>66.120736878098015</v>
      </c>
      <c r="BG30" s="532"/>
      <c r="BH30" s="565"/>
      <c r="BI30" s="559"/>
      <c r="BJ30" s="523"/>
      <c r="BK30" s="527"/>
      <c r="BL30" s="527"/>
      <c r="BM30" s="527"/>
      <c r="BN30" s="527"/>
      <c r="BO30" s="527"/>
      <c r="BP30" s="527"/>
      <c r="BQ30" s="527"/>
      <c r="BR30" s="527"/>
      <c r="BS30" s="527"/>
      <c r="BT30" s="527"/>
      <c r="BU30" s="527"/>
      <c r="BV30" s="527"/>
      <c r="BW30" s="527"/>
      <c r="BX30" s="527"/>
      <c r="BY30" s="527"/>
      <c r="BZ30" s="527"/>
      <c r="CA30" s="527"/>
      <c r="CB30" s="527"/>
      <c r="CC30" s="527"/>
      <c r="CD30" s="527"/>
      <c r="CE30" s="527"/>
      <c r="CF30" s="527"/>
      <c r="CG30" s="527"/>
      <c r="CH30" s="542"/>
      <c r="CI30" s="532"/>
      <c r="CJ30" s="532"/>
      <c r="CK30" s="532"/>
      <c r="CL30" s="405"/>
      <c r="CM30" s="405"/>
      <c r="CN30" s="405"/>
      <c r="CO30" s="405"/>
      <c r="CP30" s="405"/>
      <c r="CQ30" s="405"/>
      <c r="CR30" s="405"/>
      <c r="CS30" s="405"/>
      <c r="CT30" s="405"/>
    </row>
    <row r="31" spans="2:98" s="17" customFormat="1" ht="14.25" x14ac:dyDescent="0.2">
      <c r="B31" s="54" t="s">
        <v>19</v>
      </c>
      <c r="C31" s="250">
        <v>-35</v>
      </c>
      <c r="D31" s="250">
        <v>95</v>
      </c>
      <c r="E31" s="250">
        <v>110</v>
      </c>
      <c r="F31" s="250">
        <v>35</v>
      </c>
      <c r="G31" s="250">
        <v>35</v>
      </c>
      <c r="H31" s="250">
        <v>145</v>
      </c>
      <c r="I31" s="250">
        <v>102.61591196981455</v>
      </c>
      <c r="J31" s="250">
        <v>56.061826009508557</v>
      </c>
      <c r="K31" s="314">
        <f t="shared" si="1"/>
        <v>-0.29230405538058934</v>
      </c>
      <c r="L31" s="314">
        <f t="shared" si="2"/>
        <v>-0.45367316887463149</v>
      </c>
      <c r="M31" s="308"/>
      <c r="N31" s="526">
        <v>25</v>
      </c>
      <c r="O31" s="526">
        <v>25</v>
      </c>
      <c r="P31" s="526">
        <v>30</v>
      </c>
      <c r="Q31" s="526">
        <v>25</v>
      </c>
      <c r="R31" s="526">
        <v>25</v>
      </c>
      <c r="S31" s="526">
        <v>25</v>
      </c>
      <c r="T31" s="402">
        <v>10</v>
      </c>
      <c r="U31" s="402">
        <v>10</v>
      </c>
      <c r="V31" s="402">
        <v>10</v>
      </c>
      <c r="W31" s="402">
        <v>10</v>
      </c>
      <c r="X31" s="402">
        <v>10</v>
      </c>
      <c r="Y31" s="402">
        <v>10</v>
      </c>
      <c r="Z31" s="402">
        <v>10</v>
      </c>
      <c r="AA31" s="402">
        <v>10</v>
      </c>
      <c r="AB31" s="402">
        <v>35</v>
      </c>
      <c r="AC31" s="402">
        <v>35</v>
      </c>
      <c r="AD31" s="402">
        <v>35</v>
      </c>
      <c r="AE31" s="402">
        <v>35</v>
      </c>
      <c r="AF31" s="520">
        <v>25.653977992453637</v>
      </c>
      <c r="AG31" s="520">
        <v>25.653977992453637</v>
      </c>
      <c r="AH31" s="520">
        <v>25.653977992453637</v>
      </c>
      <c r="AI31" s="520">
        <v>25.653977992453637</v>
      </c>
      <c r="AJ31" s="520">
        <v>14.432507259082314</v>
      </c>
      <c r="AK31" s="588"/>
      <c r="AL31" s="520">
        <f>D31-AM31</f>
        <v>45</v>
      </c>
      <c r="AM31" s="520">
        <f>SUM(N31:O31)</f>
        <v>50</v>
      </c>
      <c r="AN31" s="520">
        <f>SUM(P31:Q31)</f>
        <v>55</v>
      </c>
      <c r="AO31" s="520">
        <f>SUM(R31:S31)</f>
        <v>50</v>
      </c>
      <c r="AP31" s="520">
        <f>SUM(T31:U31)</f>
        <v>20</v>
      </c>
      <c r="AQ31" s="520">
        <f>SUM(V31:W31)</f>
        <v>20</v>
      </c>
      <c r="AR31" s="520">
        <f>SUM(X31:Y31)</f>
        <v>20</v>
      </c>
      <c r="AS31" s="520">
        <f>SUM(Z31:AA31)</f>
        <v>20</v>
      </c>
      <c r="AT31" s="520">
        <f>SUM(AB31:AC31)</f>
        <v>70</v>
      </c>
      <c r="AU31" s="520">
        <f>SUM(AD31:AE31)</f>
        <v>70</v>
      </c>
      <c r="AV31" s="520">
        <f t="shared" si="19"/>
        <v>51.307955984907274</v>
      </c>
      <c r="AW31" s="520">
        <f t="shared" si="20"/>
        <v>51.307955984907274</v>
      </c>
      <c r="AX31" s="67"/>
      <c r="AY31" s="54" t="s">
        <v>19</v>
      </c>
      <c r="AZ31" s="403">
        <f t="shared" si="46"/>
        <v>-35</v>
      </c>
      <c r="BA31" s="403">
        <f t="shared" si="46"/>
        <v>95</v>
      </c>
      <c r="BB31" s="403">
        <f t="shared" si="46"/>
        <v>110</v>
      </c>
      <c r="BC31" s="403">
        <f t="shared" si="46"/>
        <v>35</v>
      </c>
      <c r="BD31" s="403">
        <f t="shared" si="46"/>
        <v>35</v>
      </c>
      <c r="BE31" s="403">
        <f t="shared" si="46"/>
        <v>145</v>
      </c>
      <c r="BF31" s="403">
        <f t="shared" si="46"/>
        <v>102.61591196981455</v>
      </c>
      <c r="BG31" s="403"/>
      <c r="BH31" s="567"/>
      <c r="BI31" s="568"/>
      <c r="BJ31" s="523"/>
      <c r="BK31" s="402"/>
      <c r="BL31" s="402"/>
      <c r="BM31" s="402"/>
      <c r="BN31" s="402"/>
      <c r="BO31" s="402"/>
      <c r="BP31" s="402"/>
      <c r="BQ31" s="402"/>
      <c r="BR31" s="402"/>
      <c r="BS31" s="402"/>
      <c r="BT31" s="402"/>
      <c r="BU31" s="402"/>
      <c r="BV31" s="402"/>
      <c r="BW31" s="402"/>
      <c r="BX31" s="402"/>
      <c r="BY31" s="402"/>
      <c r="BZ31" s="402"/>
      <c r="CA31" s="402"/>
      <c r="CB31" s="402"/>
      <c r="CC31" s="402"/>
      <c r="CD31" s="402"/>
      <c r="CE31" s="402"/>
      <c r="CF31" s="402"/>
      <c r="CG31" s="402"/>
      <c r="CH31" s="543"/>
      <c r="CI31" s="403"/>
      <c r="CJ31" s="403"/>
      <c r="CK31" s="403"/>
      <c r="CL31" s="403"/>
      <c r="CM31" s="403"/>
      <c r="CN31" s="403"/>
      <c r="CO31" s="403"/>
      <c r="CP31" s="403"/>
      <c r="CQ31" s="403"/>
      <c r="CR31" s="403"/>
      <c r="CS31" s="403"/>
      <c r="CT31" s="403"/>
    </row>
    <row r="32" spans="2:98" x14ac:dyDescent="0.25">
      <c r="B32" s="260" t="s">
        <v>10</v>
      </c>
      <c r="C32" s="249">
        <f t="shared" ref="C32:H32" si="53">SUM(C33:C37)</f>
        <v>195</v>
      </c>
      <c r="D32" s="249">
        <f t="shared" si="53"/>
        <v>215</v>
      </c>
      <c r="E32" s="249">
        <f t="shared" si="53"/>
        <v>205</v>
      </c>
      <c r="F32" s="249">
        <f t="shared" si="53"/>
        <v>195</v>
      </c>
      <c r="G32" s="249">
        <f t="shared" si="53"/>
        <v>210</v>
      </c>
      <c r="H32" s="249">
        <f t="shared" si="53"/>
        <v>205</v>
      </c>
      <c r="I32" s="249">
        <f>SUM(I33:I37)</f>
        <v>145.15191837168103</v>
      </c>
      <c r="J32" s="249">
        <f>ROUNDUP(SUM(J33:J37),0)</f>
        <v>141</v>
      </c>
      <c r="K32" s="307">
        <f t="shared" si="1"/>
        <v>-0.29194186160155589</v>
      </c>
      <c r="L32" s="307">
        <f t="shared" si="2"/>
        <v>-2.8603951075930611E-2</v>
      </c>
      <c r="M32" s="308"/>
      <c r="N32" s="519">
        <f t="shared" ref="N32:AE32" si="54">SUM(N33:N37)</f>
        <v>55</v>
      </c>
      <c r="O32" s="519">
        <f t="shared" si="54"/>
        <v>60</v>
      </c>
      <c r="P32" s="519">
        <f t="shared" si="54"/>
        <v>60</v>
      </c>
      <c r="Q32" s="519">
        <f t="shared" si="54"/>
        <v>50</v>
      </c>
      <c r="R32" s="519">
        <f t="shared" si="54"/>
        <v>50</v>
      </c>
      <c r="S32" s="519">
        <f t="shared" si="54"/>
        <v>50</v>
      </c>
      <c r="T32" s="519">
        <f t="shared" si="54"/>
        <v>50</v>
      </c>
      <c r="U32" s="519">
        <f t="shared" si="54"/>
        <v>50</v>
      </c>
      <c r="V32" s="519">
        <f t="shared" si="54"/>
        <v>50</v>
      </c>
      <c r="W32" s="519">
        <f t="shared" si="54"/>
        <v>50</v>
      </c>
      <c r="X32" s="519">
        <f t="shared" si="54"/>
        <v>55</v>
      </c>
      <c r="Y32" s="519">
        <f t="shared" si="54"/>
        <v>50</v>
      </c>
      <c r="Z32" s="519">
        <f t="shared" si="54"/>
        <v>50</v>
      </c>
      <c r="AA32" s="519">
        <f t="shared" si="54"/>
        <v>65</v>
      </c>
      <c r="AB32" s="519">
        <f t="shared" si="54"/>
        <v>55</v>
      </c>
      <c r="AC32" s="519">
        <f t="shared" si="54"/>
        <v>50</v>
      </c>
      <c r="AD32" s="519">
        <f t="shared" si="54"/>
        <v>50</v>
      </c>
      <c r="AE32" s="519">
        <f t="shared" si="54"/>
        <v>55</v>
      </c>
      <c r="AF32" s="519">
        <v>34.989784720000003</v>
      </c>
      <c r="AG32" s="519">
        <v>35.739224099999994</v>
      </c>
      <c r="AH32" s="519">
        <v>37.529548059999996</v>
      </c>
      <c r="AI32" s="519">
        <v>36.166362800000002</v>
      </c>
      <c r="AJ32" s="519">
        <v>31.907778800000003</v>
      </c>
      <c r="AK32" s="588"/>
      <c r="AL32" s="519">
        <f t="shared" ref="AL32:AO32" si="55">SUM(AL33:AL37)</f>
        <v>100</v>
      </c>
      <c r="AM32" s="519">
        <f t="shared" si="55"/>
        <v>115</v>
      </c>
      <c r="AN32" s="519">
        <f t="shared" si="55"/>
        <v>110</v>
      </c>
      <c r="AO32" s="519">
        <f t="shared" si="55"/>
        <v>100</v>
      </c>
      <c r="AP32" s="519">
        <f>SUM(AP33:AP37)</f>
        <v>100</v>
      </c>
      <c r="AQ32" s="519">
        <f t="shared" ref="AQ32:AT32" si="56">SUM(AQ33:AQ37)</f>
        <v>100</v>
      </c>
      <c r="AR32" s="519">
        <f t="shared" si="56"/>
        <v>105</v>
      </c>
      <c r="AS32" s="519">
        <f t="shared" si="56"/>
        <v>115</v>
      </c>
      <c r="AT32" s="519">
        <f t="shared" si="56"/>
        <v>105</v>
      </c>
      <c r="AU32" s="519">
        <f>SUM(AU33:AU37)</f>
        <v>105</v>
      </c>
      <c r="AV32" s="519">
        <f t="shared" si="19"/>
        <v>70.72900881999999</v>
      </c>
      <c r="AW32" s="519">
        <f t="shared" si="20"/>
        <v>73.695910859999998</v>
      </c>
      <c r="AX32"/>
      <c r="AY32" s="260" t="s">
        <v>10</v>
      </c>
      <c r="AZ32" s="524">
        <f t="shared" si="46"/>
        <v>195</v>
      </c>
      <c r="BA32" s="524">
        <f t="shared" si="46"/>
        <v>215</v>
      </c>
      <c r="BB32" s="524">
        <f t="shared" si="46"/>
        <v>205</v>
      </c>
      <c r="BC32" s="524">
        <f t="shared" si="46"/>
        <v>195</v>
      </c>
      <c r="BD32" s="524">
        <f t="shared" si="46"/>
        <v>210</v>
      </c>
      <c r="BE32" s="524">
        <f t="shared" si="46"/>
        <v>205</v>
      </c>
      <c r="BF32" s="524">
        <f t="shared" si="46"/>
        <v>145.15191837168103</v>
      </c>
      <c r="BG32" s="524">
        <f>J32</f>
        <v>141</v>
      </c>
      <c r="BH32" s="563">
        <f t="shared" si="27"/>
        <v>-0.29194186160155589</v>
      </c>
      <c r="BI32" s="563">
        <f>L32</f>
        <v>-2.8603951075930611E-2</v>
      </c>
      <c r="BJ32" s="541"/>
      <c r="BK32" s="524">
        <f t="shared" ref="BK32:CG32" si="57">N32</f>
        <v>55</v>
      </c>
      <c r="BL32" s="524">
        <f t="shared" si="57"/>
        <v>60</v>
      </c>
      <c r="BM32" s="524">
        <f t="shared" si="57"/>
        <v>60</v>
      </c>
      <c r="BN32" s="524">
        <f t="shared" si="57"/>
        <v>50</v>
      </c>
      <c r="BO32" s="524">
        <f t="shared" si="57"/>
        <v>50</v>
      </c>
      <c r="BP32" s="524">
        <f t="shared" si="57"/>
        <v>50</v>
      </c>
      <c r="BQ32" s="524">
        <f t="shared" si="57"/>
        <v>50</v>
      </c>
      <c r="BR32" s="524">
        <f t="shared" si="57"/>
        <v>50</v>
      </c>
      <c r="BS32" s="524">
        <f t="shared" si="57"/>
        <v>50</v>
      </c>
      <c r="BT32" s="524">
        <f t="shared" si="57"/>
        <v>50</v>
      </c>
      <c r="BU32" s="524">
        <f t="shared" si="57"/>
        <v>55</v>
      </c>
      <c r="BV32" s="524">
        <f t="shared" si="57"/>
        <v>50</v>
      </c>
      <c r="BW32" s="524">
        <f t="shared" si="57"/>
        <v>50</v>
      </c>
      <c r="BX32" s="524">
        <f t="shared" si="57"/>
        <v>65</v>
      </c>
      <c r="BY32" s="524">
        <f t="shared" si="57"/>
        <v>55</v>
      </c>
      <c r="BZ32" s="524">
        <f t="shared" si="57"/>
        <v>50</v>
      </c>
      <c r="CA32" s="524">
        <f t="shared" si="57"/>
        <v>50</v>
      </c>
      <c r="CB32" s="524">
        <f t="shared" si="57"/>
        <v>55</v>
      </c>
      <c r="CC32" s="524">
        <f t="shared" si="57"/>
        <v>34.989784720000003</v>
      </c>
      <c r="CD32" s="524">
        <f t="shared" si="57"/>
        <v>35.739224099999994</v>
      </c>
      <c r="CE32" s="524">
        <f t="shared" si="57"/>
        <v>37.529548059999996</v>
      </c>
      <c r="CF32" s="524">
        <f t="shared" si="57"/>
        <v>36.166362800000002</v>
      </c>
      <c r="CG32" s="524">
        <f t="shared" si="57"/>
        <v>31.907778800000003</v>
      </c>
      <c r="CH32" s="534"/>
      <c r="CI32" s="524">
        <f t="shared" ref="CI32:CT32" si="58">AL32</f>
        <v>100</v>
      </c>
      <c r="CJ32" s="524">
        <f t="shared" si="58"/>
        <v>115</v>
      </c>
      <c r="CK32" s="524">
        <f t="shared" si="58"/>
        <v>110</v>
      </c>
      <c r="CL32" s="524">
        <f t="shared" si="58"/>
        <v>100</v>
      </c>
      <c r="CM32" s="524">
        <f t="shared" si="58"/>
        <v>100</v>
      </c>
      <c r="CN32" s="524">
        <f t="shared" si="58"/>
        <v>100</v>
      </c>
      <c r="CO32" s="524">
        <f t="shared" si="58"/>
        <v>105</v>
      </c>
      <c r="CP32" s="524">
        <f t="shared" si="58"/>
        <v>115</v>
      </c>
      <c r="CQ32" s="524">
        <f t="shared" si="58"/>
        <v>105</v>
      </c>
      <c r="CR32" s="524">
        <f t="shared" si="58"/>
        <v>105</v>
      </c>
      <c r="CS32" s="524">
        <f t="shared" si="58"/>
        <v>70.72900881999999</v>
      </c>
      <c r="CT32" s="524">
        <f t="shared" si="58"/>
        <v>73.695910859999998</v>
      </c>
    </row>
    <row r="33" spans="1:98" s="17" customFormat="1" ht="14.25" x14ac:dyDescent="0.2">
      <c r="B33" s="266" t="s">
        <v>15</v>
      </c>
      <c r="C33" s="196">
        <v>10</v>
      </c>
      <c r="D33" s="196">
        <v>15</v>
      </c>
      <c r="E33" s="196">
        <v>15</v>
      </c>
      <c r="F33" s="196">
        <v>10</v>
      </c>
      <c r="G33" s="196">
        <v>15</v>
      </c>
      <c r="H33" s="196">
        <v>15</v>
      </c>
      <c r="I33" s="196">
        <v>38.320106450123788</v>
      </c>
      <c r="J33" s="196">
        <v>36.450000000000003</v>
      </c>
      <c r="K33" s="310">
        <f t="shared" si="1"/>
        <v>1.5546737633415857</v>
      </c>
      <c r="L33" s="310">
        <f t="shared" si="2"/>
        <v>-4.8802224820483131E-2</v>
      </c>
      <c r="M33" s="308"/>
      <c r="N33" s="525">
        <v>5</v>
      </c>
      <c r="O33" s="525">
        <v>5</v>
      </c>
      <c r="P33" s="525">
        <v>5</v>
      </c>
      <c r="Q33" s="525">
        <v>5</v>
      </c>
      <c r="R33" s="525">
        <v>5</v>
      </c>
      <c r="S33" s="525">
        <v>5</v>
      </c>
      <c r="T33" s="525">
        <v>5</v>
      </c>
      <c r="U33" s="525">
        <v>5</v>
      </c>
      <c r="V33" s="525">
        <v>5</v>
      </c>
      <c r="W33" s="525">
        <v>5</v>
      </c>
      <c r="X33" s="525">
        <v>5</v>
      </c>
      <c r="Y33" s="525">
        <v>5</v>
      </c>
      <c r="Z33" s="525">
        <v>5</v>
      </c>
      <c r="AA33" s="525">
        <v>5</v>
      </c>
      <c r="AB33" s="525">
        <v>5</v>
      </c>
      <c r="AC33" s="525">
        <v>5</v>
      </c>
      <c r="AD33" s="525">
        <v>5</v>
      </c>
      <c r="AE33" s="525">
        <v>5</v>
      </c>
      <c r="AF33" s="490"/>
      <c r="AG33" s="490"/>
      <c r="AH33" s="490"/>
      <c r="AI33" s="490"/>
      <c r="AJ33" s="490"/>
      <c r="AK33" s="588"/>
      <c r="AL33" s="490">
        <f>D33-AM33</f>
        <v>5</v>
      </c>
      <c r="AM33" s="490">
        <f>SUM(N33:O33)</f>
        <v>10</v>
      </c>
      <c r="AN33" s="490">
        <f>SUM(P33:Q33)</f>
        <v>10</v>
      </c>
      <c r="AO33" s="482">
        <f>SUM(R33:S33)</f>
        <v>10</v>
      </c>
      <c r="AP33" s="490">
        <f>SUM(T33:U33)</f>
        <v>10</v>
      </c>
      <c r="AQ33" s="490">
        <f>SUM(V33:W33)</f>
        <v>10</v>
      </c>
      <c r="AR33" s="490">
        <f>SUM(X33:Y33)</f>
        <v>10</v>
      </c>
      <c r="AS33" s="490">
        <f>SUM(Z33:AA33)</f>
        <v>10</v>
      </c>
      <c r="AT33" s="490">
        <f>SUM(AB33:AC33)</f>
        <v>10</v>
      </c>
      <c r="AU33" s="490">
        <f>SUM(AD33:AE33)</f>
        <v>10</v>
      </c>
      <c r="AV33" s="490"/>
      <c r="AW33" s="490"/>
      <c r="AX33" s="67"/>
      <c r="AY33" s="266" t="s">
        <v>15</v>
      </c>
      <c r="AZ33" s="532">
        <f t="shared" si="46"/>
        <v>10</v>
      </c>
      <c r="BA33" s="532">
        <f t="shared" si="46"/>
        <v>15</v>
      </c>
      <c r="BB33" s="532">
        <f t="shared" si="46"/>
        <v>15</v>
      </c>
      <c r="BC33" s="532">
        <f t="shared" si="46"/>
        <v>10</v>
      </c>
      <c r="BD33" s="532">
        <f t="shared" si="46"/>
        <v>15</v>
      </c>
      <c r="BE33" s="532">
        <f t="shared" si="46"/>
        <v>15</v>
      </c>
      <c r="BF33" s="532">
        <f t="shared" si="46"/>
        <v>38.320106450123788</v>
      </c>
      <c r="BG33" s="532"/>
      <c r="BH33" s="565"/>
      <c r="BI33" s="559"/>
      <c r="BJ33" s="539"/>
      <c r="BK33" s="527"/>
      <c r="BL33" s="527"/>
      <c r="BM33" s="527"/>
      <c r="BN33" s="527"/>
      <c r="BO33" s="527"/>
      <c r="BP33" s="527"/>
      <c r="BQ33" s="527"/>
      <c r="BR33" s="527"/>
      <c r="BS33" s="527"/>
      <c r="BT33" s="527"/>
      <c r="BU33" s="527"/>
      <c r="BV33" s="527"/>
      <c r="BW33" s="527"/>
      <c r="BX33" s="527"/>
      <c r="BY33" s="527"/>
      <c r="BZ33" s="527"/>
      <c r="CA33" s="527"/>
      <c r="CB33" s="527"/>
      <c r="CC33" s="527"/>
      <c r="CD33" s="527"/>
      <c r="CE33" s="527"/>
      <c r="CF33" s="527"/>
      <c r="CG33" s="527"/>
      <c r="CH33" s="423"/>
      <c r="CI33" s="527"/>
      <c r="CJ33" s="527"/>
      <c r="CK33" s="527"/>
      <c r="CL33" s="384"/>
      <c r="CM33" s="384"/>
      <c r="CN33" s="384"/>
      <c r="CO33" s="384"/>
      <c r="CP33" s="384"/>
      <c r="CQ33" s="384"/>
      <c r="CR33" s="384"/>
      <c r="CS33" s="384"/>
      <c r="CT33" s="384"/>
    </row>
    <row r="34" spans="1:98" s="17" customFormat="1" ht="14.25" x14ac:dyDescent="0.2">
      <c r="B34" s="266" t="s">
        <v>16</v>
      </c>
      <c r="C34" s="196">
        <v>5</v>
      </c>
      <c r="D34" s="196">
        <v>10</v>
      </c>
      <c r="E34" s="196">
        <v>10</v>
      </c>
      <c r="F34" s="196">
        <v>10</v>
      </c>
      <c r="G34" s="196">
        <v>10</v>
      </c>
      <c r="H34" s="196">
        <v>10</v>
      </c>
      <c r="I34" s="196">
        <v>27.43371257224771</v>
      </c>
      <c r="J34" s="196">
        <v>26.481302838154701</v>
      </c>
      <c r="K34" s="310">
        <f t="shared" si="1"/>
        <v>1.743371257224771</v>
      </c>
      <c r="L34" s="310">
        <f t="shared" si="2"/>
        <v>-3.4716764330923189E-2</v>
      </c>
      <c r="M34" s="308"/>
      <c r="N34" s="525">
        <v>0</v>
      </c>
      <c r="O34" s="525">
        <v>5</v>
      </c>
      <c r="P34" s="525">
        <v>5</v>
      </c>
      <c r="Q34" s="525">
        <v>0</v>
      </c>
      <c r="R34" s="525">
        <v>0</v>
      </c>
      <c r="S34" s="525">
        <v>0</v>
      </c>
      <c r="T34" s="525">
        <v>0</v>
      </c>
      <c r="U34" s="525">
        <v>0</v>
      </c>
      <c r="V34" s="525">
        <v>0</v>
      </c>
      <c r="W34" s="525">
        <v>0</v>
      </c>
      <c r="X34" s="525">
        <v>5</v>
      </c>
      <c r="Y34" s="525">
        <v>0</v>
      </c>
      <c r="Z34" s="525">
        <v>0</v>
      </c>
      <c r="AA34" s="525">
        <v>5</v>
      </c>
      <c r="AB34" s="525">
        <v>5</v>
      </c>
      <c r="AC34" s="525">
        <v>0</v>
      </c>
      <c r="AD34" s="525">
        <v>0</v>
      </c>
      <c r="AE34" s="525">
        <v>5</v>
      </c>
      <c r="AF34" s="490"/>
      <c r="AG34" s="490"/>
      <c r="AH34" s="490"/>
      <c r="AI34" s="490"/>
      <c r="AJ34" s="490"/>
      <c r="AK34" s="588"/>
      <c r="AL34" s="490">
        <f>D34-AM34</f>
        <v>5</v>
      </c>
      <c r="AM34" s="490">
        <f>SUM(N34:O34)</f>
        <v>5</v>
      </c>
      <c r="AN34" s="490">
        <f>SUM(P34:Q34)</f>
        <v>5</v>
      </c>
      <c r="AO34" s="490">
        <f>SUM(R34:S34)</f>
        <v>0</v>
      </c>
      <c r="AP34" s="490">
        <f>SUM(T34:U34)</f>
        <v>0</v>
      </c>
      <c r="AQ34" s="490">
        <f>SUM(V34:W34)</f>
        <v>0</v>
      </c>
      <c r="AR34" s="490">
        <f>SUM(X34:Y34)</f>
        <v>5</v>
      </c>
      <c r="AS34" s="490">
        <f>SUM(Z34:AA34)</f>
        <v>5</v>
      </c>
      <c r="AT34" s="490">
        <f>SUM(AB34:AC34)</f>
        <v>5</v>
      </c>
      <c r="AU34" s="490">
        <f>SUM(AD34:AE34)</f>
        <v>5</v>
      </c>
      <c r="AV34" s="490"/>
      <c r="AW34" s="490"/>
      <c r="AX34" s="67"/>
      <c r="AY34" s="266" t="s">
        <v>16</v>
      </c>
      <c r="AZ34" s="532">
        <f t="shared" si="46"/>
        <v>5</v>
      </c>
      <c r="BA34" s="532">
        <f t="shared" si="46"/>
        <v>10</v>
      </c>
      <c r="BB34" s="532">
        <f t="shared" si="46"/>
        <v>10</v>
      </c>
      <c r="BC34" s="532">
        <f t="shared" si="46"/>
        <v>10</v>
      </c>
      <c r="BD34" s="532">
        <f t="shared" si="46"/>
        <v>10</v>
      </c>
      <c r="BE34" s="532">
        <f t="shared" si="46"/>
        <v>10</v>
      </c>
      <c r="BF34" s="532">
        <f t="shared" si="46"/>
        <v>27.43371257224771</v>
      </c>
      <c r="BG34" s="532"/>
      <c r="BH34" s="565"/>
      <c r="BI34" s="559"/>
      <c r="BJ34" s="571"/>
      <c r="BK34" s="527"/>
      <c r="BL34" s="527"/>
      <c r="BM34" s="527"/>
      <c r="BN34" s="527"/>
      <c r="BO34" s="527"/>
      <c r="BP34" s="527"/>
      <c r="BQ34" s="527"/>
      <c r="BR34" s="527"/>
      <c r="BS34" s="527"/>
      <c r="BT34" s="527"/>
      <c r="BU34" s="527"/>
      <c r="BV34" s="527"/>
      <c r="BW34" s="527"/>
      <c r="BX34" s="527"/>
      <c r="BY34" s="527"/>
      <c r="BZ34" s="527"/>
      <c r="CA34" s="527"/>
      <c r="CB34" s="527"/>
      <c r="CC34" s="527"/>
      <c r="CD34" s="527"/>
      <c r="CE34" s="527"/>
      <c r="CF34" s="527"/>
      <c r="CG34" s="527"/>
      <c r="CH34" s="423"/>
      <c r="CI34" s="527"/>
      <c r="CJ34" s="527"/>
      <c r="CK34" s="527"/>
      <c r="CL34" s="384"/>
      <c r="CM34" s="384"/>
      <c r="CN34" s="384"/>
      <c r="CO34" s="384"/>
      <c r="CP34" s="384"/>
      <c r="CQ34" s="384"/>
      <c r="CR34" s="384"/>
      <c r="CS34" s="384"/>
      <c r="CT34" s="384"/>
    </row>
    <row r="35" spans="1:98" s="17" customFormat="1" ht="14.25" x14ac:dyDescent="0.2">
      <c r="B35" s="266" t="s">
        <v>17</v>
      </c>
      <c r="C35" s="196">
        <v>15</v>
      </c>
      <c r="D35" s="196">
        <v>15</v>
      </c>
      <c r="E35" s="196">
        <v>15</v>
      </c>
      <c r="F35" s="196">
        <v>15</v>
      </c>
      <c r="G35" s="196">
        <v>15</v>
      </c>
      <c r="H35" s="196">
        <v>15</v>
      </c>
      <c r="I35" s="196">
        <v>19.740660898548619</v>
      </c>
      <c r="J35" s="196">
        <v>18.900940551609015</v>
      </c>
      <c r="K35" s="310">
        <f t="shared" si="1"/>
        <v>0.31604405990324125</v>
      </c>
      <c r="L35" s="310">
        <f t="shared" si="2"/>
        <v>-4.2537600501579065E-2</v>
      </c>
      <c r="M35" s="308"/>
      <c r="N35" s="525">
        <v>5</v>
      </c>
      <c r="O35" s="525">
        <v>5</v>
      </c>
      <c r="P35" s="525">
        <v>5</v>
      </c>
      <c r="Q35" s="525">
        <v>5</v>
      </c>
      <c r="R35" s="525">
        <v>5</v>
      </c>
      <c r="S35" s="525">
        <v>5</v>
      </c>
      <c r="T35" s="525">
        <v>5</v>
      </c>
      <c r="U35" s="525">
        <v>5</v>
      </c>
      <c r="V35" s="525">
        <v>5</v>
      </c>
      <c r="W35" s="525">
        <v>5</v>
      </c>
      <c r="X35" s="525">
        <v>5</v>
      </c>
      <c r="Y35" s="525">
        <v>5</v>
      </c>
      <c r="Z35" s="525">
        <v>5</v>
      </c>
      <c r="AA35" s="525">
        <v>5</v>
      </c>
      <c r="AB35" s="525">
        <v>5</v>
      </c>
      <c r="AC35" s="525">
        <v>5</v>
      </c>
      <c r="AD35" s="525">
        <v>5</v>
      </c>
      <c r="AE35" s="525">
        <v>5</v>
      </c>
      <c r="AF35" s="490"/>
      <c r="AG35" s="490"/>
      <c r="AH35" s="490"/>
      <c r="AI35" s="490"/>
      <c r="AJ35" s="490"/>
      <c r="AK35" s="588"/>
      <c r="AL35" s="490">
        <f>D35-AM35</f>
        <v>5</v>
      </c>
      <c r="AM35" s="490">
        <f>SUM(N35:O35)</f>
        <v>10</v>
      </c>
      <c r="AN35" s="490">
        <f>SUM(P35:Q35)</f>
        <v>10</v>
      </c>
      <c r="AO35" s="490">
        <f>SUM(R35:S35)</f>
        <v>10</v>
      </c>
      <c r="AP35" s="490">
        <f>SUM(T35:U35)</f>
        <v>10</v>
      </c>
      <c r="AQ35" s="490">
        <f>SUM(V35:W35)</f>
        <v>10</v>
      </c>
      <c r="AR35" s="490">
        <f>SUM(X35:Y35)</f>
        <v>10</v>
      </c>
      <c r="AS35" s="490">
        <f>SUM(Z35:AA35)</f>
        <v>10</v>
      </c>
      <c r="AT35" s="490">
        <f>SUM(AB35:AC35)</f>
        <v>10</v>
      </c>
      <c r="AU35" s="490">
        <f>SUM(AD35:AE35)</f>
        <v>10</v>
      </c>
      <c r="AV35" s="490"/>
      <c r="AW35" s="490"/>
      <c r="AX35" s="67"/>
      <c r="AY35" s="266" t="s">
        <v>17</v>
      </c>
      <c r="AZ35" s="532">
        <f t="shared" si="46"/>
        <v>15</v>
      </c>
      <c r="BA35" s="532">
        <f t="shared" si="46"/>
        <v>15</v>
      </c>
      <c r="BB35" s="532">
        <f t="shared" si="46"/>
        <v>15</v>
      </c>
      <c r="BC35" s="532">
        <f t="shared" si="46"/>
        <v>15</v>
      </c>
      <c r="BD35" s="532">
        <f t="shared" si="46"/>
        <v>15</v>
      </c>
      <c r="BE35" s="532">
        <f t="shared" si="46"/>
        <v>15</v>
      </c>
      <c r="BF35" s="532">
        <f t="shared" si="46"/>
        <v>19.740660898548619</v>
      </c>
      <c r="BG35" s="532"/>
      <c r="BH35" s="565"/>
      <c r="BI35" s="559"/>
      <c r="BJ35" s="571"/>
      <c r="BK35" s="527"/>
      <c r="BL35" s="527"/>
      <c r="BM35" s="527"/>
      <c r="BN35" s="527"/>
      <c r="BO35" s="527"/>
      <c r="BP35" s="527"/>
      <c r="BQ35" s="527"/>
      <c r="BR35" s="527"/>
      <c r="BS35" s="527"/>
      <c r="BT35" s="527"/>
      <c r="BU35" s="527"/>
      <c r="BV35" s="527"/>
      <c r="BW35" s="527"/>
      <c r="BX35" s="527"/>
      <c r="BY35" s="527"/>
      <c r="BZ35" s="527"/>
      <c r="CA35" s="527"/>
      <c r="CB35" s="527"/>
      <c r="CC35" s="527"/>
      <c r="CD35" s="527"/>
      <c r="CE35" s="527"/>
      <c r="CF35" s="527"/>
      <c r="CG35" s="527"/>
      <c r="CH35" s="423"/>
      <c r="CI35" s="527"/>
      <c r="CJ35" s="527"/>
      <c r="CK35" s="527"/>
      <c r="CL35" s="384"/>
      <c r="CM35" s="384"/>
      <c r="CN35" s="384"/>
      <c r="CO35" s="384"/>
      <c r="CP35" s="384"/>
      <c r="CQ35" s="384"/>
      <c r="CR35" s="384"/>
      <c r="CS35" s="384"/>
      <c r="CT35" s="384"/>
    </row>
    <row r="36" spans="1:98" x14ac:dyDescent="0.25">
      <c r="B36" s="266" t="s">
        <v>18</v>
      </c>
      <c r="C36" s="196">
        <v>75</v>
      </c>
      <c r="D36" s="196">
        <v>70</v>
      </c>
      <c r="E36" s="196">
        <v>70</v>
      </c>
      <c r="F36" s="196">
        <v>80</v>
      </c>
      <c r="G36" s="196">
        <v>90</v>
      </c>
      <c r="H36" s="196">
        <v>85</v>
      </c>
      <c r="I36" s="196">
        <v>28.159472164106116</v>
      </c>
      <c r="J36" s="196">
        <v>27.450135857454601</v>
      </c>
      <c r="K36" s="310">
        <f t="shared" si="1"/>
        <v>-0.66871209218698691</v>
      </c>
      <c r="L36" s="310">
        <f t="shared" si="2"/>
        <v>-2.5189971691148449E-2</v>
      </c>
      <c r="M36" s="308"/>
      <c r="N36" s="525">
        <v>20</v>
      </c>
      <c r="O36" s="525">
        <v>15</v>
      </c>
      <c r="P36" s="525">
        <v>15</v>
      </c>
      <c r="Q36" s="525">
        <v>15</v>
      </c>
      <c r="R36" s="525">
        <v>20</v>
      </c>
      <c r="S36" s="525">
        <v>20</v>
      </c>
      <c r="T36" s="525">
        <v>20</v>
      </c>
      <c r="U36" s="525">
        <v>20</v>
      </c>
      <c r="V36" s="525">
        <v>20</v>
      </c>
      <c r="W36" s="525">
        <v>20</v>
      </c>
      <c r="X36" s="525">
        <v>20</v>
      </c>
      <c r="Y36" s="525">
        <v>20</v>
      </c>
      <c r="Z36" s="525">
        <v>20</v>
      </c>
      <c r="AA36" s="525">
        <v>30</v>
      </c>
      <c r="AB36" s="525">
        <v>20</v>
      </c>
      <c r="AC36" s="525">
        <v>20</v>
      </c>
      <c r="AD36" s="525">
        <v>20</v>
      </c>
      <c r="AE36" s="525">
        <v>20</v>
      </c>
      <c r="AF36" s="490"/>
      <c r="AG36" s="490"/>
      <c r="AH36" s="490"/>
      <c r="AI36" s="490"/>
      <c r="AJ36" s="490"/>
      <c r="AK36" s="588"/>
      <c r="AL36" s="490">
        <f>D36-AM36</f>
        <v>35</v>
      </c>
      <c r="AM36" s="490">
        <f>SUM(N36:O36)</f>
        <v>35</v>
      </c>
      <c r="AN36" s="490">
        <f>SUM(P36:Q36)</f>
        <v>30</v>
      </c>
      <c r="AO36" s="490">
        <f>SUM(R36:S36)</f>
        <v>40</v>
      </c>
      <c r="AP36" s="490">
        <f>SUM(T36:U36)</f>
        <v>40</v>
      </c>
      <c r="AQ36" s="490">
        <f>SUM(V36:W36)</f>
        <v>40</v>
      </c>
      <c r="AR36" s="490">
        <f>SUM(X36:Y36)</f>
        <v>40</v>
      </c>
      <c r="AS36" s="490">
        <f>SUM(Z36:AA36)</f>
        <v>50</v>
      </c>
      <c r="AT36" s="490">
        <f>SUM(AB36:AC36)</f>
        <v>40</v>
      </c>
      <c r="AU36" s="490">
        <f>SUM(AD36:AE36)</f>
        <v>40</v>
      </c>
      <c r="AV36" s="490"/>
      <c r="AW36" s="490"/>
      <c r="AX36"/>
      <c r="AY36" s="266" t="s">
        <v>18</v>
      </c>
      <c r="AZ36" s="532">
        <f t="shared" si="46"/>
        <v>75</v>
      </c>
      <c r="BA36" s="532">
        <f t="shared" si="46"/>
        <v>70</v>
      </c>
      <c r="BB36" s="532">
        <f t="shared" si="46"/>
        <v>70</v>
      </c>
      <c r="BC36" s="532">
        <f t="shared" si="46"/>
        <v>80</v>
      </c>
      <c r="BD36" s="532">
        <f t="shared" si="46"/>
        <v>90</v>
      </c>
      <c r="BE36" s="532">
        <f t="shared" si="46"/>
        <v>85</v>
      </c>
      <c r="BF36" s="532">
        <f t="shared" si="46"/>
        <v>28.159472164106116</v>
      </c>
      <c r="BG36" s="532"/>
      <c r="BH36" s="565"/>
      <c r="BI36" s="559"/>
      <c r="BJ36" s="523"/>
      <c r="BK36" s="527"/>
      <c r="BL36" s="527"/>
      <c r="BM36" s="527"/>
      <c r="BN36" s="527"/>
      <c r="BO36" s="527"/>
      <c r="BP36" s="527"/>
      <c r="BQ36" s="527"/>
      <c r="BR36" s="527"/>
      <c r="BS36" s="527"/>
      <c r="BT36" s="527"/>
      <c r="BU36" s="527"/>
      <c r="BV36" s="527"/>
      <c r="BW36" s="527"/>
      <c r="BX36" s="527"/>
      <c r="BY36" s="527"/>
      <c r="BZ36" s="527"/>
      <c r="CA36" s="527"/>
      <c r="CB36" s="527"/>
      <c r="CC36" s="527"/>
      <c r="CD36" s="527"/>
      <c r="CE36" s="527"/>
      <c r="CF36" s="527"/>
      <c r="CG36" s="527"/>
      <c r="CH36" s="542"/>
      <c r="CI36" s="527"/>
      <c r="CJ36" s="527"/>
      <c r="CK36" s="527"/>
      <c r="CL36" s="405"/>
      <c r="CM36" s="405"/>
      <c r="CN36" s="405"/>
      <c r="CO36" s="405"/>
      <c r="CP36" s="405"/>
      <c r="CQ36" s="405"/>
      <c r="CR36" s="405"/>
      <c r="CS36" s="405"/>
      <c r="CT36" s="405"/>
    </row>
    <row r="37" spans="1:98" s="17" customFormat="1" ht="14.25" x14ac:dyDescent="0.2">
      <c r="B37" s="54" t="s">
        <v>19</v>
      </c>
      <c r="C37" s="250">
        <v>90</v>
      </c>
      <c r="D37" s="250">
        <v>105</v>
      </c>
      <c r="E37" s="250">
        <v>95</v>
      </c>
      <c r="F37" s="250">
        <v>80</v>
      </c>
      <c r="G37" s="250">
        <v>80</v>
      </c>
      <c r="H37" s="250">
        <v>80</v>
      </c>
      <c r="I37" s="250">
        <v>31.49796628665478</v>
      </c>
      <c r="J37" s="250">
        <v>30.801532750770246</v>
      </c>
      <c r="K37" s="314">
        <f t="shared" si="1"/>
        <v>-0.60627542141681523</v>
      </c>
      <c r="L37" s="314">
        <f t="shared" si="2"/>
        <v>-2.2110428639946944E-2</v>
      </c>
      <c r="M37" s="308"/>
      <c r="N37" s="526">
        <v>25</v>
      </c>
      <c r="O37" s="526">
        <v>30</v>
      </c>
      <c r="P37" s="526">
        <v>30</v>
      </c>
      <c r="Q37" s="526">
        <v>25</v>
      </c>
      <c r="R37" s="526">
        <v>20</v>
      </c>
      <c r="S37" s="526">
        <v>20</v>
      </c>
      <c r="T37" s="526">
        <v>20</v>
      </c>
      <c r="U37" s="526">
        <v>20</v>
      </c>
      <c r="V37" s="526">
        <v>20</v>
      </c>
      <c r="W37" s="526">
        <v>20</v>
      </c>
      <c r="X37" s="526">
        <v>20</v>
      </c>
      <c r="Y37" s="526">
        <v>20</v>
      </c>
      <c r="Z37" s="526">
        <v>20</v>
      </c>
      <c r="AA37" s="526">
        <v>20</v>
      </c>
      <c r="AB37" s="526">
        <v>20</v>
      </c>
      <c r="AC37" s="526">
        <v>20</v>
      </c>
      <c r="AD37" s="526">
        <v>20</v>
      </c>
      <c r="AE37" s="526">
        <v>20</v>
      </c>
      <c r="AF37" s="520"/>
      <c r="AG37" s="520"/>
      <c r="AH37" s="520"/>
      <c r="AI37" s="520"/>
      <c r="AJ37" s="520"/>
      <c r="AK37" s="588"/>
      <c r="AL37" s="520">
        <f>D37-AM37</f>
        <v>50</v>
      </c>
      <c r="AM37" s="520">
        <f>SUM(N37:O37)</f>
        <v>55</v>
      </c>
      <c r="AN37" s="520">
        <f>SUM(P37:Q37)</f>
        <v>55</v>
      </c>
      <c r="AO37" s="520">
        <f>SUM(R37:S37)</f>
        <v>40</v>
      </c>
      <c r="AP37" s="520">
        <f>SUM(T37:U37)</f>
        <v>40</v>
      </c>
      <c r="AQ37" s="520">
        <f>SUM(V37:W37)</f>
        <v>40</v>
      </c>
      <c r="AR37" s="520">
        <f>SUM(X37:Y37)</f>
        <v>40</v>
      </c>
      <c r="AS37" s="520">
        <f>SUM(Z37:AA37)</f>
        <v>40</v>
      </c>
      <c r="AT37" s="520">
        <f>SUM(AB37:AC37)</f>
        <v>40</v>
      </c>
      <c r="AU37" s="520">
        <f>SUM(AD37:AE37)</f>
        <v>40</v>
      </c>
      <c r="AV37" s="520"/>
      <c r="AW37" s="520"/>
      <c r="AX37" s="67"/>
      <c r="AY37" s="54" t="s">
        <v>19</v>
      </c>
      <c r="AZ37" s="403">
        <f t="shared" si="46"/>
        <v>90</v>
      </c>
      <c r="BA37" s="403">
        <f t="shared" si="46"/>
        <v>105</v>
      </c>
      <c r="BB37" s="403">
        <f t="shared" si="46"/>
        <v>95</v>
      </c>
      <c r="BC37" s="403">
        <f t="shared" si="46"/>
        <v>80</v>
      </c>
      <c r="BD37" s="403">
        <f t="shared" si="46"/>
        <v>80</v>
      </c>
      <c r="BE37" s="403">
        <f t="shared" si="46"/>
        <v>80</v>
      </c>
      <c r="BF37" s="403">
        <f t="shared" si="46"/>
        <v>31.49796628665478</v>
      </c>
      <c r="BG37" s="403"/>
      <c r="BH37" s="567"/>
      <c r="BI37" s="568"/>
      <c r="BJ37" s="523"/>
      <c r="BK37" s="402"/>
      <c r="BL37" s="402"/>
      <c r="BM37" s="402"/>
      <c r="BN37" s="402"/>
      <c r="BO37" s="402"/>
      <c r="BP37" s="402"/>
      <c r="BQ37" s="402"/>
      <c r="BR37" s="402"/>
      <c r="BS37" s="402"/>
      <c r="BT37" s="402"/>
      <c r="BU37" s="402"/>
      <c r="BV37" s="402"/>
      <c r="BW37" s="402"/>
      <c r="BX37" s="402"/>
      <c r="BY37" s="402"/>
      <c r="BZ37" s="402"/>
      <c r="CA37" s="402"/>
      <c r="CB37" s="402"/>
      <c r="CC37" s="402"/>
      <c r="CD37" s="402"/>
      <c r="CE37" s="402"/>
      <c r="CF37" s="402"/>
      <c r="CG37" s="402"/>
      <c r="CH37" s="543"/>
      <c r="CI37" s="402"/>
      <c r="CJ37" s="402"/>
      <c r="CK37" s="402"/>
      <c r="CL37" s="402"/>
      <c r="CM37" s="402"/>
      <c r="CN37" s="402"/>
      <c r="CO37" s="402"/>
      <c r="CP37" s="402"/>
      <c r="CQ37" s="402"/>
      <c r="CR37" s="402"/>
      <c r="CS37" s="402"/>
      <c r="CT37" s="402"/>
    </row>
    <row r="38" spans="1:98" x14ac:dyDescent="0.25">
      <c r="B38" s="260" t="s">
        <v>11</v>
      </c>
      <c r="C38" s="249">
        <f>SUM(C39:C43)</f>
        <v>145</v>
      </c>
      <c r="D38" s="249">
        <f t="shared" ref="D38:H38" si="59">SUM(D39:D43)</f>
        <v>175</v>
      </c>
      <c r="E38" s="249">
        <f t="shared" si="59"/>
        <v>200</v>
      </c>
      <c r="F38" s="249">
        <f>SUM(F39:F43)</f>
        <v>205</v>
      </c>
      <c r="G38" s="249">
        <f t="shared" si="59"/>
        <v>180</v>
      </c>
      <c r="H38" s="249">
        <f t="shared" si="59"/>
        <v>245</v>
      </c>
      <c r="I38" s="249">
        <f>SUM(I39:I43)</f>
        <v>302.68517329239558</v>
      </c>
      <c r="J38" s="249">
        <f>SUM(J39:J43)</f>
        <v>477.72742318388543</v>
      </c>
      <c r="K38" s="307">
        <f t="shared" si="1"/>
        <v>0.23544968690773693</v>
      </c>
      <c r="L38" s="307">
        <f t="shared" si="2"/>
        <v>0.57829806457813526</v>
      </c>
      <c r="M38" s="308"/>
      <c r="N38" s="519">
        <f t="shared" ref="N38:AE38" si="60">SUM(N39:N43)</f>
        <v>40</v>
      </c>
      <c r="O38" s="519">
        <f t="shared" si="60"/>
        <v>50</v>
      </c>
      <c r="P38" s="519">
        <f t="shared" si="60"/>
        <v>30</v>
      </c>
      <c r="Q38" s="519">
        <f t="shared" si="60"/>
        <v>45</v>
      </c>
      <c r="R38" s="519">
        <f t="shared" si="60"/>
        <v>70</v>
      </c>
      <c r="S38" s="524">
        <f t="shared" si="60"/>
        <v>70</v>
      </c>
      <c r="T38" s="524">
        <f t="shared" si="60"/>
        <v>60</v>
      </c>
      <c r="U38" s="524">
        <f t="shared" si="60"/>
        <v>80</v>
      </c>
      <c r="V38" s="524">
        <f t="shared" si="60"/>
        <v>60</v>
      </c>
      <c r="W38" s="524">
        <f t="shared" si="60"/>
        <v>5</v>
      </c>
      <c r="X38" s="524">
        <f t="shared" si="60"/>
        <v>40</v>
      </c>
      <c r="Y38" s="524">
        <f t="shared" si="60"/>
        <v>50</v>
      </c>
      <c r="Z38" s="524">
        <f t="shared" si="60"/>
        <v>45</v>
      </c>
      <c r="AA38" s="524">
        <f t="shared" si="60"/>
        <v>35</v>
      </c>
      <c r="AB38" s="524">
        <f t="shared" si="60"/>
        <v>60</v>
      </c>
      <c r="AC38" s="524">
        <f t="shared" si="60"/>
        <v>60</v>
      </c>
      <c r="AD38" s="524">
        <f t="shared" si="60"/>
        <v>65</v>
      </c>
      <c r="AE38" s="524">
        <f t="shared" si="60"/>
        <v>65</v>
      </c>
      <c r="AF38" s="519">
        <v>113.8158952167764</v>
      </c>
      <c r="AG38" s="519">
        <v>70.953878080441257</v>
      </c>
      <c r="AH38" s="519">
        <v>144.30575166380027</v>
      </c>
      <c r="AI38" s="519">
        <v>-26.390351668622337</v>
      </c>
      <c r="AJ38" s="519">
        <v>132.29153495587286</v>
      </c>
      <c r="AK38" s="588"/>
      <c r="AL38" s="519">
        <f t="shared" ref="AL38:AO38" si="61">SUM(AL39:AL43)</f>
        <v>85</v>
      </c>
      <c r="AM38" s="519">
        <f t="shared" si="61"/>
        <v>90</v>
      </c>
      <c r="AN38" s="519">
        <f t="shared" si="61"/>
        <v>75</v>
      </c>
      <c r="AO38" s="519">
        <f t="shared" si="61"/>
        <v>140</v>
      </c>
      <c r="AP38" s="519">
        <f>SUM(AP39:AP43)</f>
        <v>140</v>
      </c>
      <c r="AQ38" s="519">
        <f t="shared" ref="AQ38:AT38" si="62">SUM(AQ39:AQ43)</f>
        <v>65</v>
      </c>
      <c r="AR38" s="519">
        <f>SUM(AR39:AR43)</f>
        <v>90</v>
      </c>
      <c r="AS38" s="519">
        <f t="shared" si="62"/>
        <v>80</v>
      </c>
      <c r="AT38" s="519">
        <f t="shared" si="62"/>
        <v>120</v>
      </c>
      <c r="AU38" s="519">
        <f>SUM(AU39:AU43)</f>
        <v>130</v>
      </c>
      <c r="AV38" s="519">
        <f t="shared" si="19"/>
        <v>184.76977329721765</v>
      </c>
      <c r="AW38" s="519">
        <f t="shared" si="20"/>
        <v>117.91539999517792</v>
      </c>
      <c r="AX38"/>
      <c r="AY38" s="260" t="s">
        <v>11</v>
      </c>
      <c r="AZ38" s="524">
        <f t="shared" si="46"/>
        <v>145</v>
      </c>
      <c r="BA38" s="524">
        <f t="shared" si="46"/>
        <v>175</v>
      </c>
      <c r="BB38" s="524">
        <f t="shared" si="46"/>
        <v>200</v>
      </c>
      <c r="BC38" s="524">
        <f t="shared" si="46"/>
        <v>205</v>
      </c>
      <c r="BD38" s="524">
        <f t="shared" si="46"/>
        <v>180</v>
      </c>
      <c r="BE38" s="524">
        <f t="shared" si="46"/>
        <v>245</v>
      </c>
      <c r="BF38" s="524">
        <f t="shared" si="46"/>
        <v>302.68517329239558</v>
      </c>
      <c r="BG38" s="524">
        <f>J38</f>
        <v>477.72742318388543</v>
      </c>
      <c r="BH38" s="563">
        <f t="shared" si="27"/>
        <v>0.23544968690773693</v>
      </c>
      <c r="BI38" s="563">
        <f>L38</f>
        <v>0.57829806457813526</v>
      </c>
      <c r="BJ38" s="541"/>
      <c r="BK38" s="524">
        <f t="shared" ref="BK38:CG38" si="63">N38</f>
        <v>40</v>
      </c>
      <c r="BL38" s="524">
        <f t="shared" si="63"/>
        <v>50</v>
      </c>
      <c r="BM38" s="524">
        <f t="shared" si="63"/>
        <v>30</v>
      </c>
      <c r="BN38" s="524">
        <f t="shared" si="63"/>
        <v>45</v>
      </c>
      <c r="BO38" s="524">
        <f t="shared" si="63"/>
        <v>70</v>
      </c>
      <c r="BP38" s="524">
        <f t="shared" si="63"/>
        <v>70</v>
      </c>
      <c r="BQ38" s="524">
        <f t="shared" si="63"/>
        <v>60</v>
      </c>
      <c r="BR38" s="524">
        <f t="shared" si="63"/>
        <v>80</v>
      </c>
      <c r="BS38" s="524">
        <f t="shared" si="63"/>
        <v>60</v>
      </c>
      <c r="BT38" s="524">
        <f t="shared" si="63"/>
        <v>5</v>
      </c>
      <c r="BU38" s="524">
        <f t="shared" si="63"/>
        <v>40</v>
      </c>
      <c r="BV38" s="524">
        <f t="shared" si="63"/>
        <v>50</v>
      </c>
      <c r="BW38" s="524">
        <f t="shared" si="63"/>
        <v>45</v>
      </c>
      <c r="BX38" s="524">
        <f t="shared" si="63"/>
        <v>35</v>
      </c>
      <c r="BY38" s="524">
        <f t="shared" si="63"/>
        <v>60</v>
      </c>
      <c r="BZ38" s="524">
        <f t="shared" si="63"/>
        <v>60</v>
      </c>
      <c r="CA38" s="524">
        <f t="shared" si="63"/>
        <v>65</v>
      </c>
      <c r="CB38" s="524">
        <f t="shared" si="63"/>
        <v>65</v>
      </c>
      <c r="CC38" s="524">
        <f t="shared" si="63"/>
        <v>113.8158952167764</v>
      </c>
      <c r="CD38" s="524">
        <f t="shared" si="63"/>
        <v>70.953878080441257</v>
      </c>
      <c r="CE38" s="524">
        <f t="shared" si="63"/>
        <v>144.30575166380027</v>
      </c>
      <c r="CF38" s="524">
        <f t="shared" si="63"/>
        <v>-26.390351668622337</v>
      </c>
      <c r="CG38" s="524">
        <f t="shared" si="63"/>
        <v>132.29153495587286</v>
      </c>
      <c r="CH38" s="534"/>
      <c r="CI38" s="524">
        <f t="shared" ref="CI38:CT38" si="64">AL38</f>
        <v>85</v>
      </c>
      <c r="CJ38" s="524">
        <f t="shared" si="64"/>
        <v>90</v>
      </c>
      <c r="CK38" s="524">
        <f t="shared" si="64"/>
        <v>75</v>
      </c>
      <c r="CL38" s="524">
        <f t="shared" si="64"/>
        <v>140</v>
      </c>
      <c r="CM38" s="524">
        <f t="shared" si="64"/>
        <v>140</v>
      </c>
      <c r="CN38" s="524">
        <f t="shared" si="64"/>
        <v>65</v>
      </c>
      <c r="CO38" s="524">
        <f t="shared" si="64"/>
        <v>90</v>
      </c>
      <c r="CP38" s="524">
        <f t="shared" si="64"/>
        <v>80</v>
      </c>
      <c r="CQ38" s="524">
        <f t="shared" si="64"/>
        <v>120</v>
      </c>
      <c r="CR38" s="524">
        <f t="shared" si="64"/>
        <v>130</v>
      </c>
      <c r="CS38" s="524">
        <f t="shared" si="64"/>
        <v>184.76977329721765</v>
      </c>
      <c r="CT38" s="524">
        <f t="shared" si="64"/>
        <v>117.91539999517792</v>
      </c>
    </row>
    <row r="39" spans="1:98" s="17" customFormat="1" ht="14.25" x14ac:dyDescent="0.2">
      <c r="B39" s="266" t="s">
        <v>15</v>
      </c>
      <c r="C39" s="196">
        <v>5</v>
      </c>
      <c r="D39" s="196">
        <v>10</v>
      </c>
      <c r="E39" s="196">
        <v>0</v>
      </c>
      <c r="F39" s="196">
        <v>20</v>
      </c>
      <c r="G39" s="196">
        <v>5</v>
      </c>
      <c r="H39" s="196">
        <v>5</v>
      </c>
      <c r="I39" s="196">
        <v>6.8553211921250128</v>
      </c>
      <c r="J39" s="196">
        <v>-20.198130548082819</v>
      </c>
      <c r="K39" s="310">
        <f t="shared" si="1"/>
        <v>0.37106423842500247</v>
      </c>
      <c r="L39" s="310" t="str">
        <f t="shared" si="2"/>
        <v>N/A</v>
      </c>
      <c r="M39" s="308"/>
      <c r="N39" s="525">
        <v>0</v>
      </c>
      <c r="O39" s="525">
        <v>0</v>
      </c>
      <c r="P39" s="525">
        <v>0</v>
      </c>
      <c r="Q39" s="525">
        <v>0</v>
      </c>
      <c r="R39" s="525">
        <v>0</v>
      </c>
      <c r="S39" s="525">
        <v>0</v>
      </c>
      <c r="T39" s="525">
        <v>5</v>
      </c>
      <c r="U39" s="525">
        <v>5</v>
      </c>
      <c r="V39" s="525">
        <v>10</v>
      </c>
      <c r="W39" s="525">
        <v>0</v>
      </c>
      <c r="X39" s="525">
        <v>0</v>
      </c>
      <c r="Y39" s="525">
        <v>0</v>
      </c>
      <c r="Z39" s="525">
        <v>0</v>
      </c>
      <c r="AA39" s="525">
        <v>0</v>
      </c>
      <c r="AB39" s="525">
        <v>0</v>
      </c>
      <c r="AC39" s="525">
        <v>0</v>
      </c>
      <c r="AD39" s="525">
        <v>0</v>
      </c>
      <c r="AE39" s="525">
        <v>5</v>
      </c>
      <c r="AF39" s="490"/>
      <c r="AG39" s="490"/>
      <c r="AH39" s="490"/>
      <c r="AI39" s="490"/>
      <c r="AJ39" s="490"/>
      <c r="AK39" s="588"/>
      <c r="AL39" s="490">
        <f>D39-AM39</f>
        <v>10</v>
      </c>
      <c r="AM39" s="490">
        <f>SUM(N39:O39)</f>
        <v>0</v>
      </c>
      <c r="AN39" s="490">
        <f>SUM(P39:Q39)</f>
        <v>0</v>
      </c>
      <c r="AO39" s="482">
        <f>SUM(R39:S39)</f>
        <v>0</v>
      </c>
      <c r="AP39" s="490">
        <f>SUM(T39:U39)</f>
        <v>10</v>
      </c>
      <c r="AQ39" s="490">
        <f>SUM(V39:W39)</f>
        <v>10</v>
      </c>
      <c r="AR39" s="490">
        <f>SUM(X39:Y39)</f>
        <v>0</v>
      </c>
      <c r="AS39" s="490">
        <f>SUM(Z39:AA39)</f>
        <v>0</v>
      </c>
      <c r="AT39" s="490">
        <f>SUM(AB39:AC39)</f>
        <v>0</v>
      </c>
      <c r="AU39" s="490">
        <f>SUM(AD39:AE39)</f>
        <v>5</v>
      </c>
      <c r="AV39" s="490"/>
      <c r="AW39" s="490"/>
      <c r="AX39" s="67"/>
      <c r="AY39" s="266" t="s">
        <v>15</v>
      </c>
      <c r="AZ39" s="532">
        <f t="shared" si="46"/>
        <v>5</v>
      </c>
      <c r="BA39" s="532">
        <f t="shared" si="46"/>
        <v>10</v>
      </c>
      <c r="BB39" s="532">
        <f t="shared" si="46"/>
        <v>0</v>
      </c>
      <c r="BC39" s="532">
        <f t="shared" si="46"/>
        <v>20</v>
      </c>
      <c r="BD39" s="532">
        <f t="shared" si="46"/>
        <v>5</v>
      </c>
      <c r="BE39" s="532">
        <f t="shared" si="46"/>
        <v>5</v>
      </c>
      <c r="BF39" s="532">
        <f t="shared" si="46"/>
        <v>6.8553211921250128</v>
      </c>
      <c r="BG39" s="532"/>
      <c r="BH39" s="565"/>
      <c r="BI39" s="559"/>
      <c r="BJ39" s="539"/>
      <c r="BK39" s="527"/>
      <c r="BL39" s="527"/>
      <c r="BM39" s="527"/>
      <c r="BN39" s="527"/>
      <c r="BO39" s="527"/>
      <c r="BP39" s="527"/>
      <c r="BQ39" s="527"/>
      <c r="BR39" s="527"/>
      <c r="BS39" s="527"/>
      <c r="BT39" s="527"/>
      <c r="BU39" s="527"/>
      <c r="BV39" s="527"/>
      <c r="BW39" s="527"/>
      <c r="BX39" s="527"/>
      <c r="BY39" s="527"/>
      <c r="BZ39" s="527"/>
      <c r="CA39" s="527"/>
      <c r="CB39" s="527"/>
      <c r="CC39" s="527"/>
      <c r="CD39" s="527"/>
      <c r="CE39" s="527"/>
      <c r="CF39" s="527"/>
      <c r="CG39" s="527"/>
      <c r="CH39" s="423"/>
      <c r="CI39" s="527"/>
      <c r="CJ39" s="527"/>
      <c r="CK39" s="527"/>
      <c r="CL39" s="384"/>
      <c r="CM39" s="384"/>
      <c r="CN39" s="384"/>
      <c r="CO39" s="384"/>
      <c r="CP39" s="384"/>
      <c r="CQ39" s="384"/>
      <c r="CR39" s="384"/>
      <c r="CS39" s="384"/>
      <c r="CT39" s="384"/>
    </row>
    <row r="40" spans="1:98" s="17" customFormat="1" ht="14.25" x14ac:dyDescent="0.2">
      <c r="B40" s="266" t="s">
        <v>16</v>
      </c>
      <c r="C40" s="196">
        <v>-10</v>
      </c>
      <c r="D40" s="196">
        <v>15</v>
      </c>
      <c r="E40" s="196">
        <v>10</v>
      </c>
      <c r="F40" s="196">
        <v>5</v>
      </c>
      <c r="G40" s="196">
        <v>5</v>
      </c>
      <c r="H40" s="196">
        <v>35</v>
      </c>
      <c r="I40" s="196">
        <v>58.979256621109812</v>
      </c>
      <c r="J40" s="196">
        <v>24.880154078580766</v>
      </c>
      <c r="K40" s="310">
        <f t="shared" si="1"/>
        <v>0.68512161774599467</v>
      </c>
      <c r="L40" s="310">
        <f t="shared" si="2"/>
        <v>-0.57815415954775395</v>
      </c>
      <c r="M40" s="308"/>
      <c r="N40" s="525">
        <v>10</v>
      </c>
      <c r="O40" s="525">
        <v>0</v>
      </c>
      <c r="P40" s="525">
        <v>0</v>
      </c>
      <c r="Q40" s="525">
        <v>5</v>
      </c>
      <c r="R40" s="525">
        <v>5</v>
      </c>
      <c r="S40" s="525">
        <v>0</v>
      </c>
      <c r="T40" s="525">
        <v>0</v>
      </c>
      <c r="U40" s="525">
        <v>5</v>
      </c>
      <c r="V40" s="525">
        <v>0</v>
      </c>
      <c r="W40" s="525">
        <v>0</v>
      </c>
      <c r="X40" s="525">
        <v>5</v>
      </c>
      <c r="Y40" s="525">
        <v>0</v>
      </c>
      <c r="Z40" s="525">
        <v>0</v>
      </c>
      <c r="AA40" s="525">
        <v>0</v>
      </c>
      <c r="AB40" s="525">
        <v>5</v>
      </c>
      <c r="AC40" s="525">
        <v>10</v>
      </c>
      <c r="AD40" s="525">
        <v>10</v>
      </c>
      <c r="AE40" s="525">
        <v>10</v>
      </c>
      <c r="AF40" s="490"/>
      <c r="AG40" s="490"/>
      <c r="AH40" s="490"/>
      <c r="AI40" s="490"/>
      <c r="AJ40" s="490"/>
      <c r="AK40" s="588"/>
      <c r="AL40" s="490">
        <f>D40-AM40</f>
        <v>5</v>
      </c>
      <c r="AM40" s="490">
        <f>SUM(N40:O40)</f>
        <v>10</v>
      </c>
      <c r="AN40" s="490">
        <f>SUM(P40:Q40)</f>
        <v>5</v>
      </c>
      <c r="AO40" s="490">
        <f>SUM(R40:S40)</f>
        <v>5</v>
      </c>
      <c r="AP40" s="490">
        <f>SUM(T40:U40)</f>
        <v>5</v>
      </c>
      <c r="AQ40" s="490">
        <f>SUM(V40:W40)</f>
        <v>0</v>
      </c>
      <c r="AR40" s="490">
        <f>SUM(X40:Y40)</f>
        <v>5</v>
      </c>
      <c r="AS40" s="490">
        <f>SUM(Z40:AA40)</f>
        <v>0</v>
      </c>
      <c r="AT40" s="490">
        <f>SUM(AB40:AC40)</f>
        <v>15</v>
      </c>
      <c r="AU40" s="490">
        <f>SUM(AD40:AE40)</f>
        <v>20</v>
      </c>
      <c r="AV40" s="490"/>
      <c r="AW40" s="490"/>
      <c r="AX40" s="67"/>
      <c r="AY40" s="266" t="s">
        <v>16</v>
      </c>
      <c r="AZ40" s="532">
        <f t="shared" si="46"/>
        <v>-10</v>
      </c>
      <c r="BA40" s="532">
        <f t="shared" si="46"/>
        <v>15</v>
      </c>
      <c r="BB40" s="532">
        <f t="shared" si="46"/>
        <v>10</v>
      </c>
      <c r="BC40" s="532">
        <f t="shared" si="46"/>
        <v>5</v>
      </c>
      <c r="BD40" s="532">
        <f t="shared" si="46"/>
        <v>5</v>
      </c>
      <c r="BE40" s="532">
        <f t="shared" si="46"/>
        <v>35</v>
      </c>
      <c r="BF40" s="532">
        <f t="shared" si="46"/>
        <v>58.979256621109812</v>
      </c>
      <c r="BG40" s="532"/>
      <c r="BH40" s="565"/>
      <c r="BI40" s="559"/>
      <c r="BJ40" s="571"/>
      <c r="BK40" s="527"/>
      <c r="BL40" s="527"/>
      <c r="BM40" s="527"/>
      <c r="BN40" s="527"/>
      <c r="BO40" s="527"/>
      <c r="BP40" s="527"/>
      <c r="BQ40" s="527"/>
      <c r="BR40" s="527"/>
      <c r="BS40" s="527"/>
      <c r="BT40" s="527"/>
      <c r="BU40" s="527"/>
      <c r="BV40" s="527"/>
      <c r="BW40" s="527"/>
      <c r="BX40" s="527"/>
      <c r="BY40" s="527"/>
      <c r="BZ40" s="527"/>
      <c r="CA40" s="527"/>
      <c r="CB40" s="527"/>
      <c r="CC40" s="527"/>
      <c r="CD40" s="527"/>
      <c r="CE40" s="527"/>
      <c r="CF40" s="527"/>
      <c r="CG40" s="527"/>
      <c r="CH40" s="423"/>
      <c r="CI40" s="527"/>
      <c r="CJ40" s="527"/>
      <c r="CK40" s="527"/>
      <c r="CL40" s="384"/>
      <c r="CM40" s="384"/>
      <c r="CN40" s="384"/>
      <c r="CO40" s="384"/>
      <c r="CP40" s="384"/>
      <c r="CQ40" s="384"/>
      <c r="CR40" s="384"/>
      <c r="CS40" s="384"/>
      <c r="CT40" s="384"/>
    </row>
    <row r="41" spans="1:98" s="17" customFormat="1" ht="14.25" x14ac:dyDescent="0.2">
      <c r="B41" s="266" t="s">
        <v>17</v>
      </c>
      <c r="C41" s="196">
        <v>0</v>
      </c>
      <c r="D41" s="196">
        <v>-25</v>
      </c>
      <c r="E41" s="196">
        <v>-5</v>
      </c>
      <c r="F41" s="196">
        <v>-10</v>
      </c>
      <c r="G41" s="196">
        <v>-10</v>
      </c>
      <c r="H41" s="196">
        <v>0</v>
      </c>
      <c r="I41" s="196">
        <v>-132.00762576601389</v>
      </c>
      <c r="J41" s="196">
        <v>33.31966004694479</v>
      </c>
      <c r="K41" s="310" t="str">
        <f t="shared" si="1"/>
        <v>N/A</v>
      </c>
      <c r="L41" s="310" t="str">
        <f t="shared" si="2"/>
        <v>N/A</v>
      </c>
      <c r="M41" s="308"/>
      <c r="N41" s="525">
        <v>-10</v>
      </c>
      <c r="O41" s="525">
        <v>0</v>
      </c>
      <c r="P41" s="525">
        <v>0</v>
      </c>
      <c r="Q41" s="525">
        <v>0</v>
      </c>
      <c r="R41" s="525">
        <v>0</v>
      </c>
      <c r="S41" s="525">
        <v>0</v>
      </c>
      <c r="T41" s="525">
        <v>0</v>
      </c>
      <c r="U41" s="525">
        <v>0</v>
      </c>
      <c r="V41" s="525">
        <v>-5</v>
      </c>
      <c r="W41" s="525">
        <v>-5</v>
      </c>
      <c r="X41" s="525">
        <v>-5</v>
      </c>
      <c r="Y41" s="525">
        <v>-5</v>
      </c>
      <c r="Z41" s="525">
        <v>0</v>
      </c>
      <c r="AA41" s="525">
        <v>0</v>
      </c>
      <c r="AB41" s="525">
        <v>0</v>
      </c>
      <c r="AC41" s="525">
        <v>0</v>
      </c>
      <c r="AD41" s="525">
        <v>0</v>
      </c>
      <c r="AE41" s="525">
        <v>0</v>
      </c>
      <c r="AF41" s="490"/>
      <c r="AG41" s="490"/>
      <c r="AH41" s="490"/>
      <c r="AI41" s="490"/>
      <c r="AJ41" s="490"/>
      <c r="AK41" s="588"/>
      <c r="AL41" s="490">
        <f>D41-AM41</f>
        <v>-15</v>
      </c>
      <c r="AM41" s="490">
        <f>SUM(N41:O41)</f>
        <v>-10</v>
      </c>
      <c r="AN41" s="490">
        <f>SUM(P41:Q41)</f>
        <v>0</v>
      </c>
      <c r="AO41" s="490">
        <f>SUM(R41:S41)</f>
        <v>0</v>
      </c>
      <c r="AP41" s="490">
        <f>SUM(T41:U41)</f>
        <v>0</v>
      </c>
      <c r="AQ41" s="490">
        <f>SUM(V41:W41)</f>
        <v>-10</v>
      </c>
      <c r="AR41" s="490">
        <f>SUM(X41:Y41)</f>
        <v>-10</v>
      </c>
      <c r="AS41" s="490">
        <f>SUM(Z41:AA41)</f>
        <v>0</v>
      </c>
      <c r="AT41" s="490">
        <f>SUM(AB41:AC41)</f>
        <v>0</v>
      </c>
      <c r="AU41" s="490">
        <f>SUM(AD41:AE41)</f>
        <v>0</v>
      </c>
      <c r="AV41" s="490"/>
      <c r="AW41" s="490"/>
      <c r="AX41" s="67"/>
      <c r="AY41" s="266" t="s">
        <v>17</v>
      </c>
      <c r="AZ41" s="532">
        <f t="shared" si="46"/>
        <v>0</v>
      </c>
      <c r="BA41" s="532">
        <f t="shared" si="46"/>
        <v>-25</v>
      </c>
      <c r="BB41" s="532">
        <f t="shared" si="46"/>
        <v>-5</v>
      </c>
      <c r="BC41" s="532">
        <f t="shared" si="46"/>
        <v>-10</v>
      </c>
      <c r="BD41" s="532">
        <f t="shared" si="46"/>
        <v>-10</v>
      </c>
      <c r="BE41" s="532">
        <f t="shared" si="46"/>
        <v>0</v>
      </c>
      <c r="BF41" s="532">
        <f t="shared" si="46"/>
        <v>-132.00762576601389</v>
      </c>
      <c r="BG41" s="532"/>
      <c r="BH41" s="565"/>
      <c r="BI41" s="559"/>
      <c r="BJ41" s="571"/>
      <c r="BK41" s="527"/>
      <c r="BL41" s="527"/>
      <c r="BM41" s="527"/>
      <c r="BN41" s="527"/>
      <c r="BO41" s="527"/>
      <c r="BP41" s="527"/>
      <c r="BQ41" s="527"/>
      <c r="BR41" s="527"/>
      <c r="BS41" s="527"/>
      <c r="BT41" s="527"/>
      <c r="BU41" s="527"/>
      <c r="BV41" s="527"/>
      <c r="BW41" s="527"/>
      <c r="BX41" s="527"/>
      <c r="BY41" s="527"/>
      <c r="BZ41" s="527"/>
      <c r="CA41" s="527"/>
      <c r="CB41" s="527"/>
      <c r="CC41" s="527"/>
      <c r="CD41" s="527"/>
      <c r="CE41" s="527"/>
      <c r="CF41" s="527"/>
      <c r="CG41" s="527"/>
      <c r="CH41" s="423"/>
      <c r="CI41" s="527"/>
      <c r="CJ41" s="527"/>
      <c r="CK41" s="527"/>
      <c r="CL41" s="384"/>
      <c r="CM41" s="384"/>
      <c r="CN41" s="384"/>
      <c r="CO41" s="384"/>
      <c r="CP41" s="384"/>
      <c r="CQ41" s="384"/>
      <c r="CR41" s="384"/>
      <c r="CS41" s="384"/>
      <c r="CT41" s="384"/>
    </row>
    <row r="42" spans="1:98" x14ac:dyDescent="0.25">
      <c r="B42" s="266" t="s">
        <v>18</v>
      </c>
      <c r="C42" s="196">
        <v>90</v>
      </c>
      <c r="D42" s="196">
        <v>85</v>
      </c>
      <c r="E42" s="196">
        <v>95</v>
      </c>
      <c r="F42" s="196">
        <v>100</v>
      </c>
      <c r="G42" s="196">
        <v>85</v>
      </c>
      <c r="H42" s="196">
        <v>75</v>
      </c>
      <c r="I42" s="196">
        <v>260.02975114588037</v>
      </c>
      <c r="J42" s="196">
        <v>334.26879452209494</v>
      </c>
      <c r="K42" s="310">
        <f t="shared" si="1"/>
        <v>2.4670633486117381</v>
      </c>
      <c r="L42" s="310">
        <f t="shared" si="2"/>
        <v>0.28550211292770644</v>
      </c>
      <c r="M42" s="308"/>
      <c r="N42" s="525">
        <v>20</v>
      </c>
      <c r="O42" s="525">
        <v>25</v>
      </c>
      <c r="P42" s="525">
        <v>20</v>
      </c>
      <c r="Q42" s="525">
        <v>35</v>
      </c>
      <c r="R42" s="525">
        <v>25</v>
      </c>
      <c r="S42" s="525">
        <v>20</v>
      </c>
      <c r="T42" s="525">
        <v>20</v>
      </c>
      <c r="U42" s="525">
        <v>40</v>
      </c>
      <c r="V42" s="525">
        <v>35</v>
      </c>
      <c r="W42" s="525">
        <v>5</v>
      </c>
      <c r="X42" s="525">
        <v>30</v>
      </c>
      <c r="Y42" s="525">
        <v>15</v>
      </c>
      <c r="Z42" s="525">
        <v>15</v>
      </c>
      <c r="AA42" s="525">
        <v>25</v>
      </c>
      <c r="AB42" s="525">
        <v>45</v>
      </c>
      <c r="AC42" s="525">
        <v>15</v>
      </c>
      <c r="AD42" s="525">
        <v>10</v>
      </c>
      <c r="AE42" s="525">
        <v>10</v>
      </c>
      <c r="AF42" s="490"/>
      <c r="AG42" s="490"/>
      <c r="AH42" s="490"/>
      <c r="AI42" s="490"/>
      <c r="AJ42" s="490"/>
      <c r="AK42" s="588"/>
      <c r="AL42" s="490">
        <f>D42-AM42</f>
        <v>40</v>
      </c>
      <c r="AM42" s="490">
        <f>SUM(N42:O42)</f>
        <v>45</v>
      </c>
      <c r="AN42" s="490">
        <f>SUM(P42:Q42)</f>
        <v>55</v>
      </c>
      <c r="AO42" s="490">
        <f>SUM(R42:S42)</f>
        <v>45</v>
      </c>
      <c r="AP42" s="490">
        <f>SUM(T42:U42)</f>
        <v>60</v>
      </c>
      <c r="AQ42" s="490">
        <f>SUM(V42:W42)</f>
        <v>40</v>
      </c>
      <c r="AR42" s="490">
        <f>SUM(X42:Y42)</f>
        <v>45</v>
      </c>
      <c r="AS42" s="490">
        <f>SUM(Z42:AA42)</f>
        <v>40</v>
      </c>
      <c r="AT42" s="490">
        <f>SUM(AB42:AC42)</f>
        <v>60</v>
      </c>
      <c r="AU42" s="490">
        <f>SUM(AD42:AE42)</f>
        <v>20</v>
      </c>
      <c r="AV42" s="490"/>
      <c r="AW42" s="490"/>
      <c r="AX42"/>
      <c r="AY42" s="266" t="s">
        <v>18</v>
      </c>
      <c r="AZ42" s="532">
        <f t="shared" si="46"/>
        <v>90</v>
      </c>
      <c r="BA42" s="532">
        <f t="shared" si="46"/>
        <v>85</v>
      </c>
      <c r="BB42" s="532">
        <f t="shared" si="46"/>
        <v>95</v>
      </c>
      <c r="BC42" s="532">
        <f t="shared" si="46"/>
        <v>100</v>
      </c>
      <c r="BD42" s="532">
        <f t="shared" si="46"/>
        <v>85</v>
      </c>
      <c r="BE42" s="532">
        <f t="shared" si="46"/>
        <v>75</v>
      </c>
      <c r="BF42" s="532">
        <f t="shared" si="46"/>
        <v>260.02975114588037</v>
      </c>
      <c r="BG42" s="532"/>
      <c r="BH42" s="565"/>
      <c r="BI42" s="559"/>
      <c r="BJ42" s="523"/>
      <c r="BK42" s="527"/>
      <c r="BL42" s="527"/>
      <c r="BM42" s="527"/>
      <c r="BN42" s="527"/>
      <c r="BO42" s="527"/>
      <c r="BP42" s="527"/>
      <c r="BQ42" s="527"/>
      <c r="BR42" s="527"/>
      <c r="BS42" s="527"/>
      <c r="BT42" s="527"/>
      <c r="BU42" s="527"/>
      <c r="BV42" s="527"/>
      <c r="BW42" s="527"/>
      <c r="BX42" s="527"/>
      <c r="BY42" s="527"/>
      <c r="BZ42" s="527"/>
      <c r="CA42" s="527"/>
      <c r="CB42" s="527"/>
      <c r="CC42" s="527"/>
      <c r="CD42" s="527"/>
      <c r="CE42" s="527"/>
      <c r="CF42" s="527"/>
      <c r="CG42" s="527"/>
      <c r="CH42" s="542"/>
      <c r="CI42" s="527"/>
      <c r="CJ42" s="527"/>
      <c r="CK42" s="527"/>
      <c r="CL42" s="405"/>
      <c r="CM42" s="405"/>
      <c r="CN42" s="405"/>
      <c r="CO42" s="405"/>
      <c r="CP42" s="405"/>
      <c r="CQ42" s="405"/>
      <c r="CR42" s="405"/>
      <c r="CS42" s="405"/>
      <c r="CT42" s="405"/>
    </row>
    <row r="43" spans="1:98" s="17" customFormat="1" ht="14.25" x14ac:dyDescent="0.2">
      <c r="B43" s="54" t="s">
        <v>19</v>
      </c>
      <c r="C43" s="250">
        <v>60</v>
      </c>
      <c r="D43" s="250">
        <v>90</v>
      </c>
      <c r="E43" s="250">
        <v>100</v>
      </c>
      <c r="F43" s="250">
        <v>90</v>
      </c>
      <c r="G43" s="250">
        <v>95</v>
      </c>
      <c r="H43" s="250">
        <v>130</v>
      </c>
      <c r="I43" s="250">
        <v>108.82847009929426</v>
      </c>
      <c r="J43" s="250">
        <v>105.45694508434775</v>
      </c>
      <c r="K43" s="314">
        <f t="shared" si="1"/>
        <v>-0.16285792231312102</v>
      </c>
      <c r="L43" s="314">
        <f t="shared" si="2"/>
        <v>-3.0980174690229179E-2</v>
      </c>
      <c r="M43" s="308"/>
      <c r="N43" s="526">
        <v>20</v>
      </c>
      <c r="O43" s="526">
        <v>25</v>
      </c>
      <c r="P43" s="526">
        <v>10</v>
      </c>
      <c r="Q43" s="526">
        <v>5</v>
      </c>
      <c r="R43" s="526">
        <v>40</v>
      </c>
      <c r="S43" s="526">
        <v>50</v>
      </c>
      <c r="T43" s="526">
        <v>35</v>
      </c>
      <c r="U43" s="526">
        <v>30</v>
      </c>
      <c r="V43" s="526">
        <v>20</v>
      </c>
      <c r="W43" s="526">
        <v>5</v>
      </c>
      <c r="X43" s="526">
        <v>10</v>
      </c>
      <c r="Y43" s="526">
        <v>40</v>
      </c>
      <c r="Z43" s="526">
        <v>30</v>
      </c>
      <c r="AA43" s="526">
        <v>10</v>
      </c>
      <c r="AB43" s="526">
        <v>10</v>
      </c>
      <c r="AC43" s="526">
        <v>35</v>
      </c>
      <c r="AD43" s="526">
        <v>45</v>
      </c>
      <c r="AE43" s="526">
        <v>40</v>
      </c>
      <c r="AF43" s="520"/>
      <c r="AG43" s="520"/>
      <c r="AH43" s="520"/>
      <c r="AI43" s="520"/>
      <c r="AJ43" s="520"/>
      <c r="AK43" s="588"/>
      <c r="AL43" s="520">
        <f>D43-AM43</f>
        <v>45</v>
      </c>
      <c r="AM43" s="520">
        <f>SUM(N43:O43)</f>
        <v>45</v>
      </c>
      <c r="AN43" s="520">
        <f>SUM(P43:Q43)</f>
        <v>15</v>
      </c>
      <c r="AO43" s="520">
        <f>SUM(R43:S43)</f>
        <v>90</v>
      </c>
      <c r="AP43" s="520">
        <f>SUM(T43:U43)</f>
        <v>65</v>
      </c>
      <c r="AQ43" s="520">
        <f>SUM(V43:W43)</f>
        <v>25</v>
      </c>
      <c r="AR43" s="520">
        <f>SUM(X43:Y43)</f>
        <v>50</v>
      </c>
      <c r="AS43" s="520">
        <f>SUM(Z43:AA43)</f>
        <v>40</v>
      </c>
      <c r="AT43" s="520">
        <f>SUM(AB43:AC43)</f>
        <v>45</v>
      </c>
      <c r="AU43" s="520">
        <f>SUM(AD43:AE43)</f>
        <v>85</v>
      </c>
      <c r="AV43" s="520"/>
      <c r="AW43" s="520"/>
      <c r="AX43" s="67"/>
      <c r="AY43" s="54" t="s">
        <v>19</v>
      </c>
      <c r="AZ43" s="403">
        <f t="shared" si="46"/>
        <v>60</v>
      </c>
      <c r="BA43" s="403">
        <f t="shared" si="46"/>
        <v>90</v>
      </c>
      <c r="BB43" s="403">
        <f t="shared" si="46"/>
        <v>100</v>
      </c>
      <c r="BC43" s="403">
        <f t="shared" si="46"/>
        <v>90</v>
      </c>
      <c r="BD43" s="403">
        <f t="shared" si="46"/>
        <v>95</v>
      </c>
      <c r="BE43" s="403">
        <f t="shared" si="46"/>
        <v>130</v>
      </c>
      <c r="BF43" s="403">
        <f t="shared" si="46"/>
        <v>108.82847009929426</v>
      </c>
      <c r="BG43" s="403"/>
      <c r="BH43" s="567"/>
      <c r="BI43" s="568"/>
      <c r="BJ43" s="523"/>
      <c r="BK43" s="402"/>
      <c r="BL43" s="402"/>
      <c r="BM43" s="402"/>
      <c r="BN43" s="402"/>
      <c r="BO43" s="402"/>
      <c r="BP43" s="402"/>
      <c r="BQ43" s="402"/>
      <c r="BR43" s="402"/>
      <c r="BS43" s="402"/>
      <c r="BT43" s="402"/>
      <c r="BU43" s="402"/>
      <c r="BV43" s="402"/>
      <c r="BW43" s="402"/>
      <c r="BX43" s="402"/>
      <c r="BY43" s="402"/>
      <c r="BZ43" s="402"/>
      <c r="CA43" s="402"/>
      <c r="CB43" s="402"/>
      <c r="CC43" s="402"/>
      <c r="CD43" s="402"/>
      <c r="CE43" s="402"/>
      <c r="CF43" s="402"/>
      <c r="CG43" s="402"/>
      <c r="CH43" s="543"/>
      <c r="CI43" s="402"/>
      <c r="CJ43" s="402"/>
      <c r="CK43" s="402"/>
      <c r="CL43" s="402"/>
      <c r="CM43" s="402"/>
      <c r="CN43" s="402"/>
      <c r="CO43" s="402"/>
      <c r="CP43" s="402"/>
      <c r="CQ43" s="402"/>
      <c r="CR43" s="402"/>
      <c r="CS43" s="402"/>
      <c r="CT43" s="402"/>
    </row>
    <row r="44" spans="1:98" x14ac:dyDescent="0.25">
      <c r="B44" s="347" t="s">
        <v>58</v>
      </c>
      <c r="C44" s="348">
        <v>220</v>
      </c>
      <c r="D44" s="348">
        <v>220</v>
      </c>
      <c r="E44" s="348">
        <v>225</v>
      </c>
      <c r="F44" s="348">
        <v>230</v>
      </c>
      <c r="G44" s="348">
        <v>235</v>
      </c>
      <c r="H44" s="348">
        <v>240</v>
      </c>
      <c r="I44" s="348">
        <v>248.88000000000005</v>
      </c>
      <c r="J44" s="348">
        <v>228.5</v>
      </c>
      <c r="K44" s="349">
        <f t="shared" si="1"/>
        <v>3.7000000000000144E-2</v>
      </c>
      <c r="L44" s="349">
        <f t="shared" si="2"/>
        <v>-8.1886853101896695E-2</v>
      </c>
      <c r="M44" s="308"/>
      <c r="N44" s="348">
        <v>45</v>
      </c>
      <c r="O44" s="348">
        <v>65</v>
      </c>
      <c r="P44" s="348">
        <v>50</v>
      </c>
      <c r="Q44" s="348">
        <v>65</v>
      </c>
      <c r="R44" s="348">
        <v>45</v>
      </c>
      <c r="S44" s="350">
        <v>65</v>
      </c>
      <c r="T44" s="350">
        <v>50</v>
      </c>
      <c r="U44" s="350">
        <v>70</v>
      </c>
      <c r="V44" s="350">
        <v>45</v>
      </c>
      <c r="W44" s="350">
        <v>75</v>
      </c>
      <c r="X44" s="350">
        <v>55</v>
      </c>
      <c r="Y44" s="350">
        <v>70</v>
      </c>
      <c r="Z44" s="350">
        <v>45</v>
      </c>
      <c r="AA44" s="350">
        <v>70</v>
      </c>
      <c r="AB44" s="350">
        <v>55</v>
      </c>
      <c r="AC44" s="350">
        <v>70</v>
      </c>
      <c r="AD44" s="350">
        <v>45</v>
      </c>
      <c r="AE44" s="350">
        <v>70</v>
      </c>
      <c r="AF44" s="348">
        <v>62.22</v>
      </c>
      <c r="AG44" s="348">
        <v>67.320000000000007</v>
      </c>
      <c r="AH44" s="348">
        <v>72.42</v>
      </c>
      <c r="AI44" s="348">
        <v>46.92</v>
      </c>
      <c r="AJ44" s="348">
        <v>59.108999999999995</v>
      </c>
      <c r="AK44" s="588"/>
      <c r="AL44" s="348">
        <v>110</v>
      </c>
      <c r="AM44" s="348">
        <v>110</v>
      </c>
      <c r="AN44" s="348">
        <v>115</v>
      </c>
      <c r="AO44" s="348">
        <v>110</v>
      </c>
      <c r="AP44" s="348">
        <v>120</v>
      </c>
      <c r="AQ44" s="348">
        <v>120</v>
      </c>
      <c r="AR44" s="348">
        <v>125</v>
      </c>
      <c r="AS44" s="348">
        <v>115</v>
      </c>
      <c r="AT44" s="348">
        <v>125</v>
      </c>
      <c r="AU44" s="348">
        <v>115</v>
      </c>
      <c r="AV44" s="348">
        <v>129.54000000000002</v>
      </c>
      <c r="AW44" s="348">
        <v>119.34</v>
      </c>
      <c r="AX44"/>
      <c r="AY44" s="347" t="s">
        <v>58</v>
      </c>
      <c r="AZ44" s="350">
        <f t="shared" si="46"/>
        <v>220</v>
      </c>
      <c r="BA44" s="350">
        <f t="shared" si="46"/>
        <v>220</v>
      </c>
      <c r="BB44" s="350">
        <f t="shared" si="46"/>
        <v>225</v>
      </c>
      <c r="BC44" s="350">
        <f t="shared" si="46"/>
        <v>230</v>
      </c>
      <c r="BD44" s="350">
        <f t="shared" si="46"/>
        <v>235</v>
      </c>
      <c r="BE44" s="350">
        <f t="shared" si="46"/>
        <v>240</v>
      </c>
      <c r="BF44" s="350">
        <f t="shared" si="46"/>
        <v>248.88000000000005</v>
      </c>
      <c r="BG44" s="350">
        <f>J44</f>
        <v>228.5</v>
      </c>
      <c r="BH44" s="351">
        <f t="shared" si="27"/>
        <v>3.7000000000000144E-2</v>
      </c>
      <c r="BI44" s="351">
        <f>L44</f>
        <v>-8.1886853101896695E-2</v>
      </c>
      <c r="BJ44" s="541"/>
      <c r="BK44" s="350">
        <f t="shared" ref="BK44:CG46" si="65">N44</f>
        <v>45</v>
      </c>
      <c r="BL44" s="350">
        <f t="shared" si="65"/>
        <v>65</v>
      </c>
      <c r="BM44" s="350">
        <f t="shared" si="65"/>
        <v>50</v>
      </c>
      <c r="BN44" s="350">
        <f t="shared" si="65"/>
        <v>65</v>
      </c>
      <c r="BO44" s="350">
        <f t="shared" si="65"/>
        <v>45</v>
      </c>
      <c r="BP44" s="350">
        <f t="shared" si="65"/>
        <v>65</v>
      </c>
      <c r="BQ44" s="350">
        <f t="shared" si="65"/>
        <v>50</v>
      </c>
      <c r="BR44" s="350">
        <f t="shared" si="65"/>
        <v>70</v>
      </c>
      <c r="BS44" s="350">
        <f t="shared" si="65"/>
        <v>45</v>
      </c>
      <c r="BT44" s="350">
        <f t="shared" si="65"/>
        <v>75</v>
      </c>
      <c r="BU44" s="350">
        <f t="shared" si="65"/>
        <v>55</v>
      </c>
      <c r="BV44" s="350">
        <f t="shared" si="65"/>
        <v>70</v>
      </c>
      <c r="BW44" s="350">
        <f t="shared" si="65"/>
        <v>45</v>
      </c>
      <c r="BX44" s="350">
        <f t="shared" si="65"/>
        <v>70</v>
      </c>
      <c r="BY44" s="350">
        <f t="shared" si="65"/>
        <v>55</v>
      </c>
      <c r="BZ44" s="350">
        <f t="shared" si="65"/>
        <v>70</v>
      </c>
      <c r="CA44" s="350">
        <f t="shared" si="65"/>
        <v>45</v>
      </c>
      <c r="CB44" s="350">
        <f t="shared" si="65"/>
        <v>70</v>
      </c>
      <c r="CC44" s="350">
        <f t="shared" si="65"/>
        <v>62.22</v>
      </c>
      <c r="CD44" s="350">
        <f t="shared" si="65"/>
        <v>67.320000000000007</v>
      </c>
      <c r="CE44" s="350">
        <f t="shared" si="65"/>
        <v>72.42</v>
      </c>
      <c r="CF44" s="350">
        <f t="shared" si="65"/>
        <v>46.92</v>
      </c>
      <c r="CG44" s="350">
        <f t="shared" si="65"/>
        <v>59.108999999999995</v>
      </c>
      <c r="CH44" s="534"/>
      <c r="CI44" s="350">
        <f t="shared" ref="CI44:CT46" si="66">AL44</f>
        <v>110</v>
      </c>
      <c r="CJ44" s="350">
        <f t="shared" si="66"/>
        <v>110</v>
      </c>
      <c r="CK44" s="350">
        <f t="shared" si="66"/>
        <v>115</v>
      </c>
      <c r="CL44" s="350">
        <f t="shared" si="66"/>
        <v>110</v>
      </c>
      <c r="CM44" s="350">
        <f t="shared" si="66"/>
        <v>120</v>
      </c>
      <c r="CN44" s="350">
        <f t="shared" si="66"/>
        <v>120</v>
      </c>
      <c r="CO44" s="350">
        <f t="shared" si="66"/>
        <v>125</v>
      </c>
      <c r="CP44" s="350">
        <f t="shared" si="66"/>
        <v>115</v>
      </c>
      <c r="CQ44" s="350">
        <f t="shared" si="66"/>
        <v>125</v>
      </c>
      <c r="CR44" s="350">
        <f t="shared" si="66"/>
        <v>115</v>
      </c>
      <c r="CS44" s="350">
        <f t="shared" si="66"/>
        <v>129.54000000000002</v>
      </c>
      <c r="CT44" s="350">
        <f t="shared" si="66"/>
        <v>119.34</v>
      </c>
    </row>
    <row r="45" spans="1:98" x14ac:dyDescent="0.25">
      <c r="B45" s="352" t="s">
        <v>31</v>
      </c>
      <c r="C45" s="353">
        <v>340</v>
      </c>
      <c r="D45" s="353">
        <v>360</v>
      </c>
      <c r="E45" s="353">
        <v>345</v>
      </c>
      <c r="F45" s="353">
        <v>385</v>
      </c>
      <c r="G45" s="353">
        <v>395</v>
      </c>
      <c r="H45" s="353">
        <v>415</v>
      </c>
      <c r="I45" s="353">
        <v>576.97683599956338</v>
      </c>
      <c r="J45" s="353">
        <v>502.91362590415497</v>
      </c>
      <c r="K45" s="354">
        <f t="shared" si="1"/>
        <v>0.39030562891461051</v>
      </c>
      <c r="L45" s="354">
        <f t="shared" si="2"/>
        <v>-0.12836426954142832</v>
      </c>
      <c r="M45" s="308"/>
      <c r="N45" s="353">
        <v>85</v>
      </c>
      <c r="O45" s="353">
        <v>95</v>
      </c>
      <c r="P45" s="353">
        <v>85</v>
      </c>
      <c r="Q45" s="353">
        <v>85</v>
      </c>
      <c r="R45" s="353">
        <v>80</v>
      </c>
      <c r="S45" s="353">
        <v>95</v>
      </c>
      <c r="T45" s="353">
        <v>90</v>
      </c>
      <c r="U45" s="353">
        <v>90</v>
      </c>
      <c r="V45" s="353">
        <v>95</v>
      </c>
      <c r="W45" s="353">
        <v>110</v>
      </c>
      <c r="X45" s="353">
        <v>100</v>
      </c>
      <c r="Y45" s="353">
        <v>95</v>
      </c>
      <c r="Z45" s="353">
        <v>95</v>
      </c>
      <c r="AA45" s="353">
        <v>105</v>
      </c>
      <c r="AB45" s="353">
        <v>105</v>
      </c>
      <c r="AC45" s="353">
        <v>105</v>
      </c>
      <c r="AD45" s="353">
        <v>95</v>
      </c>
      <c r="AE45" s="353">
        <v>110</v>
      </c>
      <c r="AF45" s="353">
        <v>144.54485966224877</v>
      </c>
      <c r="AG45" s="353">
        <v>144.41123714564523</v>
      </c>
      <c r="AH45" s="353">
        <v>143.34225701281702</v>
      </c>
      <c r="AI45" s="353">
        <v>144.67848217885231</v>
      </c>
      <c r="AJ45" s="353">
        <v>115.13949456773284</v>
      </c>
      <c r="AK45" s="588"/>
      <c r="AL45" s="353">
        <f t="shared" ref="AL45" si="67">D45-AM45</f>
        <v>180</v>
      </c>
      <c r="AM45" s="353">
        <f t="shared" ref="AM45" si="68">SUM(N45:O45)</f>
        <v>180</v>
      </c>
      <c r="AN45" s="353">
        <f t="shared" ref="AN45" si="69">SUM(P45:Q45)</f>
        <v>170</v>
      </c>
      <c r="AO45" s="353">
        <f t="shared" ref="AO45" si="70">SUM(R45:S45)</f>
        <v>175</v>
      </c>
      <c r="AP45" s="353">
        <f t="shared" ref="AP45" si="71">SUM(T45:U45)</f>
        <v>180</v>
      </c>
      <c r="AQ45" s="353">
        <f t="shared" ref="AQ45" si="72">SUM(V45:W45)</f>
        <v>205</v>
      </c>
      <c r="AR45" s="353">
        <f t="shared" ref="AR45" si="73">SUM(X45:Y45)</f>
        <v>195</v>
      </c>
      <c r="AS45" s="353">
        <f t="shared" ref="AS45" si="74">SUM(Z45:AA45)</f>
        <v>200</v>
      </c>
      <c r="AT45" s="353">
        <f t="shared" ref="AT45" si="75">SUM(AB45:AC45)</f>
        <v>210</v>
      </c>
      <c r="AU45" s="353">
        <f t="shared" ref="AU45" si="76">SUM(AD45:AE45)</f>
        <v>205</v>
      </c>
      <c r="AV45" s="353">
        <f t="shared" si="19"/>
        <v>288.95609680789403</v>
      </c>
      <c r="AW45" s="353">
        <f t="shared" si="20"/>
        <v>288.02073919166935</v>
      </c>
      <c r="AX45"/>
      <c r="AY45" s="352" t="s">
        <v>31</v>
      </c>
      <c r="AZ45" s="355">
        <f t="shared" si="46"/>
        <v>340</v>
      </c>
      <c r="BA45" s="355">
        <f t="shared" si="46"/>
        <v>360</v>
      </c>
      <c r="BB45" s="355">
        <f t="shared" si="46"/>
        <v>345</v>
      </c>
      <c r="BC45" s="355">
        <f t="shared" si="46"/>
        <v>385</v>
      </c>
      <c r="BD45" s="355">
        <f t="shared" si="46"/>
        <v>395</v>
      </c>
      <c r="BE45" s="355">
        <f t="shared" si="46"/>
        <v>415</v>
      </c>
      <c r="BF45" s="355">
        <f t="shared" si="46"/>
        <v>576.97683599956338</v>
      </c>
      <c r="BG45" s="355">
        <f>J45</f>
        <v>502.91362590415497</v>
      </c>
      <c r="BH45" s="356">
        <f t="shared" si="27"/>
        <v>0.39030562891461051</v>
      </c>
      <c r="BI45" s="356">
        <f>L45</f>
        <v>-0.12836426954142832</v>
      </c>
      <c r="BJ45" s="533"/>
      <c r="BK45" s="355">
        <f t="shared" si="65"/>
        <v>85</v>
      </c>
      <c r="BL45" s="355">
        <f t="shared" si="65"/>
        <v>95</v>
      </c>
      <c r="BM45" s="355">
        <f t="shared" si="65"/>
        <v>85</v>
      </c>
      <c r="BN45" s="355">
        <f t="shared" si="65"/>
        <v>85</v>
      </c>
      <c r="BO45" s="355">
        <f t="shared" si="65"/>
        <v>80</v>
      </c>
      <c r="BP45" s="355">
        <f t="shared" si="65"/>
        <v>95</v>
      </c>
      <c r="BQ45" s="355">
        <f t="shared" si="65"/>
        <v>90</v>
      </c>
      <c r="BR45" s="355">
        <f t="shared" si="65"/>
        <v>90</v>
      </c>
      <c r="BS45" s="355">
        <f t="shared" si="65"/>
        <v>95</v>
      </c>
      <c r="BT45" s="355">
        <f t="shared" si="65"/>
        <v>110</v>
      </c>
      <c r="BU45" s="355">
        <f t="shared" si="65"/>
        <v>100</v>
      </c>
      <c r="BV45" s="355">
        <f t="shared" si="65"/>
        <v>95</v>
      </c>
      <c r="BW45" s="355">
        <f t="shared" si="65"/>
        <v>95</v>
      </c>
      <c r="BX45" s="355">
        <f t="shared" si="65"/>
        <v>105</v>
      </c>
      <c r="BY45" s="355">
        <f t="shared" si="65"/>
        <v>105</v>
      </c>
      <c r="BZ45" s="355">
        <f t="shared" si="65"/>
        <v>105</v>
      </c>
      <c r="CA45" s="355">
        <f t="shared" si="65"/>
        <v>95</v>
      </c>
      <c r="CB45" s="355">
        <f t="shared" si="65"/>
        <v>110</v>
      </c>
      <c r="CC45" s="355">
        <f t="shared" si="65"/>
        <v>144.54485966224877</v>
      </c>
      <c r="CD45" s="355">
        <f t="shared" si="65"/>
        <v>144.41123714564523</v>
      </c>
      <c r="CE45" s="355">
        <f t="shared" si="65"/>
        <v>143.34225701281702</v>
      </c>
      <c r="CF45" s="355">
        <f t="shared" si="65"/>
        <v>144.67848217885231</v>
      </c>
      <c r="CG45" s="355">
        <f t="shared" si="65"/>
        <v>115.13949456773284</v>
      </c>
      <c r="CH45" s="534"/>
      <c r="CI45" s="355">
        <f t="shared" si="66"/>
        <v>180</v>
      </c>
      <c r="CJ45" s="355">
        <f t="shared" si="66"/>
        <v>180</v>
      </c>
      <c r="CK45" s="355">
        <f t="shared" si="66"/>
        <v>170</v>
      </c>
      <c r="CL45" s="355">
        <f t="shared" si="66"/>
        <v>175</v>
      </c>
      <c r="CM45" s="355">
        <f t="shared" si="66"/>
        <v>180</v>
      </c>
      <c r="CN45" s="355">
        <f t="shared" si="66"/>
        <v>205</v>
      </c>
      <c r="CO45" s="355">
        <f t="shared" si="66"/>
        <v>195</v>
      </c>
      <c r="CP45" s="355">
        <f t="shared" si="66"/>
        <v>200</v>
      </c>
      <c r="CQ45" s="355">
        <f t="shared" si="66"/>
        <v>210</v>
      </c>
      <c r="CR45" s="355">
        <f t="shared" si="66"/>
        <v>205</v>
      </c>
      <c r="CS45" s="355">
        <f t="shared" si="66"/>
        <v>288.95609680789403</v>
      </c>
      <c r="CT45" s="355">
        <f t="shared" si="66"/>
        <v>288.02073919166935</v>
      </c>
    </row>
    <row r="46" spans="1:98" s="68" customFormat="1" x14ac:dyDescent="0.25">
      <c r="A46" s="15"/>
      <c r="B46" s="358" t="s">
        <v>112</v>
      </c>
      <c r="C46" s="359">
        <f>'Table 1(Q1''20)'!D36</f>
        <v>-5</v>
      </c>
      <c r="D46" s="359">
        <f>'Table 1(Q1''20)'!E36</f>
        <v>50</v>
      </c>
      <c r="E46" s="359">
        <f>'Table 1(Q1''20)'!F36</f>
        <v>525</v>
      </c>
      <c r="F46" s="359">
        <f>'Table 1(Q1''20)'!G36</f>
        <v>460</v>
      </c>
      <c r="G46" s="359">
        <f>'Table 1(Q1''20)'!H36</f>
        <v>215</v>
      </c>
      <c r="H46" s="359">
        <f>'Table 1(Q1''20)'!I36</f>
        <v>280</v>
      </c>
      <c r="I46" s="359">
        <f>SUM(I47:I50)</f>
        <v>282.56181880054447</v>
      </c>
      <c r="J46" s="359">
        <f t="shared" ref="J46" si="77">SUM(J47:J50)</f>
        <v>630.89164064376655</v>
      </c>
      <c r="K46" s="561"/>
      <c r="L46" s="360">
        <f t="shared" ref="L46:L56" si="78">IF(ISERROR(J46/I46),"N/A",IF(I46&lt;0,"N/A",IF(J46&lt;0,"N/A",IF(J46/I46-1&gt;300%,"&gt;±300%",IF(J46/I46-1&lt;-300%,"&gt;±300%",J46/I46-1)))))</f>
        <v>1.2327561569424286</v>
      </c>
      <c r="M46" s="343"/>
      <c r="N46" s="359">
        <v>15</v>
      </c>
      <c r="O46" s="359">
        <v>40</v>
      </c>
      <c r="P46" s="359">
        <v>45</v>
      </c>
      <c r="Q46" s="359">
        <v>75</v>
      </c>
      <c r="R46" s="359">
        <v>180</v>
      </c>
      <c r="S46" s="359">
        <v>220</v>
      </c>
      <c r="T46" s="359">
        <v>150</v>
      </c>
      <c r="U46" s="359">
        <v>115</v>
      </c>
      <c r="V46" s="359">
        <v>80</v>
      </c>
      <c r="W46" s="359">
        <v>115</v>
      </c>
      <c r="X46" s="359">
        <v>30</v>
      </c>
      <c r="Y46" s="359">
        <v>75</v>
      </c>
      <c r="Z46" s="359">
        <v>45</v>
      </c>
      <c r="AA46" s="359">
        <v>65</v>
      </c>
      <c r="AB46" s="359">
        <v>85</v>
      </c>
      <c r="AC46" s="359">
        <v>70</v>
      </c>
      <c r="AD46" s="359">
        <v>70</v>
      </c>
      <c r="AE46" s="359">
        <v>50</v>
      </c>
      <c r="AF46" s="359">
        <f>SUM(AF47:AF50)</f>
        <v>110.98504998977324</v>
      </c>
      <c r="AG46" s="359">
        <f>SUM(AG47:AG50)</f>
        <v>89.279700168659971</v>
      </c>
      <c r="AH46" s="359">
        <f>SUM(AH47:AH50)</f>
        <v>53.747914245097611</v>
      </c>
      <c r="AI46" s="359">
        <f>SUM(AI47:AI50)</f>
        <v>28.549154397013666</v>
      </c>
      <c r="AJ46" s="359">
        <f>SUM(AJ47:AJ50)</f>
        <v>306.47541981441475</v>
      </c>
      <c r="AK46" s="344"/>
      <c r="AL46" s="519">
        <f>D46-N46-O46</f>
        <v>-5</v>
      </c>
      <c r="AM46" s="519">
        <f>N46+O46</f>
        <v>55</v>
      </c>
      <c r="AN46" s="519">
        <f>P46+Q46</f>
        <v>120</v>
      </c>
      <c r="AO46" s="519">
        <f>S46+R46</f>
        <v>400</v>
      </c>
      <c r="AP46" s="519">
        <f>U46+T46</f>
        <v>265</v>
      </c>
      <c r="AQ46" s="519">
        <f>W46+V46</f>
        <v>195</v>
      </c>
      <c r="AR46" s="519">
        <f>Y46+X46</f>
        <v>105</v>
      </c>
      <c r="AS46" s="519">
        <f>AA46+Z46</f>
        <v>110</v>
      </c>
      <c r="AT46" s="519">
        <f>AC46+AB46</f>
        <v>155</v>
      </c>
      <c r="AU46" s="519">
        <f>AE46+AD46</f>
        <v>120</v>
      </c>
      <c r="AV46" s="519">
        <f>AF46+AG46</f>
        <v>200.26475015843323</v>
      </c>
      <c r="AW46" s="519">
        <f>AH46+AI46</f>
        <v>82.29706864211127</v>
      </c>
      <c r="AX46" s="345"/>
      <c r="AY46" s="373" t="s">
        <v>102</v>
      </c>
      <c r="AZ46" s="524"/>
      <c r="BA46" s="524"/>
      <c r="BB46" s="524"/>
      <c r="BC46" s="524"/>
      <c r="BD46" s="524"/>
      <c r="BE46" s="524"/>
      <c r="BF46" s="524">
        <f t="shared" ref="BF46:BF56" si="79">I46</f>
        <v>282.56181880054447</v>
      </c>
      <c r="BG46" s="524">
        <f>J46</f>
        <v>630.89164064376655</v>
      </c>
      <c r="BH46" s="563">
        <f t="shared" si="27"/>
        <v>0</v>
      </c>
      <c r="BI46" s="563">
        <f>L46</f>
        <v>1.2327561569424286</v>
      </c>
      <c r="BJ46" s="533"/>
      <c r="BK46" s="524">
        <f t="shared" si="65"/>
        <v>15</v>
      </c>
      <c r="BL46" s="524">
        <f t="shared" si="65"/>
        <v>40</v>
      </c>
      <c r="BM46" s="524">
        <f t="shared" si="65"/>
        <v>45</v>
      </c>
      <c r="BN46" s="524">
        <f t="shared" si="65"/>
        <v>75</v>
      </c>
      <c r="BO46" s="524">
        <f t="shared" si="65"/>
        <v>180</v>
      </c>
      <c r="BP46" s="524">
        <f t="shared" si="65"/>
        <v>220</v>
      </c>
      <c r="BQ46" s="524">
        <f t="shared" si="65"/>
        <v>150</v>
      </c>
      <c r="BR46" s="524">
        <f t="shared" si="65"/>
        <v>115</v>
      </c>
      <c r="BS46" s="524">
        <f t="shared" si="65"/>
        <v>80</v>
      </c>
      <c r="BT46" s="524">
        <f t="shared" si="65"/>
        <v>115</v>
      </c>
      <c r="BU46" s="524">
        <f t="shared" si="65"/>
        <v>30</v>
      </c>
      <c r="BV46" s="524">
        <f t="shared" si="65"/>
        <v>75</v>
      </c>
      <c r="BW46" s="524">
        <f t="shared" si="65"/>
        <v>45</v>
      </c>
      <c r="BX46" s="524">
        <f t="shared" si="65"/>
        <v>65</v>
      </c>
      <c r="BY46" s="524">
        <f t="shared" si="65"/>
        <v>85</v>
      </c>
      <c r="BZ46" s="524">
        <f t="shared" si="65"/>
        <v>70</v>
      </c>
      <c r="CA46" s="524">
        <f t="shared" si="65"/>
        <v>70</v>
      </c>
      <c r="CB46" s="524">
        <f t="shared" si="65"/>
        <v>50</v>
      </c>
      <c r="CC46" s="524">
        <f t="shared" si="65"/>
        <v>110.98504998977324</v>
      </c>
      <c r="CD46" s="524">
        <f t="shared" si="65"/>
        <v>89.279700168659971</v>
      </c>
      <c r="CE46" s="524">
        <f t="shared" si="65"/>
        <v>53.747914245097611</v>
      </c>
      <c r="CF46" s="524">
        <f t="shared" si="65"/>
        <v>28.549154397013666</v>
      </c>
      <c r="CG46" s="524">
        <f t="shared" si="65"/>
        <v>306.47541981441475</v>
      </c>
      <c r="CH46" s="534"/>
      <c r="CI46" s="524">
        <f t="shared" si="66"/>
        <v>-5</v>
      </c>
      <c r="CJ46" s="524">
        <f t="shared" si="66"/>
        <v>55</v>
      </c>
      <c r="CK46" s="524">
        <f t="shared" si="66"/>
        <v>120</v>
      </c>
      <c r="CL46" s="524">
        <f t="shared" si="66"/>
        <v>400</v>
      </c>
      <c r="CM46" s="524">
        <f t="shared" si="66"/>
        <v>265</v>
      </c>
      <c r="CN46" s="524">
        <f t="shared" si="66"/>
        <v>195</v>
      </c>
      <c r="CO46" s="524">
        <f t="shared" si="66"/>
        <v>105</v>
      </c>
      <c r="CP46" s="524">
        <f t="shared" si="66"/>
        <v>110</v>
      </c>
      <c r="CQ46" s="524">
        <f t="shared" si="66"/>
        <v>155</v>
      </c>
      <c r="CR46" s="524">
        <f t="shared" si="66"/>
        <v>120</v>
      </c>
      <c r="CS46" s="524">
        <f t="shared" si="66"/>
        <v>200.26475015843323</v>
      </c>
      <c r="CT46" s="524">
        <f t="shared" si="66"/>
        <v>82.29706864211127</v>
      </c>
    </row>
    <row r="47" spans="1:98" s="68" customFormat="1" x14ac:dyDescent="0.25">
      <c r="A47" s="15"/>
      <c r="B47" s="10" t="s">
        <v>15</v>
      </c>
      <c r="C47" s="342"/>
      <c r="D47" s="342"/>
      <c r="E47" s="342"/>
      <c r="F47" s="342"/>
      <c r="G47" s="342"/>
      <c r="H47" s="343"/>
      <c r="I47" s="343">
        <v>158.83133333333333</v>
      </c>
      <c r="J47" s="343">
        <v>239.3</v>
      </c>
      <c r="K47" s="357"/>
      <c r="L47" s="357">
        <f t="shared" si="78"/>
        <v>0.50662967424563599</v>
      </c>
      <c r="M47" s="343"/>
      <c r="N47" s="519"/>
      <c r="O47" s="519"/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62"/>
      <c r="AC47" s="562"/>
      <c r="AD47" s="562"/>
      <c r="AE47" s="562"/>
      <c r="AF47" s="562">
        <v>79.71667463825608</v>
      </c>
      <c r="AG47" s="562">
        <v>27.433197306282825</v>
      </c>
      <c r="AH47" s="562">
        <v>25.977097831425443</v>
      </c>
      <c r="AI47" s="562">
        <v>25.704363557369</v>
      </c>
      <c r="AJ47" s="562">
        <v>120.04089520390423</v>
      </c>
      <c r="AK47" s="344"/>
      <c r="AL47" s="490"/>
      <c r="AM47" s="490"/>
      <c r="AN47" s="490"/>
      <c r="AO47" s="482"/>
      <c r="AP47" s="490"/>
      <c r="AQ47" s="490"/>
      <c r="AR47" s="490"/>
      <c r="AS47" s="490"/>
      <c r="AT47" s="490"/>
      <c r="AU47" s="490"/>
      <c r="AV47" s="490"/>
      <c r="AW47" s="490"/>
      <c r="AX47" s="345"/>
      <c r="AY47" s="379" t="s">
        <v>15</v>
      </c>
      <c r="AZ47" s="532"/>
      <c r="BA47" s="532"/>
      <c r="BB47" s="532"/>
      <c r="BC47" s="532"/>
      <c r="BD47" s="532"/>
      <c r="BE47" s="532"/>
      <c r="BF47" s="532">
        <f t="shared" si="79"/>
        <v>158.83133333333333</v>
      </c>
      <c r="BG47" s="532"/>
      <c r="BH47" s="565"/>
      <c r="BI47" s="559"/>
      <c r="BJ47" s="533"/>
      <c r="BK47" s="524"/>
      <c r="BL47" s="524"/>
      <c r="BM47" s="524"/>
      <c r="BN47" s="524"/>
      <c r="BO47" s="524"/>
      <c r="BP47" s="524"/>
      <c r="BQ47" s="524"/>
      <c r="BR47" s="524"/>
      <c r="BS47" s="524"/>
      <c r="BT47" s="524"/>
      <c r="BU47" s="524"/>
      <c r="BV47" s="524"/>
      <c r="BW47" s="524"/>
      <c r="BX47" s="524"/>
      <c r="BY47" s="524"/>
      <c r="BZ47" s="524"/>
      <c r="CA47" s="524"/>
      <c r="CB47" s="524"/>
      <c r="CC47" s="524"/>
      <c r="CD47" s="524"/>
      <c r="CE47" s="524"/>
      <c r="CF47" s="524"/>
      <c r="CG47" s="524"/>
      <c r="CH47" s="534"/>
      <c r="CI47" s="524"/>
      <c r="CJ47" s="524"/>
      <c r="CK47" s="524"/>
      <c r="CL47" s="524"/>
      <c r="CM47" s="524"/>
      <c r="CN47" s="524"/>
      <c r="CO47" s="524"/>
      <c r="CP47" s="524"/>
      <c r="CQ47" s="524"/>
      <c r="CR47" s="524"/>
      <c r="CS47" s="524"/>
      <c r="CT47" s="524"/>
    </row>
    <row r="48" spans="1:98" s="68" customFormat="1" x14ac:dyDescent="0.25">
      <c r="A48" s="15"/>
      <c r="B48" s="10" t="s">
        <v>16</v>
      </c>
      <c r="C48" s="342"/>
      <c r="D48" s="342"/>
      <c r="E48" s="342"/>
      <c r="F48" s="342"/>
      <c r="G48" s="342"/>
      <c r="H48" s="343"/>
      <c r="I48" s="343">
        <v>52.417000000000002</v>
      </c>
      <c r="J48" s="343">
        <v>75</v>
      </c>
      <c r="K48" s="357"/>
      <c r="L48" s="357">
        <f t="shared" si="78"/>
        <v>0.43083350821298438</v>
      </c>
      <c r="M48" s="343"/>
      <c r="N48" s="519"/>
      <c r="O48" s="519"/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62"/>
      <c r="AC48" s="562"/>
      <c r="AD48" s="562"/>
      <c r="AE48" s="562"/>
      <c r="AF48" s="562">
        <v>9.9400039847143749</v>
      </c>
      <c r="AG48" s="562">
        <v>13.518131495574355</v>
      </c>
      <c r="AH48" s="562">
        <v>15.442445046869386</v>
      </c>
      <c r="AI48" s="562">
        <v>13.516419472841884</v>
      </c>
      <c r="AJ48" s="562">
        <v>23.434524610510504</v>
      </c>
      <c r="AK48" s="344"/>
      <c r="AL48" s="490"/>
      <c r="AM48" s="490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/>
      <c r="AX48" s="345"/>
      <c r="AY48" s="379" t="s">
        <v>16</v>
      </c>
      <c r="AZ48" s="532"/>
      <c r="BA48" s="532"/>
      <c r="BB48" s="532"/>
      <c r="BC48" s="532"/>
      <c r="BD48" s="532"/>
      <c r="BE48" s="532"/>
      <c r="BF48" s="532">
        <f t="shared" si="79"/>
        <v>52.417000000000002</v>
      </c>
      <c r="BG48" s="532"/>
      <c r="BH48" s="565"/>
      <c r="BI48" s="559"/>
      <c r="BJ48" s="533"/>
      <c r="BK48" s="524"/>
      <c r="BL48" s="524"/>
      <c r="BM48" s="524"/>
      <c r="BN48" s="524"/>
      <c r="BO48" s="524"/>
      <c r="BP48" s="524"/>
      <c r="BQ48" s="524"/>
      <c r="BR48" s="524"/>
      <c r="BS48" s="524"/>
      <c r="BT48" s="524"/>
      <c r="BU48" s="524"/>
      <c r="BV48" s="524"/>
      <c r="BW48" s="524"/>
      <c r="BX48" s="524"/>
      <c r="BY48" s="524"/>
      <c r="BZ48" s="524"/>
      <c r="CA48" s="524"/>
      <c r="CB48" s="524"/>
      <c r="CC48" s="524"/>
      <c r="CD48" s="524"/>
      <c r="CE48" s="524"/>
      <c r="CF48" s="524"/>
      <c r="CG48" s="524"/>
      <c r="CH48" s="534"/>
      <c r="CI48" s="524"/>
      <c r="CJ48" s="524"/>
      <c r="CK48" s="524"/>
      <c r="CL48" s="524"/>
      <c r="CM48" s="524"/>
      <c r="CN48" s="524"/>
      <c r="CO48" s="524"/>
      <c r="CP48" s="524"/>
      <c r="CQ48" s="524"/>
      <c r="CR48" s="524"/>
      <c r="CS48" s="524"/>
      <c r="CT48" s="524"/>
    </row>
    <row r="49" spans="1:98" s="68" customFormat="1" x14ac:dyDescent="0.25">
      <c r="A49" s="15"/>
      <c r="B49" s="10" t="s">
        <v>17</v>
      </c>
      <c r="C49" s="342"/>
      <c r="D49" s="342"/>
      <c r="E49" s="342"/>
      <c r="F49" s="342"/>
      <c r="G49" s="342"/>
      <c r="H49" s="343"/>
      <c r="I49" s="343">
        <v>46</v>
      </c>
      <c r="J49" s="343">
        <v>280</v>
      </c>
      <c r="K49" s="357"/>
      <c r="L49" s="357" t="str">
        <f t="shared" si="78"/>
        <v>&gt;±300%</v>
      </c>
      <c r="M49" s="343"/>
      <c r="N49" s="519"/>
      <c r="O49" s="519"/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62"/>
      <c r="AC49" s="562"/>
      <c r="AD49" s="562"/>
      <c r="AE49" s="562"/>
      <c r="AF49" s="562">
        <v>15</v>
      </c>
      <c r="AG49" s="562">
        <v>42</v>
      </c>
      <c r="AH49" s="562">
        <v>6</v>
      </c>
      <c r="AI49" s="562">
        <v>-17</v>
      </c>
      <c r="AJ49" s="562">
        <v>155</v>
      </c>
      <c r="AK49" s="344"/>
      <c r="AL49" s="490"/>
      <c r="AM49" s="490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/>
      <c r="AX49" s="345"/>
      <c r="AY49" s="379" t="s">
        <v>17</v>
      </c>
      <c r="AZ49" s="532"/>
      <c r="BA49" s="532"/>
      <c r="BB49" s="532"/>
      <c r="BC49" s="532"/>
      <c r="BD49" s="532"/>
      <c r="BE49" s="532"/>
      <c r="BF49" s="532">
        <f t="shared" si="79"/>
        <v>46</v>
      </c>
      <c r="BG49" s="532"/>
      <c r="BH49" s="565"/>
      <c r="BI49" s="559"/>
      <c r="BJ49" s="533"/>
      <c r="BK49" s="524"/>
      <c r="BL49" s="524"/>
      <c r="BM49" s="524"/>
      <c r="BN49" s="524"/>
      <c r="BO49" s="524"/>
      <c r="BP49" s="524"/>
      <c r="BQ49" s="524"/>
      <c r="BR49" s="524"/>
      <c r="BS49" s="524"/>
      <c r="BT49" s="524"/>
      <c r="BU49" s="524"/>
      <c r="BV49" s="524"/>
      <c r="BW49" s="524"/>
      <c r="BX49" s="524"/>
      <c r="BY49" s="524"/>
      <c r="BZ49" s="524"/>
      <c r="CA49" s="524"/>
      <c r="CB49" s="524"/>
      <c r="CC49" s="524"/>
      <c r="CD49" s="524"/>
      <c r="CE49" s="524"/>
      <c r="CF49" s="524"/>
      <c r="CG49" s="524"/>
      <c r="CH49" s="534"/>
      <c r="CI49" s="524"/>
      <c r="CJ49" s="524"/>
      <c r="CK49" s="524"/>
      <c r="CL49" s="524"/>
      <c r="CM49" s="524"/>
      <c r="CN49" s="524"/>
      <c r="CO49" s="524"/>
      <c r="CP49" s="524"/>
      <c r="CQ49" s="524"/>
      <c r="CR49" s="524"/>
      <c r="CS49" s="524"/>
      <c r="CT49" s="524"/>
    </row>
    <row r="50" spans="1:98" s="68" customFormat="1" x14ac:dyDescent="0.25">
      <c r="A50" s="15"/>
      <c r="B50" s="361" t="s">
        <v>19</v>
      </c>
      <c r="C50" s="362"/>
      <c r="D50" s="362"/>
      <c r="E50" s="362"/>
      <c r="F50" s="362"/>
      <c r="G50" s="362"/>
      <c r="H50" s="370"/>
      <c r="I50" s="370">
        <v>25.313485467211137</v>
      </c>
      <c r="J50" s="370">
        <v>36.591640643766539</v>
      </c>
      <c r="K50" s="363"/>
      <c r="L50" s="363">
        <f t="shared" si="78"/>
        <v>0.44553940195885433</v>
      </c>
      <c r="M50" s="343"/>
      <c r="N50" s="372"/>
      <c r="O50" s="372"/>
      <c r="P50" s="372"/>
      <c r="Q50" s="372"/>
      <c r="R50" s="372"/>
      <c r="S50" s="372"/>
      <c r="T50" s="372"/>
      <c r="U50" s="372"/>
      <c r="V50" s="372"/>
      <c r="W50" s="372"/>
      <c r="X50" s="372"/>
      <c r="Y50" s="372"/>
      <c r="Z50" s="372"/>
      <c r="AA50" s="372"/>
      <c r="AB50" s="595"/>
      <c r="AC50" s="595"/>
      <c r="AD50" s="595"/>
      <c r="AE50" s="595"/>
      <c r="AF50" s="595">
        <v>6.3283713668027861</v>
      </c>
      <c r="AG50" s="595">
        <v>6.3283713668027861</v>
      </c>
      <c r="AH50" s="595">
        <v>6.3283713668027861</v>
      </c>
      <c r="AI50" s="595">
        <v>6.3283713668027861</v>
      </c>
      <c r="AJ50" s="595">
        <v>8</v>
      </c>
      <c r="AK50" s="344"/>
      <c r="AL50" s="520"/>
      <c r="AM50" s="520"/>
      <c r="AN50" s="520"/>
      <c r="AO50" s="520"/>
      <c r="AP50" s="520"/>
      <c r="AQ50" s="520"/>
      <c r="AR50" s="520"/>
      <c r="AS50" s="520"/>
      <c r="AT50" s="520"/>
      <c r="AU50" s="520"/>
      <c r="AV50" s="520"/>
      <c r="AW50" s="520"/>
      <c r="AX50" s="345"/>
      <c r="AY50" s="590" t="s">
        <v>19</v>
      </c>
      <c r="AZ50" s="403"/>
      <c r="BA50" s="403"/>
      <c r="BB50" s="403"/>
      <c r="BC50" s="403"/>
      <c r="BD50" s="403"/>
      <c r="BE50" s="403"/>
      <c r="BF50" s="403">
        <f t="shared" si="79"/>
        <v>25.313485467211137</v>
      </c>
      <c r="BG50" s="403"/>
      <c r="BH50" s="567"/>
      <c r="BI50" s="568"/>
      <c r="BJ50" s="533"/>
      <c r="BK50" s="591"/>
      <c r="BL50" s="591"/>
      <c r="BM50" s="591"/>
      <c r="BN50" s="591"/>
      <c r="BO50" s="591"/>
      <c r="BP50" s="591"/>
      <c r="BQ50" s="591"/>
      <c r="BR50" s="591"/>
      <c r="BS50" s="591"/>
      <c r="BT50" s="591"/>
      <c r="BU50" s="591"/>
      <c r="BV50" s="591"/>
      <c r="BW50" s="591"/>
      <c r="BX50" s="591"/>
      <c r="BY50" s="591"/>
      <c r="BZ50" s="591"/>
      <c r="CA50" s="591"/>
      <c r="CB50" s="591"/>
      <c r="CC50" s="591"/>
      <c r="CD50" s="591"/>
      <c r="CE50" s="591"/>
      <c r="CF50" s="591"/>
      <c r="CG50" s="591"/>
      <c r="CH50" s="534"/>
      <c r="CI50" s="591"/>
      <c r="CJ50" s="591"/>
      <c r="CK50" s="591"/>
      <c r="CL50" s="591"/>
      <c r="CM50" s="591"/>
      <c r="CN50" s="591"/>
      <c r="CO50" s="591"/>
      <c r="CP50" s="591"/>
      <c r="CQ50" s="591"/>
      <c r="CR50" s="591"/>
      <c r="CS50" s="591"/>
      <c r="CT50" s="591"/>
    </row>
    <row r="51" spans="1:98" s="68" customFormat="1" x14ac:dyDescent="0.25">
      <c r="A51" s="15"/>
      <c r="B51" s="364" t="s">
        <v>103</v>
      </c>
      <c r="C51" s="365">
        <f>'Table 1(Q1''20)'!D37</f>
        <v>905</v>
      </c>
      <c r="D51" s="365">
        <f>'Table 1(Q1''20)'!E37</f>
        <v>215</v>
      </c>
      <c r="E51" s="365">
        <f>'Table 1(Q1''20)'!F37</f>
        <v>-240</v>
      </c>
      <c r="F51" s="365">
        <f>'Table 1(Q1''20)'!G37</f>
        <v>-10</v>
      </c>
      <c r="G51" s="365">
        <f>'Table 1(Q1''20)'!H37</f>
        <v>105</v>
      </c>
      <c r="H51" s="365">
        <f>'Table 1(Q1''20)'!I37</f>
        <v>-245</v>
      </c>
      <c r="I51" s="365">
        <f>SUM(I52:I55)</f>
        <v>991</v>
      </c>
      <c r="J51" s="365">
        <f>SUM(J52:J55)</f>
        <v>0</v>
      </c>
      <c r="K51" s="561"/>
      <c r="L51" s="366">
        <f t="shared" si="78"/>
        <v>-1</v>
      </c>
      <c r="M51" s="343"/>
      <c r="N51" s="365">
        <v>-95</v>
      </c>
      <c r="O51" s="365">
        <v>-30</v>
      </c>
      <c r="P51" s="365">
        <v>-50</v>
      </c>
      <c r="Q51" s="365">
        <v>45</v>
      </c>
      <c r="R51" s="365">
        <v>110</v>
      </c>
      <c r="S51" s="365">
        <v>-345</v>
      </c>
      <c r="T51" s="365">
        <v>-25</v>
      </c>
      <c r="U51" s="365">
        <v>-15</v>
      </c>
      <c r="V51" s="365">
        <v>-85</v>
      </c>
      <c r="W51" s="365">
        <v>115</v>
      </c>
      <c r="X51" s="365">
        <v>60</v>
      </c>
      <c r="Y51" s="365">
        <v>30</v>
      </c>
      <c r="Z51" s="365">
        <v>-40</v>
      </c>
      <c r="AA51" s="365">
        <v>55</v>
      </c>
      <c r="AB51" s="365">
        <v>-15</v>
      </c>
      <c r="AC51" s="365">
        <v>-125</v>
      </c>
      <c r="AD51" s="365">
        <v>5</v>
      </c>
      <c r="AE51" s="365">
        <v>-115</v>
      </c>
      <c r="AF51" s="365">
        <f>SUM(AF52:AF55)</f>
        <v>686.97303968000006</v>
      </c>
      <c r="AG51" s="365">
        <f>SUM(AG52:AG55)</f>
        <v>49.912419320000048</v>
      </c>
      <c r="AH51" s="365">
        <f>SUM(AH52:AH55)</f>
        <v>206.80744894799926</v>
      </c>
      <c r="AI51" s="365">
        <f>SUM(AI52:AI55)</f>
        <v>47.285506464202307</v>
      </c>
      <c r="AJ51" s="365">
        <f>SUM(AJ52:AJ55)</f>
        <v>-213.15535744631916</v>
      </c>
      <c r="AK51" s="344"/>
      <c r="AL51" s="519">
        <f>D51-N51-O51</f>
        <v>340</v>
      </c>
      <c r="AM51" s="519">
        <f>N51+O51</f>
        <v>-125</v>
      </c>
      <c r="AN51" s="519">
        <f>P51+Q51</f>
        <v>-5</v>
      </c>
      <c r="AO51" s="519">
        <f>S51+R51</f>
        <v>-235</v>
      </c>
      <c r="AP51" s="519">
        <f>U51+T51</f>
        <v>-40</v>
      </c>
      <c r="AQ51" s="519">
        <f>W51+V51</f>
        <v>30</v>
      </c>
      <c r="AR51" s="519">
        <f>X51+W51</f>
        <v>175</v>
      </c>
      <c r="AS51" s="519">
        <f>AA51+Z51</f>
        <v>15</v>
      </c>
      <c r="AT51" s="519">
        <f>AC51+AB51</f>
        <v>-140</v>
      </c>
      <c r="AU51" s="519">
        <f>AE51+AD51</f>
        <v>-110</v>
      </c>
      <c r="AV51" s="519">
        <f>AF51+AG51</f>
        <v>736.88545900000008</v>
      </c>
      <c r="AW51" s="519">
        <f>AH51+AI51</f>
        <v>254.09295541220158</v>
      </c>
      <c r="AX51" s="345"/>
      <c r="AY51" s="592" t="s">
        <v>103</v>
      </c>
      <c r="AZ51" s="524"/>
      <c r="BA51" s="524"/>
      <c r="BB51" s="524"/>
      <c r="BC51" s="524"/>
      <c r="BD51" s="524"/>
      <c r="BE51" s="524"/>
      <c r="BF51" s="524">
        <f t="shared" si="79"/>
        <v>991</v>
      </c>
      <c r="BG51" s="524">
        <f>J51</f>
        <v>0</v>
      </c>
      <c r="BH51" s="563">
        <f t="shared" ref="BH51" si="80">K51</f>
        <v>0</v>
      </c>
      <c r="BI51" s="563">
        <f>L51</f>
        <v>-1</v>
      </c>
      <c r="BJ51" s="533"/>
      <c r="BK51" s="524">
        <f t="shared" ref="BK51:CG51" si="81">N51</f>
        <v>-95</v>
      </c>
      <c r="BL51" s="524">
        <f t="shared" si="81"/>
        <v>-30</v>
      </c>
      <c r="BM51" s="524">
        <f t="shared" si="81"/>
        <v>-50</v>
      </c>
      <c r="BN51" s="524">
        <f t="shared" si="81"/>
        <v>45</v>
      </c>
      <c r="BO51" s="524">
        <f t="shared" si="81"/>
        <v>110</v>
      </c>
      <c r="BP51" s="524">
        <f t="shared" si="81"/>
        <v>-345</v>
      </c>
      <c r="BQ51" s="524">
        <f t="shared" si="81"/>
        <v>-25</v>
      </c>
      <c r="BR51" s="524">
        <f t="shared" si="81"/>
        <v>-15</v>
      </c>
      <c r="BS51" s="524">
        <f t="shared" si="81"/>
        <v>-85</v>
      </c>
      <c r="BT51" s="524">
        <f t="shared" si="81"/>
        <v>115</v>
      </c>
      <c r="BU51" s="524">
        <f t="shared" si="81"/>
        <v>60</v>
      </c>
      <c r="BV51" s="524">
        <f t="shared" si="81"/>
        <v>30</v>
      </c>
      <c r="BW51" s="524">
        <f t="shared" si="81"/>
        <v>-40</v>
      </c>
      <c r="BX51" s="524">
        <f t="shared" si="81"/>
        <v>55</v>
      </c>
      <c r="BY51" s="524">
        <f t="shared" si="81"/>
        <v>-15</v>
      </c>
      <c r="BZ51" s="524">
        <f t="shared" si="81"/>
        <v>-125</v>
      </c>
      <c r="CA51" s="524">
        <f t="shared" si="81"/>
        <v>5</v>
      </c>
      <c r="CB51" s="524">
        <f t="shared" si="81"/>
        <v>-115</v>
      </c>
      <c r="CC51" s="524">
        <f t="shared" si="81"/>
        <v>686.97303968000006</v>
      </c>
      <c r="CD51" s="524">
        <f t="shared" si="81"/>
        <v>49.912419320000048</v>
      </c>
      <c r="CE51" s="524">
        <f t="shared" si="81"/>
        <v>206.80744894799926</v>
      </c>
      <c r="CF51" s="524">
        <f t="shared" si="81"/>
        <v>47.285506464202307</v>
      </c>
      <c r="CG51" s="524">
        <f t="shared" si="81"/>
        <v>-213.15535744631916</v>
      </c>
      <c r="CH51" s="534"/>
      <c r="CI51" s="524">
        <f t="shared" ref="CI51:CT51" si="82">AL51</f>
        <v>340</v>
      </c>
      <c r="CJ51" s="524">
        <f t="shared" si="82"/>
        <v>-125</v>
      </c>
      <c r="CK51" s="524">
        <f t="shared" si="82"/>
        <v>-5</v>
      </c>
      <c r="CL51" s="524">
        <f t="shared" si="82"/>
        <v>-235</v>
      </c>
      <c r="CM51" s="524">
        <f t="shared" si="82"/>
        <v>-40</v>
      </c>
      <c r="CN51" s="524">
        <f t="shared" si="82"/>
        <v>30</v>
      </c>
      <c r="CO51" s="524">
        <f t="shared" si="82"/>
        <v>175</v>
      </c>
      <c r="CP51" s="524">
        <f t="shared" si="82"/>
        <v>15</v>
      </c>
      <c r="CQ51" s="524">
        <f t="shared" si="82"/>
        <v>-140</v>
      </c>
      <c r="CR51" s="524">
        <f t="shared" si="82"/>
        <v>-110</v>
      </c>
      <c r="CS51" s="524">
        <f t="shared" si="82"/>
        <v>736.88545900000008</v>
      </c>
      <c r="CT51" s="524">
        <f t="shared" si="82"/>
        <v>254.09295541220158</v>
      </c>
    </row>
    <row r="52" spans="1:98" s="68" customFormat="1" x14ac:dyDescent="0.25">
      <c r="A52" s="15"/>
      <c r="B52" s="10" t="s">
        <v>15</v>
      </c>
      <c r="C52" s="342"/>
      <c r="D52" s="342"/>
      <c r="E52" s="342"/>
      <c r="F52" s="342"/>
      <c r="G52" s="342"/>
      <c r="H52" s="343"/>
      <c r="I52" s="343">
        <v>125</v>
      </c>
      <c r="J52" s="343">
        <v>0</v>
      </c>
      <c r="K52" s="357"/>
      <c r="L52" s="357">
        <f t="shared" si="78"/>
        <v>-1</v>
      </c>
      <c r="M52" s="343"/>
      <c r="N52" s="519"/>
      <c r="O52" s="519"/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62"/>
      <c r="AC52" s="562"/>
      <c r="AD52" s="562"/>
      <c r="AE52" s="562"/>
      <c r="AF52" s="562">
        <v>77.093735999999922</v>
      </c>
      <c r="AG52" s="562">
        <v>-12.929118000000017</v>
      </c>
      <c r="AH52" s="562">
        <v>81.839284000000106</v>
      </c>
      <c r="AI52" s="562">
        <v>-20.772167000000131</v>
      </c>
      <c r="AJ52" s="562">
        <v>-6.7504139999999895</v>
      </c>
      <c r="AK52" s="344"/>
      <c r="AL52" s="490"/>
      <c r="AM52" s="490"/>
      <c r="AN52" s="490"/>
      <c r="AO52" s="482"/>
      <c r="AP52" s="490"/>
      <c r="AQ52" s="490"/>
      <c r="AR52" s="490"/>
      <c r="AS52" s="490"/>
      <c r="AT52" s="490"/>
      <c r="AU52" s="490"/>
      <c r="AV52" s="490"/>
      <c r="AW52" s="490"/>
      <c r="AX52" s="345"/>
      <c r="AY52" s="379" t="s">
        <v>15</v>
      </c>
      <c r="AZ52" s="532"/>
      <c r="BA52" s="532"/>
      <c r="BB52" s="532"/>
      <c r="BC52" s="532"/>
      <c r="BD52" s="532"/>
      <c r="BE52" s="532"/>
      <c r="BF52" s="532">
        <f t="shared" si="79"/>
        <v>125</v>
      </c>
      <c r="BG52" s="532"/>
      <c r="BH52" s="565"/>
      <c r="BI52" s="559"/>
      <c r="BJ52" s="533"/>
      <c r="BK52" s="524"/>
      <c r="BL52" s="524"/>
      <c r="BM52" s="524"/>
      <c r="BN52" s="524"/>
      <c r="BO52" s="524"/>
      <c r="BP52" s="524"/>
      <c r="BQ52" s="524"/>
      <c r="BR52" s="524"/>
      <c r="BS52" s="524"/>
      <c r="BT52" s="524"/>
      <c r="BU52" s="524"/>
      <c r="BV52" s="524"/>
      <c r="BW52" s="524"/>
      <c r="BX52" s="524"/>
      <c r="BY52" s="524"/>
      <c r="BZ52" s="524"/>
      <c r="CA52" s="524"/>
      <c r="CB52" s="524"/>
      <c r="CC52" s="524"/>
      <c r="CD52" s="524"/>
      <c r="CE52" s="524"/>
      <c r="CF52" s="524"/>
      <c r="CG52" s="524"/>
      <c r="CH52" s="534"/>
      <c r="CI52" s="524"/>
      <c r="CJ52" s="524"/>
      <c r="CK52" s="524"/>
      <c r="CL52" s="524"/>
      <c r="CM52" s="524"/>
      <c r="CN52" s="524"/>
      <c r="CO52" s="524"/>
      <c r="CP52" s="524"/>
      <c r="CQ52" s="524"/>
      <c r="CR52" s="524"/>
      <c r="CS52" s="524"/>
      <c r="CT52" s="524"/>
    </row>
    <row r="53" spans="1:98" s="68" customFormat="1" x14ac:dyDescent="0.25">
      <c r="A53" s="15"/>
      <c r="B53" s="10" t="s">
        <v>16</v>
      </c>
      <c r="C53" s="342"/>
      <c r="D53" s="342"/>
      <c r="E53" s="342"/>
      <c r="F53" s="342"/>
      <c r="G53" s="342"/>
      <c r="H53" s="343"/>
      <c r="I53" s="343">
        <v>509</v>
      </c>
      <c r="J53" s="343">
        <v>0</v>
      </c>
      <c r="K53" s="357"/>
      <c r="L53" s="357">
        <f t="shared" si="78"/>
        <v>-1</v>
      </c>
      <c r="M53" s="343"/>
      <c r="N53" s="519"/>
      <c r="O53" s="519"/>
      <c r="P53" s="519"/>
      <c r="Q53" s="519"/>
      <c r="R53" s="519"/>
      <c r="S53" s="519"/>
      <c r="T53" s="519"/>
      <c r="U53" s="519"/>
      <c r="V53" s="519"/>
      <c r="W53" s="519"/>
      <c r="X53" s="519"/>
      <c r="Y53" s="519"/>
      <c r="Z53" s="519"/>
      <c r="AA53" s="519"/>
      <c r="AB53" s="562"/>
      <c r="AC53" s="562"/>
      <c r="AD53" s="562"/>
      <c r="AE53" s="562"/>
      <c r="AF53" s="562">
        <v>192.42198608000018</v>
      </c>
      <c r="AG53" s="562">
        <v>56.968007119999967</v>
      </c>
      <c r="AH53" s="562">
        <v>205.73655244799937</v>
      </c>
      <c r="AI53" s="562">
        <v>53.56269346420234</v>
      </c>
      <c r="AJ53" s="562">
        <v>-43.583353446319236</v>
      </c>
      <c r="AK53" s="344"/>
      <c r="AL53" s="490"/>
      <c r="AM53" s="490"/>
      <c r="AN53" s="490"/>
      <c r="AO53" s="490"/>
      <c r="AP53" s="490"/>
      <c r="AQ53" s="490"/>
      <c r="AR53" s="490"/>
      <c r="AS53" s="490"/>
      <c r="AT53" s="490"/>
      <c r="AU53" s="490"/>
      <c r="AV53" s="490"/>
      <c r="AW53" s="490"/>
      <c r="AX53" s="345"/>
      <c r="AY53" s="379" t="s">
        <v>16</v>
      </c>
      <c r="AZ53" s="532"/>
      <c r="BA53" s="532"/>
      <c r="BB53" s="532"/>
      <c r="BC53" s="532"/>
      <c r="BD53" s="532"/>
      <c r="BE53" s="532"/>
      <c r="BF53" s="532">
        <f t="shared" si="79"/>
        <v>509</v>
      </c>
      <c r="BG53" s="532"/>
      <c r="BH53" s="565"/>
      <c r="BI53" s="559"/>
      <c r="BJ53" s="533"/>
      <c r="BK53" s="524"/>
      <c r="BL53" s="524"/>
      <c r="BM53" s="524"/>
      <c r="BN53" s="524"/>
      <c r="BO53" s="524"/>
      <c r="BP53" s="524"/>
      <c r="BQ53" s="524"/>
      <c r="BR53" s="524"/>
      <c r="BS53" s="524"/>
      <c r="BT53" s="524"/>
      <c r="BU53" s="524"/>
      <c r="BV53" s="524"/>
      <c r="BW53" s="524"/>
      <c r="BX53" s="524"/>
      <c r="BY53" s="524"/>
      <c r="BZ53" s="524"/>
      <c r="CA53" s="524"/>
      <c r="CB53" s="524"/>
      <c r="CC53" s="524"/>
      <c r="CD53" s="524"/>
      <c r="CE53" s="524"/>
      <c r="CF53" s="524"/>
      <c r="CG53" s="524"/>
      <c r="CH53" s="534"/>
      <c r="CI53" s="524"/>
      <c r="CJ53" s="524"/>
      <c r="CK53" s="524"/>
      <c r="CL53" s="524"/>
      <c r="CM53" s="524"/>
      <c r="CN53" s="524"/>
      <c r="CO53" s="524"/>
      <c r="CP53" s="524"/>
      <c r="CQ53" s="524"/>
      <c r="CR53" s="524"/>
      <c r="CS53" s="524"/>
      <c r="CT53" s="524"/>
    </row>
    <row r="54" spans="1:98" s="68" customFormat="1" x14ac:dyDescent="0.25">
      <c r="A54" s="15"/>
      <c r="B54" s="10" t="s">
        <v>17</v>
      </c>
      <c r="C54" s="342"/>
      <c r="D54" s="342"/>
      <c r="E54" s="342"/>
      <c r="F54" s="342"/>
      <c r="G54" s="342"/>
      <c r="H54" s="343"/>
      <c r="I54" s="343">
        <v>-13</v>
      </c>
      <c r="J54" s="343">
        <v>0</v>
      </c>
      <c r="K54" s="357"/>
      <c r="L54" s="357" t="str">
        <f t="shared" si="78"/>
        <v>N/A</v>
      </c>
      <c r="M54" s="343"/>
      <c r="N54" s="519"/>
      <c r="O54" s="519"/>
      <c r="P54" s="519"/>
      <c r="Q54" s="519"/>
      <c r="R54" s="519"/>
      <c r="S54" s="519"/>
      <c r="T54" s="519"/>
      <c r="U54" s="519"/>
      <c r="V54" s="519"/>
      <c r="W54" s="519"/>
      <c r="X54" s="519"/>
      <c r="Y54" s="519"/>
      <c r="Z54" s="519"/>
      <c r="AA54" s="519"/>
      <c r="AB54" s="562"/>
      <c r="AC54" s="562"/>
      <c r="AD54" s="562"/>
      <c r="AE54" s="562"/>
      <c r="AF54" s="562">
        <v>-0.13331239999999525</v>
      </c>
      <c r="AG54" s="562">
        <v>14.025930200000003</v>
      </c>
      <c r="AH54" s="562">
        <v>-21.308847500000002</v>
      </c>
      <c r="AI54" s="562">
        <v>-5.2871199999999954</v>
      </c>
      <c r="AJ54" s="562">
        <v>-0.13079000000000815</v>
      </c>
      <c r="AK54" s="344"/>
      <c r="AL54" s="490"/>
      <c r="AM54" s="490"/>
      <c r="AN54" s="490"/>
      <c r="AO54" s="490"/>
      <c r="AP54" s="490"/>
      <c r="AQ54" s="490"/>
      <c r="AR54" s="490"/>
      <c r="AS54" s="490"/>
      <c r="AT54" s="490"/>
      <c r="AU54" s="490"/>
      <c r="AV54" s="490"/>
      <c r="AW54" s="490"/>
      <c r="AX54" s="345"/>
      <c r="AY54" s="379" t="s">
        <v>17</v>
      </c>
      <c r="AZ54" s="532"/>
      <c r="BA54" s="532"/>
      <c r="BB54" s="532"/>
      <c r="BC54" s="532"/>
      <c r="BD54" s="532"/>
      <c r="BE54" s="532"/>
      <c r="BF54" s="532">
        <f t="shared" si="79"/>
        <v>-13</v>
      </c>
      <c r="BG54" s="532"/>
      <c r="BH54" s="565"/>
      <c r="BI54" s="559"/>
      <c r="BJ54" s="533"/>
      <c r="BK54" s="524"/>
      <c r="BL54" s="524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524"/>
      <c r="BX54" s="524"/>
      <c r="BY54" s="524"/>
      <c r="BZ54" s="524"/>
      <c r="CA54" s="524"/>
      <c r="CB54" s="524"/>
      <c r="CC54" s="524"/>
      <c r="CD54" s="524"/>
      <c r="CE54" s="524"/>
      <c r="CF54" s="524"/>
      <c r="CG54" s="524"/>
      <c r="CH54" s="534"/>
      <c r="CI54" s="524"/>
      <c r="CJ54" s="524"/>
      <c r="CK54" s="524"/>
      <c r="CL54" s="524"/>
      <c r="CM54" s="524"/>
      <c r="CN54" s="524"/>
      <c r="CO54" s="524"/>
      <c r="CP54" s="524"/>
      <c r="CQ54" s="524"/>
      <c r="CR54" s="524"/>
      <c r="CS54" s="524"/>
      <c r="CT54" s="524"/>
    </row>
    <row r="55" spans="1:98" s="68" customFormat="1" x14ac:dyDescent="0.25">
      <c r="A55" s="15"/>
      <c r="B55" s="367" t="s">
        <v>19</v>
      </c>
      <c r="C55" s="368"/>
      <c r="D55" s="368"/>
      <c r="E55" s="368"/>
      <c r="F55" s="368"/>
      <c r="G55" s="368"/>
      <c r="H55" s="371"/>
      <c r="I55" s="371">
        <v>370</v>
      </c>
      <c r="J55" s="371">
        <v>0</v>
      </c>
      <c r="K55" s="369"/>
      <c r="L55" s="369">
        <f t="shared" si="78"/>
        <v>-1</v>
      </c>
      <c r="M55" s="343"/>
      <c r="N55" s="374"/>
      <c r="O55" s="374"/>
      <c r="P55" s="374"/>
      <c r="Q55" s="374"/>
      <c r="R55" s="374"/>
      <c r="S55" s="374"/>
      <c r="T55" s="374"/>
      <c r="U55" s="374"/>
      <c r="V55" s="374"/>
      <c r="W55" s="374"/>
      <c r="X55" s="374"/>
      <c r="Y55" s="374"/>
      <c r="Z55" s="374"/>
      <c r="AA55" s="374"/>
      <c r="AB55" s="596"/>
      <c r="AC55" s="596"/>
      <c r="AD55" s="596"/>
      <c r="AE55" s="596"/>
      <c r="AF55" s="596">
        <v>417.59063000000003</v>
      </c>
      <c r="AG55" s="596">
        <v>-8.1523999999999077</v>
      </c>
      <c r="AH55" s="596">
        <v>-59.459540000000182</v>
      </c>
      <c r="AI55" s="596">
        <v>19.782100000000092</v>
      </c>
      <c r="AJ55" s="596">
        <v>-162.69079999999991</v>
      </c>
      <c r="AK55" s="344"/>
      <c r="AL55" s="520"/>
      <c r="AM55" s="520"/>
      <c r="AN55" s="520"/>
      <c r="AO55" s="520"/>
      <c r="AP55" s="520"/>
      <c r="AQ55" s="520"/>
      <c r="AR55" s="520"/>
      <c r="AS55" s="520"/>
      <c r="AT55" s="520"/>
      <c r="AU55" s="520"/>
      <c r="AV55" s="520"/>
      <c r="AW55" s="520"/>
      <c r="AX55" s="345"/>
      <c r="AY55" s="593" t="s">
        <v>19</v>
      </c>
      <c r="AZ55" s="403"/>
      <c r="BA55" s="403"/>
      <c r="BB55" s="403"/>
      <c r="BC55" s="403"/>
      <c r="BD55" s="403"/>
      <c r="BE55" s="403"/>
      <c r="BF55" s="403">
        <f t="shared" si="79"/>
        <v>370</v>
      </c>
      <c r="BG55" s="403"/>
      <c r="BH55" s="567"/>
      <c r="BI55" s="568"/>
      <c r="BJ55" s="533"/>
      <c r="BK55" s="594"/>
      <c r="BL55" s="594"/>
      <c r="BM55" s="594"/>
      <c r="BN55" s="594"/>
      <c r="BO55" s="594"/>
      <c r="BP55" s="594"/>
      <c r="BQ55" s="594"/>
      <c r="BR55" s="594"/>
      <c r="BS55" s="594"/>
      <c r="BT55" s="594"/>
      <c r="BU55" s="594"/>
      <c r="BV55" s="594"/>
      <c r="BW55" s="594"/>
      <c r="BX55" s="594"/>
      <c r="BY55" s="594"/>
      <c r="BZ55" s="594"/>
      <c r="CA55" s="594"/>
      <c r="CB55" s="594"/>
      <c r="CC55" s="594"/>
      <c r="CD55" s="594"/>
      <c r="CE55" s="594"/>
      <c r="CF55" s="594"/>
      <c r="CG55" s="594"/>
      <c r="CH55" s="534"/>
      <c r="CI55" s="594"/>
      <c r="CJ55" s="594"/>
      <c r="CK55" s="594"/>
      <c r="CL55" s="594"/>
      <c r="CM55" s="594"/>
      <c r="CN55" s="594"/>
      <c r="CO55" s="594"/>
      <c r="CP55" s="594"/>
      <c r="CQ55" s="594"/>
      <c r="CR55" s="594"/>
      <c r="CS55" s="594"/>
      <c r="CT55" s="594"/>
    </row>
    <row r="56" spans="1:98" s="406" customFormat="1" x14ac:dyDescent="0.25">
      <c r="A56" s="382"/>
      <c r="B56" s="597" t="s">
        <v>37</v>
      </c>
      <c r="C56" s="342">
        <f>'Table 1(Q1''20)'!D38</f>
        <v>35</v>
      </c>
      <c r="D56" s="342">
        <f>'Table 1(Q1''20)'!E38</f>
        <v>-115</v>
      </c>
      <c r="E56" s="342">
        <f>'Table 1(Q1''20)'!F38</f>
        <v>20</v>
      </c>
      <c r="F56" s="342">
        <f>'Table 1(Q1''20)'!G38</f>
        <v>85</v>
      </c>
      <c r="G56" s="342">
        <f>'Table 1(Q1''20)'!H38</f>
        <v>-45</v>
      </c>
      <c r="H56" s="342">
        <f>'Table 1(Q1''20)'!I38</f>
        <v>-20</v>
      </c>
      <c r="I56" s="342">
        <f>'Table 1(Q1''20)'!J38</f>
        <v>-20</v>
      </c>
      <c r="J56" s="342">
        <f>'Table 1(Q1''20)'!K38</f>
        <v>0</v>
      </c>
      <c r="K56" s="357" t="str">
        <f>IF(ISERROR(I56/H56),"N/A",IF(H56&lt;0,"N/A",IF(I56&lt;0,"N/A",IF(I56/H56-1&gt;300%,"&gt;±300%",IF(I56/H56-1&lt;-300%,"&gt;±300%",I56/H56-1)))))</f>
        <v>N/A</v>
      </c>
      <c r="L56" s="357" t="str">
        <f t="shared" si="78"/>
        <v>N/A</v>
      </c>
      <c r="M56" s="343"/>
      <c r="N56" s="519">
        <v>-95</v>
      </c>
      <c r="O56" s="519">
        <v>-10</v>
      </c>
      <c r="P56" s="519">
        <v>-5</v>
      </c>
      <c r="Q56" s="519">
        <v>-5</v>
      </c>
      <c r="R56" s="519">
        <v>-5</v>
      </c>
      <c r="S56" s="519">
        <v>30</v>
      </c>
      <c r="T56" s="519">
        <v>40</v>
      </c>
      <c r="U56" s="519">
        <v>-5</v>
      </c>
      <c r="V56" s="519">
        <v>55</v>
      </c>
      <c r="W56" s="519">
        <v>-5</v>
      </c>
      <c r="X56" s="519">
        <v>-10</v>
      </c>
      <c r="Y56" s="519">
        <v>0</v>
      </c>
      <c r="Z56" s="519">
        <v>-15</v>
      </c>
      <c r="AA56" s="519">
        <v>-20</v>
      </c>
      <c r="AB56" s="519">
        <v>-10</v>
      </c>
      <c r="AC56" s="519">
        <v>0</v>
      </c>
      <c r="AD56" s="519">
        <v>-10</v>
      </c>
      <c r="AE56" s="519">
        <v>0</v>
      </c>
      <c r="AF56" s="519">
        <v>-3.7135677817608959</v>
      </c>
      <c r="AG56" s="519">
        <v>-12.869987589821081</v>
      </c>
      <c r="AH56" s="519">
        <v>-9.6579941485684895</v>
      </c>
      <c r="AI56" s="519">
        <v>6.0270832542961434</v>
      </c>
      <c r="AJ56" s="519">
        <v>-20.442004790457666</v>
      </c>
      <c r="AK56" s="344"/>
      <c r="AL56" s="519">
        <f>D56-N56-O56</f>
        <v>-10</v>
      </c>
      <c r="AM56" s="519">
        <f>N56+O56</f>
        <v>-105</v>
      </c>
      <c r="AN56" s="519">
        <f>P56+Q56</f>
        <v>-10</v>
      </c>
      <c r="AO56" s="519">
        <f>S56+R56</f>
        <v>25</v>
      </c>
      <c r="AP56" s="519">
        <f>U56+T56</f>
        <v>35</v>
      </c>
      <c r="AQ56" s="519">
        <f>W56+V56</f>
        <v>50</v>
      </c>
      <c r="AR56" s="519">
        <f>X56+W56</f>
        <v>-15</v>
      </c>
      <c r="AS56" s="519">
        <f>AA56+Z56</f>
        <v>-35</v>
      </c>
      <c r="AT56" s="519">
        <f>AC56+AB56</f>
        <v>-10</v>
      </c>
      <c r="AU56" s="519">
        <f>AE56+AD56</f>
        <v>-10</v>
      </c>
      <c r="AV56" s="519">
        <f>AF56+AG56</f>
        <v>-16.583555371581976</v>
      </c>
      <c r="AW56" s="519">
        <f>AH56+AI56</f>
        <v>-3.630910894272346</v>
      </c>
      <c r="AX56" s="345"/>
      <c r="AY56" s="379"/>
      <c r="AZ56" s="532">
        <f>C56</f>
        <v>35</v>
      </c>
      <c r="BA56" s="532">
        <f t="shared" ref="BA56:BE56" si="83">D56</f>
        <v>-115</v>
      </c>
      <c r="BB56" s="532">
        <f t="shared" si="83"/>
        <v>20</v>
      </c>
      <c r="BC56" s="532">
        <f t="shared" si="83"/>
        <v>85</v>
      </c>
      <c r="BD56" s="532">
        <f t="shared" si="83"/>
        <v>-45</v>
      </c>
      <c r="BE56" s="532">
        <f t="shared" si="83"/>
        <v>-20</v>
      </c>
      <c r="BF56" s="532">
        <f t="shared" si="79"/>
        <v>-20</v>
      </c>
      <c r="BG56" s="532">
        <f t="shared" ref="BG56" si="84">J56</f>
        <v>0</v>
      </c>
      <c r="BH56" s="563" t="str">
        <f t="shared" ref="BH56" si="85">K56</f>
        <v>N/A</v>
      </c>
      <c r="BI56" s="563" t="str">
        <f>L56</f>
        <v>N/A</v>
      </c>
      <c r="BJ56" s="533"/>
      <c r="BK56" s="524">
        <f>N56</f>
        <v>-95</v>
      </c>
      <c r="BL56" s="524">
        <f t="shared" ref="BL56:CG56" si="86">O56</f>
        <v>-10</v>
      </c>
      <c r="BM56" s="524">
        <f t="shared" si="86"/>
        <v>-5</v>
      </c>
      <c r="BN56" s="524">
        <f t="shared" si="86"/>
        <v>-5</v>
      </c>
      <c r="BO56" s="524">
        <f t="shared" si="86"/>
        <v>-5</v>
      </c>
      <c r="BP56" s="524">
        <f t="shared" si="86"/>
        <v>30</v>
      </c>
      <c r="BQ56" s="524">
        <f t="shared" si="86"/>
        <v>40</v>
      </c>
      <c r="BR56" s="524">
        <f t="shared" si="86"/>
        <v>-5</v>
      </c>
      <c r="BS56" s="524">
        <f t="shared" si="86"/>
        <v>55</v>
      </c>
      <c r="BT56" s="524">
        <f t="shared" si="86"/>
        <v>-5</v>
      </c>
      <c r="BU56" s="524">
        <f t="shared" si="86"/>
        <v>-10</v>
      </c>
      <c r="BV56" s="524">
        <f t="shared" si="86"/>
        <v>0</v>
      </c>
      <c r="BW56" s="524">
        <f t="shared" si="86"/>
        <v>-15</v>
      </c>
      <c r="BX56" s="524">
        <f t="shared" si="86"/>
        <v>-20</v>
      </c>
      <c r="BY56" s="524">
        <f t="shared" si="86"/>
        <v>-10</v>
      </c>
      <c r="BZ56" s="524">
        <f t="shared" si="86"/>
        <v>0</v>
      </c>
      <c r="CA56" s="524">
        <f t="shared" si="86"/>
        <v>-10</v>
      </c>
      <c r="CB56" s="524">
        <f t="shared" si="86"/>
        <v>0</v>
      </c>
      <c r="CC56" s="524">
        <f t="shared" si="86"/>
        <v>-3.7135677817608959</v>
      </c>
      <c r="CD56" s="524">
        <f t="shared" si="86"/>
        <v>-12.869987589821081</v>
      </c>
      <c r="CE56" s="524">
        <f t="shared" si="86"/>
        <v>-9.6579941485684895</v>
      </c>
      <c r="CF56" s="524">
        <f t="shared" si="86"/>
        <v>6.0270832542961434</v>
      </c>
      <c r="CG56" s="524">
        <f t="shared" si="86"/>
        <v>-20.442004790457666</v>
      </c>
      <c r="CH56" s="534"/>
      <c r="CI56" s="524">
        <f>AL56</f>
        <v>-10</v>
      </c>
      <c r="CJ56" s="524">
        <f t="shared" ref="CJ56:CT56" si="87">AM56</f>
        <v>-105</v>
      </c>
      <c r="CK56" s="524">
        <f t="shared" si="87"/>
        <v>-10</v>
      </c>
      <c r="CL56" s="524">
        <f t="shared" si="87"/>
        <v>25</v>
      </c>
      <c r="CM56" s="524">
        <f t="shared" si="87"/>
        <v>35</v>
      </c>
      <c r="CN56" s="524">
        <f t="shared" si="87"/>
        <v>50</v>
      </c>
      <c r="CO56" s="524">
        <f t="shared" si="87"/>
        <v>-15</v>
      </c>
      <c r="CP56" s="524">
        <f t="shared" si="87"/>
        <v>-35</v>
      </c>
      <c r="CQ56" s="524">
        <f t="shared" si="87"/>
        <v>-10</v>
      </c>
      <c r="CR56" s="524">
        <f t="shared" si="87"/>
        <v>-10</v>
      </c>
      <c r="CS56" s="524">
        <f t="shared" si="87"/>
        <v>-16.583555371581976</v>
      </c>
      <c r="CT56" s="524">
        <f t="shared" si="87"/>
        <v>-3.630910894272346</v>
      </c>
    </row>
    <row r="57" spans="1:98" x14ac:dyDescent="0.25">
      <c r="B57" s="261"/>
      <c r="C57" s="253"/>
      <c r="D57" s="253"/>
      <c r="E57" s="253"/>
      <c r="F57" s="253"/>
      <c r="G57" s="253"/>
      <c r="H57" s="253"/>
      <c r="I57" s="253"/>
      <c r="J57" s="253"/>
      <c r="K57" s="572"/>
      <c r="L57" s="321"/>
      <c r="M57" s="308"/>
      <c r="N57" s="523"/>
      <c r="O57" s="528"/>
      <c r="P57" s="528"/>
      <c r="Q57" s="528"/>
      <c r="R57" s="528"/>
      <c r="S57" s="528"/>
      <c r="T57" s="529"/>
      <c r="U57" s="529"/>
      <c r="V57" s="529"/>
      <c r="W57" s="529"/>
      <c r="X57" s="529"/>
      <c r="Y57" s="529"/>
      <c r="Z57" s="529"/>
      <c r="AA57" s="529"/>
      <c r="AB57" s="529"/>
      <c r="AC57" s="529"/>
      <c r="AD57" s="529"/>
      <c r="AE57" s="529"/>
      <c r="AF57" s="502"/>
      <c r="AG57" s="502"/>
      <c r="AH57" s="502"/>
      <c r="AI57" s="502"/>
      <c r="AJ57" s="502"/>
      <c r="AK57" s="588"/>
      <c r="AL57" s="502"/>
      <c r="AM57" s="502"/>
      <c r="AN57" s="502"/>
      <c r="AO57" s="502"/>
      <c r="AP57" s="502"/>
      <c r="AQ57" s="502"/>
      <c r="AR57" s="502"/>
      <c r="AS57" s="502"/>
      <c r="AT57" s="502"/>
      <c r="AU57" s="502"/>
      <c r="AV57" s="502"/>
      <c r="AW57" s="502"/>
      <c r="AX57"/>
      <c r="AY57" s="531"/>
      <c r="AZ57" s="523"/>
      <c r="BA57" s="523"/>
      <c r="BB57" s="523"/>
      <c r="BC57" s="523"/>
      <c r="BD57" s="523"/>
      <c r="BE57" s="523"/>
      <c r="BF57" s="523"/>
      <c r="BG57" s="523"/>
      <c r="BH57" s="572"/>
      <c r="BI57" s="572"/>
      <c r="BJ57" s="423"/>
      <c r="BK57" s="523"/>
      <c r="BL57" s="528"/>
      <c r="BM57" s="528"/>
      <c r="BN57" s="528"/>
      <c r="BO57" s="528"/>
      <c r="BP57" s="528"/>
      <c r="BQ57" s="528"/>
      <c r="BR57" s="528"/>
      <c r="BS57" s="528"/>
      <c r="BT57" s="528"/>
      <c r="BU57" s="528"/>
      <c r="BV57" s="528"/>
      <c r="BW57" s="528"/>
      <c r="BX57" s="528"/>
      <c r="BY57" s="528"/>
      <c r="BZ57" s="528"/>
      <c r="CA57" s="528"/>
      <c r="CB57" s="528"/>
      <c r="CC57" s="528"/>
      <c r="CD57" s="528"/>
      <c r="CE57" s="528"/>
      <c r="CF57" s="528"/>
      <c r="CG57" s="528"/>
      <c r="CH57" s="42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</row>
    <row r="58" spans="1:98" x14ac:dyDescent="0.25">
      <c r="B58" s="544" t="s">
        <v>3</v>
      </c>
      <c r="C58" s="522">
        <f>'Table 1(Q1''20)'!D35</f>
        <v>935</v>
      </c>
      <c r="D58" s="522">
        <f>'Table 1(Q1''20)'!E35</f>
        <v>150</v>
      </c>
      <c r="E58" s="522">
        <f>'Table 1(Q1''20)'!F35</f>
        <v>305</v>
      </c>
      <c r="F58" s="522">
        <f>'Table 1(Q1''20)'!G35</f>
        <v>535</v>
      </c>
      <c r="G58" s="522">
        <f>'Table 1(Q1''20)'!H35</f>
        <v>275</v>
      </c>
      <c r="H58" s="522">
        <f>'Table 1(Q1''20)'!I35</f>
        <v>15</v>
      </c>
      <c r="I58" s="522">
        <f>I46+I51+I56</f>
        <v>1253.5618188005444</v>
      </c>
      <c r="J58" s="522">
        <f>J46+J51+J56</f>
        <v>630.89164064376655</v>
      </c>
      <c r="K58" s="599" t="str">
        <f>IF(ISERROR(I58/H58),"N/A",IF(H58&lt;0,"N/A",IF(I58&lt;0,"N/A",IF(I58/H58-1&gt;300%,"&gt;±300%",IF(I58/H58-1&lt;-300%,"&gt;±300%",I58/H58-1)))))</f>
        <v>&gt;±300%</v>
      </c>
      <c r="L58" s="601">
        <f>IF(ISERROR(J58/I58),"N/A",IF(I58&lt;0,"N/A",IF(J58&lt;0,"N/A",IF(J58/I58-1&gt;300%,"&gt;±300%",IF(J58/I58-1&lt;-300%,"&gt;±300%",J58/I58-1)))))</f>
        <v>-0.49672075905484447</v>
      </c>
      <c r="M58" s="522"/>
      <c r="N58" s="522">
        <v>-175</v>
      </c>
      <c r="O58" s="522">
        <v>0</v>
      </c>
      <c r="P58" s="522">
        <v>-10</v>
      </c>
      <c r="Q58" s="522">
        <v>115</v>
      </c>
      <c r="R58" s="522">
        <v>285</v>
      </c>
      <c r="S58" s="522">
        <v>-95</v>
      </c>
      <c r="T58" s="522">
        <v>165</v>
      </c>
      <c r="U58" s="522">
        <v>95</v>
      </c>
      <c r="V58" s="522">
        <v>50</v>
      </c>
      <c r="W58" s="522">
        <v>225</v>
      </c>
      <c r="X58" s="522">
        <v>80</v>
      </c>
      <c r="Y58" s="522">
        <v>105</v>
      </c>
      <c r="Z58" s="522">
        <v>-10</v>
      </c>
      <c r="AA58" s="522">
        <v>100</v>
      </c>
      <c r="AB58" s="522">
        <v>60</v>
      </c>
      <c r="AC58" s="522">
        <v>-55</v>
      </c>
      <c r="AD58" s="522">
        <v>65</v>
      </c>
      <c r="AE58" s="522">
        <v>-65</v>
      </c>
      <c r="AF58" s="522">
        <v>793.88759599322509</v>
      </c>
      <c r="AG58" s="522">
        <v>125.96520600405151</v>
      </c>
      <c r="AH58" s="522">
        <v>250.73299420174169</v>
      </c>
      <c r="AI58" s="522">
        <v>81.504818220724701</v>
      </c>
      <c r="AJ58" s="522">
        <v>78.878057577637918</v>
      </c>
      <c r="AK58" s="588"/>
      <c r="AL58" s="521">
        <v>325</v>
      </c>
      <c r="AM58" s="521">
        <v>-175</v>
      </c>
      <c r="AN58" s="521">
        <v>105</v>
      </c>
      <c r="AO58" s="521">
        <v>190</v>
      </c>
      <c r="AP58" s="521">
        <v>70</v>
      </c>
      <c r="AQ58" s="521">
        <v>145</v>
      </c>
      <c r="AR58" s="521">
        <v>185</v>
      </c>
      <c r="AS58" s="521">
        <v>90</v>
      </c>
      <c r="AT58" s="521">
        <f>SUM(AB58:AC58)</f>
        <v>5</v>
      </c>
      <c r="AU58" s="521">
        <f>SUM(AD58:AE58)</f>
        <v>0</v>
      </c>
      <c r="AV58" s="521">
        <f>SUM(AF58:AG58)</f>
        <v>919.85280199727663</v>
      </c>
      <c r="AW58" s="521">
        <f>SUM(AH58:AI58)</f>
        <v>332.23781242246639</v>
      </c>
      <c r="AX58" s="375"/>
      <c r="AY58" s="544" t="s">
        <v>3</v>
      </c>
      <c r="AZ58" s="522">
        <v>935</v>
      </c>
      <c r="BA58" s="522">
        <v>150</v>
      </c>
      <c r="BB58" s="522">
        <v>305</v>
      </c>
      <c r="BC58" s="522">
        <v>535</v>
      </c>
      <c r="BD58" s="522">
        <v>275</v>
      </c>
      <c r="BE58" s="522">
        <f>H58</f>
        <v>15</v>
      </c>
      <c r="BF58" s="522">
        <f t="shared" ref="BF58:BH58" si="88">I58</f>
        <v>1253.5618188005444</v>
      </c>
      <c r="BG58" s="522">
        <f t="shared" si="88"/>
        <v>630.89164064376655</v>
      </c>
      <c r="BH58" s="606" t="str">
        <f t="shared" si="88"/>
        <v>&gt;±300%</v>
      </c>
      <c r="BI58" s="606">
        <f>L58</f>
        <v>-0.49672075905484447</v>
      </c>
      <c r="BJ58" s="541"/>
      <c r="BK58" s="522">
        <f>N58</f>
        <v>-175</v>
      </c>
      <c r="BL58" s="522">
        <f t="shared" ref="BL58:CG58" si="89">O58</f>
        <v>0</v>
      </c>
      <c r="BM58" s="522">
        <f t="shared" si="89"/>
        <v>-10</v>
      </c>
      <c r="BN58" s="522">
        <f t="shared" si="89"/>
        <v>115</v>
      </c>
      <c r="BO58" s="522">
        <f t="shared" si="89"/>
        <v>285</v>
      </c>
      <c r="BP58" s="522">
        <f t="shared" si="89"/>
        <v>-95</v>
      </c>
      <c r="BQ58" s="522">
        <f t="shared" si="89"/>
        <v>165</v>
      </c>
      <c r="BR58" s="522">
        <f t="shared" si="89"/>
        <v>95</v>
      </c>
      <c r="BS58" s="522">
        <f t="shared" si="89"/>
        <v>50</v>
      </c>
      <c r="BT58" s="522">
        <f t="shared" si="89"/>
        <v>225</v>
      </c>
      <c r="BU58" s="522">
        <f t="shared" si="89"/>
        <v>80</v>
      </c>
      <c r="BV58" s="522">
        <f t="shared" si="89"/>
        <v>105</v>
      </c>
      <c r="BW58" s="522">
        <f t="shared" si="89"/>
        <v>-10</v>
      </c>
      <c r="BX58" s="522">
        <f t="shared" si="89"/>
        <v>100</v>
      </c>
      <c r="BY58" s="522">
        <f t="shared" si="89"/>
        <v>60</v>
      </c>
      <c r="BZ58" s="522">
        <f t="shared" si="89"/>
        <v>-55</v>
      </c>
      <c r="CA58" s="522">
        <f t="shared" si="89"/>
        <v>65</v>
      </c>
      <c r="CB58" s="522">
        <f t="shared" si="89"/>
        <v>-65</v>
      </c>
      <c r="CC58" s="522">
        <f t="shared" si="89"/>
        <v>793.88759599322509</v>
      </c>
      <c r="CD58" s="522">
        <f t="shared" si="89"/>
        <v>125.96520600405151</v>
      </c>
      <c r="CE58" s="522">
        <f t="shared" si="89"/>
        <v>250.73299420174169</v>
      </c>
      <c r="CF58" s="522">
        <f t="shared" si="89"/>
        <v>81.504818220724701</v>
      </c>
      <c r="CG58" s="522">
        <f t="shared" si="89"/>
        <v>78.878057577637918</v>
      </c>
      <c r="CH58" s="534"/>
      <c r="CI58" s="522">
        <f>AL58</f>
        <v>325</v>
      </c>
      <c r="CJ58" s="522">
        <f t="shared" ref="CJ58:CT58" si="90">AM58</f>
        <v>-175</v>
      </c>
      <c r="CK58" s="522">
        <f t="shared" si="90"/>
        <v>105</v>
      </c>
      <c r="CL58" s="522">
        <f t="shared" si="90"/>
        <v>190</v>
      </c>
      <c r="CM58" s="522">
        <f t="shared" si="90"/>
        <v>70</v>
      </c>
      <c r="CN58" s="522">
        <f t="shared" si="90"/>
        <v>145</v>
      </c>
      <c r="CO58" s="522">
        <f t="shared" si="90"/>
        <v>185</v>
      </c>
      <c r="CP58" s="522">
        <f t="shared" si="90"/>
        <v>90</v>
      </c>
      <c r="CQ58" s="522">
        <f t="shared" si="90"/>
        <v>5</v>
      </c>
      <c r="CR58" s="522">
        <f t="shared" si="90"/>
        <v>0</v>
      </c>
      <c r="CS58" s="522">
        <f t="shared" si="90"/>
        <v>919.85280199727663</v>
      </c>
      <c r="CT58" s="522">
        <f t="shared" si="90"/>
        <v>332.23781242246639</v>
      </c>
    </row>
    <row r="59" spans="1:98" s="17" customFormat="1" ht="14.25" x14ac:dyDescent="0.2">
      <c r="B59" s="42" t="s">
        <v>26</v>
      </c>
      <c r="C59" s="47">
        <f>SUM(C6,C13,C20,C26,C32,C38,C44,C45,C58)</f>
        <v>8490</v>
      </c>
      <c r="D59" s="398">
        <f t="shared" ref="D59:I59" si="91">SUM(D6,D13,D20,D26,D32,D38,D44,D45,D58)</f>
        <v>7975</v>
      </c>
      <c r="E59" s="398">
        <f t="shared" si="91"/>
        <v>8195</v>
      </c>
      <c r="F59" s="398">
        <f t="shared" si="91"/>
        <v>8285</v>
      </c>
      <c r="G59" s="398">
        <f t="shared" si="91"/>
        <v>7745</v>
      </c>
      <c r="H59" s="398">
        <f t="shared" si="91"/>
        <v>7270</v>
      </c>
      <c r="I59" s="398">
        <f t="shared" si="91"/>
        <v>8431.7147045500424</v>
      </c>
      <c r="J59" s="398">
        <f>SUM(J6,J13,J20,J26,J32,J38,J44,J45,J58)</f>
        <v>6977.5318976040189</v>
      </c>
      <c r="K59" s="600">
        <f>IF(ISERROR(I59/H59),"N/A",IF(H59&lt;0,"N/A",IF(I59&lt;0,"N/A",IF(I59/H59-1&gt;300%,"&gt;±300%",IF(I59/H59-1&lt;-300%,"&gt;±300%",I59/H59-1)))))</f>
        <v>0.15979569526135373</v>
      </c>
      <c r="L59" s="322">
        <f>IF(ISERROR(J59/I59),"N/A",IF(I59&lt;0,"N/A",IF(J59&lt;0,"N/A",IF(J59/I59-1&gt;300%,"&gt;±300%",IF(J59/I59-1&lt;-300%,"&gt;±300%",J59/I59-1)))))</f>
        <v>-0.17246584566734646</v>
      </c>
      <c r="M59" s="308"/>
      <c r="N59" s="398">
        <f>SUM(N6,N13,N20,N26,N32,N38,N44,N45,N58)</f>
        <v>1710</v>
      </c>
      <c r="O59" s="398">
        <f t="shared" ref="O59:AJ59" si="92">SUM(O6,O13,O20,O26,O32,O38,O44,O45,O58)</f>
        <v>1915</v>
      </c>
      <c r="P59" s="398">
        <f t="shared" si="92"/>
        <v>1990</v>
      </c>
      <c r="Q59" s="398">
        <f t="shared" si="92"/>
        <v>2060</v>
      </c>
      <c r="R59" s="398">
        <f t="shared" si="92"/>
        <v>2290</v>
      </c>
      <c r="S59" s="398">
        <f t="shared" si="92"/>
        <v>1870</v>
      </c>
      <c r="T59" s="398">
        <f t="shared" si="92"/>
        <v>2070</v>
      </c>
      <c r="U59" s="398">
        <f t="shared" si="92"/>
        <v>2080</v>
      </c>
      <c r="V59" s="398">
        <f t="shared" si="92"/>
        <v>1950</v>
      </c>
      <c r="W59" s="398">
        <f t="shared" si="92"/>
        <v>2225</v>
      </c>
      <c r="X59" s="398">
        <f t="shared" si="92"/>
        <v>1980</v>
      </c>
      <c r="Y59" s="398">
        <f t="shared" si="92"/>
        <v>1950</v>
      </c>
      <c r="Z59" s="398">
        <f t="shared" si="92"/>
        <v>1775</v>
      </c>
      <c r="AA59" s="398">
        <f t="shared" si="92"/>
        <v>2060</v>
      </c>
      <c r="AB59" s="398">
        <f t="shared" si="92"/>
        <v>1915</v>
      </c>
      <c r="AC59" s="398">
        <f t="shared" si="92"/>
        <v>1805</v>
      </c>
      <c r="AD59" s="398">
        <f t="shared" si="92"/>
        <v>1795</v>
      </c>
      <c r="AE59" s="398">
        <f t="shared" si="92"/>
        <v>1750</v>
      </c>
      <c r="AF59" s="398">
        <f t="shared" si="92"/>
        <v>2648.5718090464006</v>
      </c>
      <c r="AG59" s="398">
        <f t="shared" si="92"/>
        <v>1987.2178745988292</v>
      </c>
      <c r="AH59" s="398">
        <f t="shared" si="92"/>
        <v>2051.4142214098083</v>
      </c>
      <c r="AI59" s="398">
        <f t="shared" si="92"/>
        <v>1742.2843500843569</v>
      </c>
      <c r="AJ59" s="398">
        <f t="shared" si="92"/>
        <v>1648.7196303669771</v>
      </c>
      <c r="AK59" s="588"/>
      <c r="AL59" s="398">
        <f t="shared" ref="AL59:AU59" si="93">SUM(AL6,AL13,AL20,AL26,AL32,AL38,AL44,AL45,AL58,AL46,AL51)</f>
        <v>4685</v>
      </c>
      <c r="AM59" s="398">
        <f t="shared" si="93"/>
        <v>3555</v>
      </c>
      <c r="AN59" s="398">
        <f t="shared" si="93"/>
        <v>4165</v>
      </c>
      <c r="AO59" s="398">
        <f t="shared" si="93"/>
        <v>4285</v>
      </c>
      <c r="AP59" s="398">
        <f t="shared" si="93"/>
        <v>4185</v>
      </c>
      <c r="AQ59" s="398">
        <f t="shared" si="93"/>
        <v>4270</v>
      </c>
      <c r="AR59" s="398">
        <f t="shared" si="93"/>
        <v>4210</v>
      </c>
      <c r="AS59" s="398">
        <f t="shared" si="93"/>
        <v>3960</v>
      </c>
      <c r="AT59" s="398">
        <f t="shared" si="93"/>
        <v>3735</v>
      </c>
      <c r="AU59" s="398">
        <f t="shared" si="93"/>
        <v>3555</v>
      </c>
      <c r="AV59" s="398">
        <f t="shared" ref="AV59:AW59" si="94">SUM(AV6,AV13,AV20,AV26,AV32,AV38,AV44,AV45,AV58)</f>
        <v>4635.7896836452301</v>
      </c>
      <c r="AW59" s="398">
        <f t="shared" si="94"/>
        <v>3793.6985714941648</v>
      </c>
      <c r="AX59" s="67"/>
      <c r="AY59" s="396" t="s">
        <v>26</v>
      </c>
      <c r="AZ59" s="398">
        <f t="shared" ref="AZ59:BI59" si="95">C59</f>
        <v>8490</v>
      </c>
      <c r="BA59" s="398">
        <f t="shared" si="95"/>
        <v>7975</v>
      </c>
      <c r="BB59" s="398">
        <f t="shared" si="95"/>
        <v>8195</v>
      </c>
      <c r="BC59" s="398">
        <f t="shared" si="95"/>
        <v>8285</v>
      </c>
      <c r="BD59" s="398">
        <f t="shared" si="95"/>
        <v>7745</v>
      </c>
      <c r="BE59" s="398">
        <f t="shared" si="95"/>
        <v>7270</v>
      </c>
      <c r="BF59" s="398">
        <f t="shared" si="95"/>
        <v>8431.7147045500424</v>
      </c>
      <c r="BG59" s="398">
        <f t="shared" si="95"/>
        <v>6977.5318976040189</v>
      </c>
      <c r="BH59" s="573">
        <f t="shared" si="95"/>
        <v>0.15979569526135373</v>
      </c>
      <c r="BI59" s="573">
        <f t="shared" si="95"/>
        <v>-0.17246584566734646</v>
      </c>
      <c r="BJ59" s="529"/>
      <c r="BK59" s="398">
        <f t="shared" ref="BK59:CG59" si="96">N59</f>
        <v>1710</v>
      </c>
      <c r="BL59" s="398">
        <f t="shared" si="96"/>
        <v>1915</v>
      </c>
      <c r="BM59" s="398">
        <f t="shared" si="96"/>
        <v>1990</v>
      </c>
      <c r="BN59" s="398">
        <f t="shared" si="96"/>
        <v>2060</v>
      </c>
      <c r="BO59" s="398">
        <f t="shared" si="96"/>
        <v>2290</v>
      </c>
      <c r="BP59" s="398">
        <f t="shared" si="96"/>
        <v>1870</v>
      </c>
      <c r="BQ59" s="398">
        <f t="shared" si="96"/>
        <v>2070</v>
      </c>
      <c r="BR59" s="398">
        <f t="shared" si="96"/>
        <v>2080</v>
      </c>
      <c r="BS59" s="398">
        <f t="shared" si="96"/>
        <v>1950</v>
      </c>
      <c r="BT59" s="398">
        <f t="shared" si="96"/>
        <v>2225</v>
      </c>
      <c r="BU59" s="398">
        <f t="shared" si="96"/>
        <v>1980</v>
      </c>
      <c r="BV59" s="398">
        <f t="shared" si="96"/>
        <v>1950</v>
      </c>
      <c r="BW59" s="398">
        <f t="shared" si="96"/>
        <v>1775</v>
      </c>
      <c r="BX59" s="398">
        <f t="shared" si="96"/>
        <v>2060</v>
      </c>
      <c r="BY59" s="398">
        <f t="shared" si="96"/>
        <v>1915</v>
      </c>
      <c r="BZ59" s="398">
        <f t="shared" si="96"/>
        <v>1805</v>
      </c>
      <c r="CA59" s="398">
        <f t="shared" si="96"/>
        <v>1795</v>
      </c>
      <c r="CB59" s="398">
        <f t="shared" si="96"/>
        <v>1750</v>
      </c>
      <c r="CC59" s="398">
        <f t="shared" si="96"/>
        <v>2648.5718090464006</v>
      </c>
      <c r="CD59" s="398">
        <f t="shared" si="96"/>
        <v>1987.2178745988292</v>
      </c>
      <c r="CE59" s="398">
        <f t="shared" si="96"/>
        <v>2051.4142214098083</v>
      </c>
      <c r="CF59" s="398">
        <f t="shared" si="96"/>
        <v>1742.2843500843569</v>
      </c>
      <c r="CG59" s="398">
        <f t="shared" si="96"/>
        <v>1648.7196303669771</v>
      </c>
      <c r="CH59" s="423"/>
      <c r="CI59" s="398">
        <f t="shared" ref="CI59:CT59" si="97">AL59</f>
        <v>4685</v>
      </c>
      <c r="CJ59" s="398">
        <f t="shared" si="97"/>
        <v>3555</v>
      </c>
      <c r="CK59" s="398">
        <f t="shared" si="97"/>
        <v>4165</v>
      </c>
      <c r="CL59" s="398">
        <f t="shared" si="97"/>
        <v>4285</v>
      </c>
      <c r="CM59" s="398">
        <f t="shared" si="97"/>
        <v>4185</v>
      </c>
      <c r="CN59" s="398">
        <f t="shared" si="97"/>
        <v>4270</v>
      </c>
      <c r="CO59" s="398">
        <f t="shared" si="97"/>
        <v>4210</v>
      </c>
      <c r="CP59" s="398">
        <f t="shared" si="97"/>
        <v>3960</v>
      </c>
      <c r="CQ59" s="398">
        <f t="shared" si="97"/>
        <v>3735</v>
      </c>
      <c r="CR59" s="398">
        <f t="shared" si="97"/>
        <v>3555</v>
      </c>
      <c r="CS59" s="398">
        <f t="shared" si="97"/>
        <v>4635.7896836452301</v>
      </c>
      <c r="CT59" s="398">
        <f t="shared" si="97"/>
        <v>3793.6985714941648</v>
      </c>
    </row>
    <row r="60" spans="1:98" s="17" customFormat="1" x14ac:dyDescent="0.25">
      <c r="B60" s="261"/>
      <c r="C60" s="323"/>
      <c r="D60" s="323"/>
      <c r="E60" s="323"/>
      <c r="F60" s="323"/>
      <c r="G60" s="323"/>
      <c r="H60" s="323"/>
      <c r="I60" s="324"/>
      <c r="J60" s="324"/>
      <c r="K60" s="305"/>
      <c r="L60" s="305"/>
      <c r="N60" s="323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M60" s="81"/>
      <c r="AN60" s="81"/>
      <c r="AO60" s="81"/>
      <c r="CJ60"/>
    </row>
    <row r="61" spans="1:98" s="17" customFormat="1" ht="9" customHeight="1" x14ac:dyDescent="0.25">
      <c r="B61" s="325"/>
      <c r="C61" s="262"/>
      <c r="D61" s="262"/>
      <c r="E61" s="262"/>
      <c r="F61" s="262"/>
      <c r="G61" s="262"/>
      <c r="H61" s="262"/>
      <c r="I61" s="262"/>
      <c r="J61" s="262"/>
      <c r="K61" s="305"/>
      <c r="L61" s="305"/>
      <c r="N61" s="262"/>
      <c r="O61" s="259"/>
      <c r="P61" s="259"/>
      <c r="Q61" s="259"/>
      <c r="R61" s="259"/>
      <c r="S61" s="259"/>
      <c r="T61" s="259"/>
      <c r="U61" s="259"/>
      <c r="V61" s="259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  <c r="AK61" s="306"/>
      <c r="AM61" s="81"/>
      <c r="AN61" s="81"/>
      <c r="AO61" s="81"/>
      <c r="AP61" s="259"/>
      <c r="AQ61" s="259"/>
      <c r="AR61" s="259"/>
      <c r="AS61" s="259"/>
      <c r="AT61" s="259"/>
      <c r="AU61" s="259"/>
      <c r="AV61" s="259"/>
      <c r="AW61" s="259"/>
      <c r="AX61" s="259"/>
      <c r="CJ61"/>
    </row>
    <row r="62" spans="1:98" s="17" customFormat="1" x14ac:dyDescent="0.25">
      <c r="B62" s="326"/>
      <c r="C62" s="327"/>
      <c r="D62" s="327"/>
      <c r="E62" s="327"/>
      <c r="F62" s="327"/>
      <c r="G62" s="327"/>
      <c r="H62" s="327"/>
      <c r="I62" s="327"/>
      <c r="J62" s="327"/>
      <c r="K62" s="305"/>
      <c r="L62" s="305"/>
      <c r="N62" s="327"/>
      <c r="W62" s="297"/>
      <c r="X62" s="297"/>
      <c r="Y62" s="297"/>
      <c r="Z62" s="297"/>
      <c r="AA62" s="297"/>
      <c r="AB62" s="297"/>
      <c r="AC62" s="297"/>
      <c r="AD62" s="297"/>
      <c r="AE62" s="297"/>
      <c r="AF62" s="297"/>
      <c r="AG62" s="297"/>
      <c r="AH62" s="297"/>
      <c r="AI62" s="297"/>
      <c r="AJ62" s="297"/>
      <c r="AK62" s="297"/>
      <c r="AM62" s="81"/>
      <c r="AN62" s="81"/>
      <c r="AO62" s="81"/>
      <c r="CJ62"/>
    </row>
    <row r="63" spans="1:98" s="17" customFormat="1" x14ac:dyDescent="0.25">
      <c r="B63" s="326"/>
      <c r="C63" s="327"/>
      <c r="D63" s="327"/>
      <c r="E63" s="327"/>
      <c r="F63" s="327"/>
      <c r="G63" s="327"/>
      <c r="H63" s="327"/>
      <c r="I63" s="327"/>
      <c r="J63" s="327"/>
      <c r="K63" s="305"/>
      <c r="L63" s="305"/>
      <c r="N63" s="327"/>
      <c r="W63" s="297"/>
      <c r="X63" s="297"/>
      <c r="Y63" s="297"/>
      <c r="Z63" s="297"/>
      <c r="AA63" s="297"/>
      <c r="AB63" s="297"/>
      <c r="AC63" s="297"/>
      <c r="AD63" s="297"/>
      <c r="AE63" s="297"/>
      <c r="AF63" s="297"/>
      <c r="AG63" s="297"/>
      <c r="AH63" s="297"/>
      <c r="AI63" s="297"/>
      <c r="AJ63" s="297"/>
      <c r="AK63" s="297"/>
      <c r="AM63" s="81"/>
      <c r="AN63" s="81"/>
      <c r="AO63" s="81"/>
      <c r="CJ63"/>
    </row>
    <row r="64" spans="1:98" s="17" customFormat="1" x14ac:dyDescent="0.25">
      <c r="B64" s="326"/>
      <c r="C64" s="327"/>
      <c r="D64" s="327"/>
      <c r="E64" s="327"/>
      <c r="F64" s="327"/>
      <c r="G64" s="327"/>
      <c r="H64" s="327"/>
      <c r="I64" s="327"/>
      <c r="J64" s="327"/>
      <c r="K64" s="305"/>
      <c r="L64" s="305"/>
      <c r="N64" s="327"/>
      <c r="W64" s="297"/>
      <c r="X64" s="297"/>
      <c r="Y64" s="297"/>
      <c r="Z64" s="297"/>
      <c r="AA64" s="297"/>
      <c r="AB64" s="297"/>
      <c r="AC64" s="297"/>
      <c r="AD64" s="297"/>
      <c r="AE64" s="297"/>
      <c r="AF64" s="297"/>
      <c r="AG64" s="297"/>
      <c r="AH64" s="297"/>
      <c r="AI64" s="297"/>
      <c r="AJ64" s="297"/>
      <c r="AK64" s="297"/>
      <c r="AM64" s="81"/>
      <c r="AN64" s="81"/>
      <c r="AO64" s="81"/>
      <c r="CJ64"/>
    </row>
    <row r="65" spans="2:88" s="17" customFormat="1" x14ac:dyDescent="0.25">
      <c r="B65" s="326"/>
      <c r="C65" s="327"/>
      <c r="D65" s="327"/>
      <c r="E65" s="327"/>
      <c r="F65" s="327"/>
      <c r="G65" s="327"/>
      <c r="H65" s="327"/>
      <c r="I65" s="327"/>
      <c r="J65" s="327"/>
      <c r="K65" s="305"/>
      <c r="L65" s="305"/>
      <c r="N65" s="327"/>
      <c r="W65" s="297"/>
      <c r="X65" s="297"/>
      <c r="Y65" s="297"/>
      <c r="Z65" s="297"/>
      <c r="AA65" s="297"/>
      <c r="AB65" s="297"/>
      <c r="AC65" s="297"/>
      <c r="AD65" s="297"/>
      <c r="AE65" s="297"/>
      <c r="AF65" s="297"/>
      <c r="AG65" s="297"/>
      <c r="AH65" s="297"/>
      <c r="AI65" s="297"/>
      <c r="AJ65" s="297"/>
      <c r="AK65" s="297"/>
      <c r="AM65" s="81"/>
      <c r="AN65" s="81"/>
      <c r="AO65" s="81"/>
      <c r="CJ65"/>
    </row>
    <row r="66" spans="2:88" s="17" customFormat="1" x14ac:dyDescent="0.2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N66" s="96"/>
      <c r="W66" s="297"/>
      <c r="X66" s="297"/>
      <c r="Y66" s="297"/>
      <c r="Z66" s="297"/>
      <c r="AA66" s="297"/>
      <c r="AB66" s="297"/>
      <c r="AC66" s="297"/>
      <c r="AD66" s="297"/>
      <c r="AE66" s="297"/>
      <c r="AF66" s="297"/>
      <c r="AG66" s="297"/>
      <c r="AH66" s="297"/>
      <c r="AI66" s="297"/>
      <c r="AJ66" s="297"/>
      <c r="AK66" s="297"/>
      <c r="AM66" s="81"/>
      <c r="AN66" s="81"/>
      <c r="AO66" s="81"/>
      <c r="CJ66"/>
    </row>
    <row r="67" spans="2:88" s="17" customFormat="1" x14ac:dyDescent="0.2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N67" s="96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M67" s="81"/>
      <c r="AN67" s="81"/>
      <c r="AO67" s="81"/>
      <c r="CJ67"/>
    </row>
    <row r="68" spans="2:88" s="17" customFormat="1" x14ac:dyDescent="0.2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N68" s="96"/>
      <c r="W68" s="297"/>
      <c r="X68" s="297"/>
      <c r="Y68" s="297"/>
      <c r="Z68" s="297"/>
      <c r="AA68" s="297"/>
      <c r="AB68" s="297"/>
      <c r="AC68" s="297"/>
      <c r="AD68" s="297"/>
      <c r="AE68" s="297"/>
      <c r="AF68" s="297"/>
      <c r="AG68" s="297"/>
      <c r="AH68" s="297"/>
      <c r="AI68" s="297"/>
      <c r="AJ68" s="297"/>
      <c r="AK68" s="297"/>
      <c r="AM68" s="81"/>
      <c r="AN68" s="81"/>
      <c r="AO68" s="81"/>
      <c r="CJ68"/>
    </row>
    <row r="69" spans="2:88" s="17" customFormat="1" ht="9" customHeight="1" x14ac:dyDescent="0.2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N69" s="96"/>
      <c r="O69" s="259"/>
      <c r="P69" s="259"/>
      <c r="Q69" s="259"/>
      <c r="R69" s="259"/>
      <c r="S69" s="259"/>
      <c r="T69" s="259"/>
      <c r="U69" s="259"/>
      <c r="V69" s="259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  <c r="AG69" s="306"/>
      <c r="AH69" s="306"/>
      <c r="AI69" s="306"/>
      <c r="AJ69" s="306"/>
      <c r="AK69" s="306"/>
      <c r="AM69" s="81"/>
      <c r="AN69" s="81"/>
      <c r="AO69" s="81"/>
      <c r="AP69" s="259"/>
      <c r="AQ69" s="259"/>
      <c r="AR69" s="259"/>
      <c r="AS69" s="259"/>
      <c r="AT69" s="259"/>
      <c r="AU69" s="259"/>
      <c r="AV69" s="259"/>
      <c r="AW69" s="259"/>
      <c r="AX69" s="259"/>
      <c r="CJ69"/>
    </row>
    <row r="70" spans="2:88" s="17" customFormat="1" x14ac:dyDescent="0.2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N70" s="96"/>
      <c r="W70" s="297"/>
      <c r="X70" s="297"/>
      <c r="Y70" s="297"/>
      <c r="Z70" s="297"/>
      <c r="AA70" s="297"/>
      <c r="AB70" s="297"/>
      <c r="AC70" s="297"/>
      <c r="AD70" s="297"/>
      <c r="AE70" s="297"/>
      <c r="AF70" s="297"/>
      <c r="AG70" s="297"/>
      <c r="AH70" s="297"/>
      <c r="AI70" s="297"/>
      <c r="AJ70" s="297"/>
      <c r="AK70" s="297"/>
      <c r="AM70" s="81"/>
      <c r="AN70" s="81"/>
      <c r="AO70" s="81"/>
      <c r="CJ70"/>
    </row>
    <row r="71" spans="2:88" s="17" customFormat="1" x14ac:dyDescent="0.2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N71" s="96"/>
      <c r="W71" s="297"/>
      <c r="X71" s="297"/>
      <c r="Y71" s="297"/>
      <c r="Z71" s="297"/>
      <c r="AA71" s="297"/>
      <c r="AB71" s="297"/>
      <c r="AC71" s="297"/>
      <c r="AD71" s="297"/>
      <c r="AE71" s="297"/>
      <c r="AF71" s="297"/>
      <c r="AG71" s="297"/>
      <c r="AH71" s="297"/>
      <c r="AI71" s="297"/>
      <c r="AJ71" s="297"/>
      <c r="AK71" s="297"/>
      <c r="AM71" s="81"/>
      <c r="AN71" s="81"/>
      <c r="AO71" s="81"/>
      <c r="CJ71"/>
    </row>
    <row r="72" spans="2:88" s="17" customFormat="1" x14ac:dyDescent="0.2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N72" s="96"/>
      <c r="W72" s="297"/>
      <c r="X72" s="297"/>
      <c r="Y72" s="297"/>
      <c r="Z72" s="297"/>
      <c r="AA72" s="297"/>
      <c r="AB72" s="297"/>
      <c r="AC72" s="297"/>
      <c r="AD72" s="297"/>
      <c r="AE72" s="297"/>
      <c r="AF72" s="297"/>
      <c r="AG72" s="297"/>
      <c r="AH72" s="297"/>
      <c r="AI72" s="297"/>
      <c r="AJ72" s="297"/>
      <c r="AK72" s="297"/>
      <c r="AM72" s="81"/>
      <c r="AN72" s="81"/>
      <c r="AO72" s="81"/>
      <c r="CJ72"/>
    </row>
    <row r="73" spans="2:88" s="17" customFormat="1" x14ac:dyDescent="0.2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N73" s="96"/>
      <c r="W73" s="297"/>
      <c r="X73" s="297"/>
      <c r="Y73" s="297"/>
      <c r="Z73" s="297"/>
      <c r="AA73" s="297"/>
      <c r="AB73" s="297"/>
      <c r="AC73" s="297"/>
      <c r="AD73" s="297"/>
      <c r="AE73" s="297"/>
      <c r="AF73" s="297"/>
      <c r="AG73" s="297"/>
      <c r="AH73" s="297"/>
      <c r="AI73" s="297"/>
      <c r="AJ73" s="297"/>
      <c r="AK73" s="297"/>
      <c r="AM73" s="81"/>
      <c r="AN73" s="81"/>
      <c r="AO73" s="81"/>
      <c r="CJ73"/>
    </row>
    <row r="74" spans="2:88" s="17" customFormat="1" x14ac:dyDescent="0.2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N74" s="96"/>
      <c r="W74" s="297"/>
      <c r="X74" s="297"/>
      <c r="Y74" s="297"/>
      <c r="Z74" s="297"/>
      <c r="AA74" s="297"/>
      <c r="AB74" s="297"/>
      <c r="AC74" s="297"/>
      <c r="AD74" s="297"/>
      <c r="AE74" s="297"/>
      <c r="AF74" s="297"/>
      <c r="AG74" s="297"/>
      <c r="AH74" s="297"/>
      <c r="AI74" s="297"/>
      <c r="AJ74" s="297"/>
      <c r="AK74" s="297"/>
      <c r="AM74" s="81"/>
      <c r="AN74" s="81"/>
      <c r="AO74" s="81"/>
      <c r="CJ74"/>
    </row>
    <row r="75" spans="2:88" s="17" customFormat="1" x14ac:dyDescent="0.2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N75" s="96"/>
      <c r="W75" s="297"/>
      <c r="X75" s="297"/>
      <c r="Y75" s="297"/>
      <c r="Z75" s="297"/>
      <c r="AA75" s="297"/>
      <c r="AB75" s="297"/>
      <c r="AC75" s="297"/>
      <c r="AD75" s="297"/>
      <c r="AE75" s="297"/>
      <c r="AF75" s="297"/>
      <c r="AG75" s="297"/>
      <c r="AH75" s="297"/>
      <c r="AI75" s="297"/>
      <c r="AJ75" s="297"/>
      <c r="AK75" s="297"/>
      <c r="AM75" s="81"/>
      <c r="AN75" s="81"/>
      <c r="AO75" s="81"/>
      <c r="CJ75"/>
    </row>
    <row r="76" spans="2:88" s="17" customFormat="1" x14ac:dyDescent="0.2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N76" s="96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97"/>
      <c r="AH76" s="297"/>
      <c r="AI76" s="297"/>
      <c r="AJ76" s="297"/>
      <c r="AK76" s="297"/>
      <c r="AM76" s="81"/>
      <c r="AN76" s="81"/>
      <c r="AO76" s="81"/>
      <c r="CJ76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DFB5D-412F-48BA-ACB8-6F7F0FFB0218}">
  <dimension ref="A1:AQ23"/>
  <sheetViews>
    <sheetView showGridLines="0" workbookViewId="0">
      <selection activeCell="E11" sqref="E11"/>
    </sheetView>
  </sheetViews>
  <sheetFormatPr defaultColWidth="9" defaultRowHeight="15" x14ac:dyDescent="0.25"/>
  <cols>
    <col min="2" max="2" width="29.7109375" bestFit="1" customWidth="1"/>
    <col min="3" max="8" width="4.7109375" bestFit="1" customWidth="1"/>
    <col min="9" max="9" width="5" style="375" bestFit="1" customWidth="1"/>
    <col min="10" max="10" width="5.5703125" style="375" bestFit="1" customWidth="1"/>
    <col min="11" max="11" width="8.5703125" bestFit="1" customWidth="1"/>
    <col min="12" max="12" width="8.7109375" bestFit="1" customWidth="1"/>
    <col min="13" max="13" width="1.42578125" customWidth="1"/>
    <col min="14" max="18" width="7.5703125" style="375" bestFit="1" customWidth="1"/>
    <col min="19" max="19" width="2.42578125" customWidth="1"/>
    <col min="20" max="21" width="6.7109375" bestFit="1" customWidth="1"/>
    <col min="22" max="22" width="6.7109375" style="375" customWidth="1"/>
    <col min="23" max="23" width="7.28515625" customWidth="1"/>
    <col min="24" max="24" width="29.7109375" bestFit="1" customWidth="1"/>
    <col min="25" max="31" width="4.7109375" bestFit="1" customWidth="1"/>
    <col min="32" max="32" width="5" bestFit="1" customWidth="1"/>
    <col min="33" max="33" width="8.5703125" bestFit="1" customWidth="1"/>
    <col min="34" max="34" width="8.7109375" bestFit="1" customWidth="1"/>
    <col min="36" max="40" width="6.7109375" bestFit="1" customWidth="1"/>
    <col min="42" max="43" width="6.7109375" bestFit="1" customWidth="1"/>
  </cols>
  <sheetData>
    <row r="1" spans="1:43" x14ac:dyDescent="0.25">
      <c r="A1" s="17"/>
      <c r="B1" s="99" t="s">
        <v>51</v>
      </c>
      <c r="C1" s="17"/>
      <c r="D1" s="17"/>
      <c r="E1" s="17"/>
      <c r="F1" s="17"/>
      <c r="G1" s="17"/>
      <c r="H1" s="17"/>
      <c r="I1" s="384"/>
      <c r="J1" s="384"/>
      <c r="K1" s="17"/>
      <c r="L1" s="17"/>
      <c r="M1" s="17"/>
      <c r="N1" s="552"/>
      <c r="O1" s="552"/>
      <c r="P1" s="552"/>
      <c r="Q1" s="552"/>
      <c r="R1" s="552"/>
      <c r="S1" s="297"/>
      <c r="T1" s="17"/>
      <c r="U1" s="17"/>
      <c r="V1" s="384"/>
      <c r="X1" s="98" t="s">
        <v>52</v>
      </c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</row>
    <row r="2" spans="1:43" x14ac:dyDescent="0.25">
      <c r="A2" s="17"/>
      <c r="B2" s="1"/>
      <c r="C2" s="298"/>
      <c r="D2" s="298"/>
      <c r="E2" s="298"/>
      <c r="F2" s="298"/>
      <c r="G2" s="298"/>
      <c r="H2" s="298"/>
      <c r="I2" s="553"/>
      <c r="J2" s="553"/>
      <c r="K2" s="298"/>
      <c r="L2" s="298"/>
      <c r="M2" s="298"/>
      <c r="N2" s="552"/>
      <c r="O2" s="552"/>
      <c r="P2" s="552"/>
      <c r="Q2" s="552"/>
      <c r="R2" s="552"/>
      <c r="S2" s="297"/>
      <c r="T2" s="17"/>
      <c r="U2" s="17"/>
      <c r="V2" s="384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</row>
    <row r="3" spans="1:43" x14ac:dyDescent="0.25">
      <c r="A3" s="17"/>
      <c r="B3" s="16" t="s">
        <v>97</v>
      </c>
      <c r="C3" s="17"/>
      <c r="D3" s="17"/>
      <c r="E3" s="17"/>
      <c r="F3" s="17"/>
      <c r="G3" s="17"/>
      <c r="H3" s="17"/>
      <c r="I3" s="384"/>
      <c r="J3" s="384"/>
      <c r="K3" s="17"/>
      <c r="L3" s="17"/>
      <c r="M3" s="17"/>
      <c r="N3" s="555"/>
      <c r="O3" s="555"/>
      <c r="P3" s="555"/>
      <c r="Q3" s="555"/>
      <c r="R3" s="555"/>
      <c r="S3" s="300"/>
      <c r="T3" s="299"/>
      <c r="U3" s="299"/>
      <c r="V3" s="554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1:43" ht="33.75" x14ac:dyDescent="0.25">
      <c r="A4" s="301"/>
      <c r="B4" s="556" t="s">
        <v>118</v>
      </c>
      <c r="C4" s="301">
        <v>2013</v>
      </c>
      <c r="D4" s="301">
        <v>2014</v>
      </c>
      <c r="E4" s="301">
        <v>2015</v>
      </c>
      <c r="F4" s="301">
        <v>2016</v>
      </c>
      <c r="G4" s="301">
        <v>2017</v>
      </c>
      <c r="H4" s="301">
        <v>2018</v>
      </c>
      <c r="I4" s="557">
        <v>2019</v>
      </c>
      <c r="J4" s="557" t="s">
        <v>84</v>
      </c>
      <c r="K4" s="303" t="s">
        <v>85</v>
      </c>
      <c r="L4" s="303" t="s">
        <v>86</v>
      </c>
      <c r="M4" s="301"/>
      <c r="N4" s="557" t="s">
        <v>82</v>
      </c>
      <c r="O4" s="557" t="s">
        <v>88</v>
      </c>
      <c r="P4" s="557" t="s">
        <v>89</v>
      </c>
      <c r="Q4" s="557" t="s">
        <v>87</v>
      </c>
      <c r="R4" s="557" t="s">
        <v>90</v>
      </c>
      <c r="S4" s="302"/>
      <c r="T4" s="301" t="s">
        <v>93</v>
      </c>
      <c r="U4" s="301" t="s">
        <v>94</v>
      </c>
      <c r="V4" s="556"/>
      <c r="W4" s="304"/>
      <c r="X4" s="556" t="s">
        <v>118</v>
      </c>
      <c r="Y4" s="283">
        <v>2013</v>
      </c>
      <c r="Z4" s="283">
        <v>2014</v>
      </c>
      <c r="AA4" s="283">
        <v>2015</v>
      </c>
      <c r="AB4" s="283">
        <v>2016</v>
      </c>
      <c r="AC4" s="283">
        <v>2017</v>
      </c>
      <c r="AD4" s="283">
        <v>2018</v>
      </c>
      <c r="AE4" s="283">
        <v>2019</v>
      </c>
      <c r="AF4" s="284" t="s">
        <v>84</v>
      </c>
      <c r="AG4" s="285" t="s">
        <v>85</v>
      </c>
      <c r="AH4" s="285" t="s">
        <v>86</v>
      </c>
      <c r="AI4" s="283"/>
      <c r="AJ4" s="286" t="s">
        <v>82</v>
      </c>
      <c r="AK4" s="286" t="s">
        <v>88</v>
      </c>
      <c r="AL4" s="286" t="s">
        <v>89</v>
      </c>
      <c r="AM4" s="286" t="s">
        <v>87</v>
      </c>
      <c r="AN4" s="286" t="s">
        <v>90</v>
      </c>
      <c r="AO4" s="283"/>
      <c r="AP4" s="283" t="s">
        <v>93</v>
      </c>
      <c r="AQ4" s="283" t="s">
        <v>94</v>
      </c>
    </row>
    <row r="5" spans="1:43" x14ac:dyDescent="0.25">
      <c r="A5" s="17"/>
      <c r="B5" s="261"/>
      <c r="C5" s="262"/>
      <c r="D5" s="262"/>
      <c r="E5" s="262"/>
      <c r="F5" s="262"/>
      <c r="G5" s="262"/>
      <c r="H5" s="262"/>
      <c r="I5" s="532"/>
      <c r="J5" s="532"/>
      <c r="K5" s="305"/>
      <c r="L5" s="305"/>
      <c r="M5" s="17"/>
      <c r="N5" s="560"/>
      <c r="O5" s="560"/>
      <c r="P5" s="560"/>
      <c r="Q5" s="560"/>
      <c r="R5" s="384"/>
      <c r="S5" s="17"/>
      <c r="T5" s="259"/>
      <c r="U5" s="259"/>
      <c r="V5" s="529"/>
      <c r="X5" s="261"/>
      <c r="Y5" s="262"/>
      <c r="Z5" s="262"/>
      <c r="AA5" s="262"/>
      <c r="AB5" s="262"/>
      <c r="AC5" s="262"/>
      <c r="AD5" s="262"/>
      <c r="AE5" s="262"/>
      <c r="AF5" s="262"/>
      <c r="AG5" s="305"/>
      <c r="AH5" s="305"/>
      <c r="AI5" s="17"/>
      <c r="AJ5" s="259"/>
      <c r="AK5" s="259"/>
      <c r="AL5" s="259"/>
      <c r="AM5" s="259"/>
      <c r="AN5" s="17"/>
      <c r="AO5" s="17"/>
      <c r="AP5" s="67"/>
      <c r="AQ5" s="67"/>
    </row>
    <row r="6" spans="1:43" x14ac:dyDescent="0.25">
      <c r="A6" s="17"/>
      <c r="B6" s="260" t="s">
        <v>104</v>
      </c>
      <c r="C6" s="249">
        <f>'Table 1(Q1''20)'!D14</f>
        <v>1120</v>
      </c>
      <c r="D6" s="519">
        <f>'Table 1(Q1''20)'!E14</f>
        <v>1255</v>
      </c>
      <c r="E6" s="519">
        <f>'Table 1(Q1''20)'!F14</f>
        <v>1185</v>
      </c>
      <c r="F6" s="519">
        <f>'Table 1(Q1''20)'!G14</f>
        <v>1210</v>
      </c>
      <c r="G6" s="519">
        <f>'Table 1(Q1''20)'!H14</f>
        <v>1325</v>
      </c>
      <c r="H6" s="519">
        <f>'Table 1(Q1''20)'!I14</f>
        <v>1420</v>
      </c>
      <c r="I6" s="519">
        <f>SUM(I7:I11)</f>
        <v>1630.0045421244777</v>
      </c>
      <c r="J6" s="519">
        <f>SUM(J7:J11)</f>
        <v>1486.3646441630697</v>
      </c>
      <c r="K6" s="477">
        <f>IF(ISERROR(I6/H6),"N/A",IF(H6&lt;0,"N/A",IF(I6&lt;0,"N/A",IF(I6/H6-1&gt;300%,"&gt;±300%",IF(I6/H6-1&lt;-300%,"&gt;±300%",I6/H6-1)))))</f>
        <v>0.1478905226228715</v>
      </c>
      <c r="L6" s="408">
        <f>IF(ISERROR(J6/I6),"N/A",IF(I6&lt;0,"N/A",IF(J6&lt;0,"N/A",IF(J6/I6-1&gt;300%,"&gt;±300%",IF(J6/I6-1&lt;-300%,"&gt;±300%",J6/I6-1)))))</f>
        <v>-8.8122391226096775E-2</v>
      </c>
      <c r="M6" s="308"/>
      <c r="N6" s="519">
        <f>SUM(N7:N11)</f>
        <v>413.37200113460244</v>
      </c>
      <c r="O6" s="519">
        <f>SUM(O7:O11)</f>
        <v>386.63254098987511</v>
      </c>
      <c r="P6" s="519">
        <f>SUM(P7:P11)</f>
        <v>410</v>
      </c>
      <c r="Q6" s="519">
        <f>SUM(Q7:Q11)</f>
        <v>420</v>
      </c>
      <c r="R6" s="519">
        <f>SUM(R7:R11)</f>
        <v>406.03589407272102</v>
      </c>
      <c r="S6" s="339"/>
      <c r="T6" s="249">
        <f>N6+O6</f>
        <v>800.00454212447755</v>
      </c>
      <c r="U6" s="249">
        <f>P6+Q6</f>
        <v>830</v>
      </c>
      <c r="V6" s="519"/>
      <c r="W6" s="519"/>
      <c r="X6" s="260" t="s">
        <v>27</v>
      </c>
      <c r="Y6" s="254">
        <f t="shared" ref="Y6:AH6" si="0">C6</f>
        <v>1120</v>
      </c>
      <c r="Z6" s="254">
        <f t="shared" si="0"/>
        <v>1255</v>
      </c>
      <c r="AA6" s="254">
        <f t="shared" si="0"/>
        <v>1185</v>
      </c>
      <c r="AB6" s="254">
        <f t="shared" si="0"/>
        <v>1210</v>
      </c>
      <c r="AC6" s="254">
        <f t="shared" si="0"/>
        <v>1325</v>
      </c>
      <c r="AD6" s="254">
        <f t="shared" si="0"/>
        <v>1420</v>
      </c>
      <c r="AE6" s="254">
        <f t="shared" si="0"/>
        <v>1630.0045421244777</v>
      </c>
      <c r="AF6" s="254">
        <f t="shared" si="0"/>
        <v>1486.3646441630697</v>
      </c>
      <c r="AG6" s="309">
        <f t="shared" si="0"/>
        <v>0.1478905226228715</v>
      </c>
      <c r="AH6" s="309">
        <f t="shared" si="0"/>
        <v>-8.8122391226096775E-2</v>
      </c>
      <c r="AI6" s="264"/>
      <c r="AJ6" s="254">
        <f>N6</f>
        <v>413.37200113460244</v>
      </c>
      <c r="AK6" s="254">
        <f>O6</f>
        <v>386.63254098987511</v>
      </c>
      <c r="AL6" s="254">
        <f>P6</f>
        <v>410</v>
      </c>
      <c r="AM6" s="254">
        <f>Q6</f>
        <v>420</v>
      </c>
      <c r="AN6" s="254">
        <f>R6</f>
        <v>406.03589407272102</v>
      </c>
      <c r="AO6" s="265"/>
      <c r="AP6" s="254">
        <f t="shared" ref="AP6:AQ6" si="1">T6</f>
        <v>800.00454212447755</v>
      </c>
      <c r="AQ6" s="254">
        <f t="shared" si="1"/>
        <v>830</v>
      </c>
    </row>
    <row r="7" spans="1:43" x14ac:dyDescent="0.25">
      <c r="A7" s="17"/>
      <c r="B7" s="266" t="s">
        <v>15</v>
      </c>
      <c r="C7" s="196"/>
      <c r="D7" s="196"/>
      <c r="E7" s="196"/>
      <c r="F7" s="196"/>
      <c r="G7" s="196"/>
      <c r="H7" s="196"/>
      <c r="I7" s="490">
        <v>520.02377405934487</v>
      </c>
      <c r="J7" s="490">
        <v>488.7440442060896</v>
      </c>
      <c r="K7" s="310"/>
      <c r="L7" s="310">
        <f t="shared" ref="L7:L23" si="2">IF(ISERROR(J7/I7),"N/A",IF(I7&lt;0,"N/A",IF(J7&lt;0,"N/A",IF(J7/I7-1&gt;300%,"&gt;±300%",IF(J7/I7-1&lt;-300%,"&gt;±300%",J7/I7-1)))))</f>
        <v>-6.0150576595918603E-2</v>
      </c>
      <c r="M7" s="308"/>
      <c r="N7" s="490">
        <v>131.87893810424964</v>
      </c>
      <c r="O7" s="490">
        <v>123.34819194899833</v>
      </c>
      <c r="P7" s="490">
        <v>130.8031614969876</v>
      </c>
      <c r="Q7" s="490">
        <v>133.99348250910927</v>
      </c>
      <c r="R7" s="490">
        <v>133.19772748529215</v>
      </c>
      <c r="S7" s="339"/>
      <c r="T7" s="255">
        <f>N7+O7</f>
        <v>255.22713005324798</v>
      </c>
      <c r="U7" s="255">
        <f>P7+Q7</f>
        <v>264.79664400609687</v>
      </c>
      <c r="V7" s="519"/>
      <c r="W7" s="519"/>
      <c r="X7" s="266" t="s">
        <v>15</v>
      </c>
      <c r="Y7" s="262"/>
      <c r="Z7" s="262"/>
      <c r="AA7" s="262"/>
      <c r="AB7" s="262"/>
      <c r="AC7" s="262"/>
      <c r="AD7" s="262"/>
      <c r="AE7" s="262">
        <f t="shared" ref="AE7:AE19" si="3">I7</f>
        <v>520.02377405934487</v>
      </c>
      <c r="AF7" s="262"/>
      <c r="AG7" s="312"/>
      <c r="AH7" s="305"/>
      <c r="AI7" s="262"/>
      <c r="AJ7" s="257"/>
      <c r="AK7" s="257"/>
      <c r="AL7" s="257"/>
      <c r="AM7" s="257"/>
      <c r="AN7" s="257"/>
      <c r="AO7" s="267"/>
      <c r="AP7" s="67"/>
      <c r="AQ7" s="67"/>
    </row>
    <row r="8" spans="1:43" x14ac:dyDescent="0.25">
      <c r="A8" s="17"/>
      <c r="B8" s="266" t="s">
        <v>16</v>
      </c>
      <c r="C8" s="196"/>
      <c r="D8" s="196"/>
      <c r="E8" s="196"/>
      <c r="F8" s="196"/>
      <c r="G8" s="196"/>
      <c r="H8" s="196"/>
      <c r="I8" s="490">
        <v>848.43731684298552</v>
      </c>
      <c r="J8" s="490">
        <v>754.36500984221334</v>
      </c>
      <c r="K8" s="310"/>
      <c r="L8" s="310">
        <f t="shared" si="2"/>
        <v>-0.11087714452590669</v>
      </c>
      <c r="M8" s="308"/>
      <c r="N8" s="490">
        <v>215.16518662183856</v>
      </c>
      <c r="O8" s="490">
        <v>201.24697030235913</v>
      </c>
      <c r="P8" s="490">
        <v>213.41001875506387</v>
      </c>
      <c r="Q8" s="490">
        <v>218.61514116372396</v>
      </c>
      <c r="R8" s="490">
        <v>217.31683848805696</v>
      </c>
      <c r="S8" s="339"/>
      <c r="T8" s="255">
        <f>N8+O8</f>
        <v>416.41215692419769</v>
      </c>
      <c r="U8" s="255">
        <f>P8+Q8</f>
        <v>432.02515991878784</v>
      </c>
      <c r="V8" s="519"/>
      <c r="W8" s="519"/>
      <c r="X8" s="266" t="s">
        <v>16</v>
      </c>
      <c r="Y8" s="262"/>
      <c r="Z8" s="262"/>
      <c r="AA8" s="262"/>
      <c r="AB8" s="262"/>
      <c r="AC8" s="262"/>
      <c r="AD8" s="262"/>
      <c r="AE8" s="262">
        <f t="shared" si="3"/>
        <v>848.43731684298552</v>
      </c>
      <c r="AF8" s="262"/>
      <c r="AG8" s="312"/>
      <c r="AH8" s="305"/>
      <c r="AI8" s="262"/>
      <c r="AJ8" s="257"/>
      <c r="AK8" s="257"/>
      <c r="AL8" s="257"/>
      <c r="AM8" s="257"/>
      <c r="AN8" s="257"/>
      <c r="AO8" s="267"/>
      <c r="AP8" s="67"/>
      <c r="AQ8" s="67"/>
    </row>
    <row r="9" spans="1:43" x14ac:dyDescent="0.25">
      <c r="A9" s="17"/>
      <c r="B9" s="266" t="s">
        <v>17</v>
      </c>
      <c r="C9" s="196"/>
      <c r="D9" s="196"/>
      <c r="E9" s="196"/>
      <c r="F9" s="196"/>
      <c r="G9" s="196"/>
      <c r="H9" s="196"/>
      <c r="I9" s="490">
        <v>115.64760285696485</v>
      </c>
      <c r="J9" s="490">
        <v>116.50302154505309</v>
      </c>
      <c r="K9" s="310"/>
      <c r="L9" s="310">
        <f t="shared" si="2"/>
        <v>7.3967697293841894E-3</v>
      </c>
      <c r="M9" s="308"/>
      <c r="N9" s="490">
        <v>29.328434236812456</v>
      </c>
      <c r="O9" s="490">
        <v>27.431289543340231</v>
      </c>
      <c r="P9" s="490">
        <v>29.089193278907221</v>
      </c>
      <c r="Q9" s="490">
        <v>29.798685797904955</v>
      </c>
      <c r="R9" s="490">
        <v>29.62171857918058</v>
      </c>
      <c r="S9" s="339"/>
      <c r="T9" s="255">
        <f>N9+O9</f>
        <v>56.759723780152683</v>
      </c>
      <c r="U9" s="255">
        <f>P9+Q9</f>
        <v>58.887879076812176</v>
      </c>
      <c r="V9" s="519"/>
      <c r="W9" s="519"/>
      <c r="X9" s="266" t="s">
        <v>17</v>
      </c>
      <c r="Y9" s="262"/>
      <c r="Z9" s="262"/>
      <c r="AA9" s="262"/>
      <c r="AB9" s="262"/>
      <c r="AC9" s="262"/>
      <c r="AD9" s="262"/>
      <c r="AE9" s="262">
        <f t="shared" si="3"/>
        <v>115.64760285696485</v>
      </c>
      <c r="AF9" s="262"/>
      <c r="AG9" s="312"/>
      <c r="AH9" s="305"/>
      <c r="AI9" s="262"/>
      <c r="AJ9" s="257"/>
      <c r="AK9" s="257"/>
      <c r="AL9" s="257"/>
      <c r="AM9" s="257"/>
      <c r="AN9" s="257"/>
      <c r="AO9" s="268"/>
      <c r="AP9" s="67"/>
      <c r="AQ9" s="67"/>
    </row>
    <row r="10" spans="1:43" x14ac:dyDescent="0.25">
      <c r="A10" s="17"/>
      <c r="B10" s="266" t="s">
        <v>18</v>
      </c>
      <c r="C10" s="196"/>
      <c r="D10" s="196"/>
      <c r="E10" s="196"/>
      <c r="F10" s="196"/>
      <c r="G10" s="196"/>
      <c r="H10" s="196"/>
      <c r="I10" s="490">
        <v>35.627628806528236</v>
      </c>
      <c r="J10" s="490">
        <v>30.758763245189542</v>
      </c>
      <c r="K10" s="310"/>
      <c r="L10" s="310">
        <f t="shared" si="2"/>
        <v>-0.13665982622022121</v>
      </c>
      <c r="M10" s="308"/>
      <c r="N10" s="490">
        <v>9.0352289425158574</v>
      </c>
      <c r="O10" s="490">
        <v>8.4507743990446826</v>
      </c>
      <c r="P10" s="490">
        <v>8.9615258320924784</v>
      </c>
      <c r="Q10" s="490">
        <v>9.1800996328752209</v>
      </c>
      <c r="R10" s="490">
        <v>6.3246602597610995</v>
      </c>
      <c r="S10" s="339"/>
      <c r="T10" s="255">
        <f>N10+O10</f>
        <v>17.48600334156054</v>
      </c>
      <c r="U10" s="255">
        <f>P10+Q10</f>
        <v>18.141625464967699</v>
      </c>
      <c r="V10" s="519"/>
      <c r="W10" s="519"/>
      <c r="X10" s="266" t="s">
        <v>18</v>
      </c>
      <c r="Y10" s="262"/>
      <c r="Z10" s="262"/>
      <c r="AA10" s="262"/>
      <c r="AB10" s="262"/>
      <c r="AC10" s="262"/>
      <c r="AD10" s="262"/>
      <c r="AE10" s="262">
        <f t="shared" si="3"/>
        <v>35.627628806528236</v>
      </c>
      <c r="AF10" s="262"/>
      <c r="AG10" s="312"/>
      <c r="AH10" s="305"/>
      <c r="AI10" s="262"/>
      <c r="AJ10" s="257"/>
      <c r="AK10" s="257"/>
      <c r="AL10" s="257"/>
      <c r="AM10" s="257"/>
      <c r="AN10" s="257"/>
      <c r="AO10" s="267"/>
      <c r="AP10" s="67"/>
      <c r="AQ10" s="67"/>
    </row>
    <row r="11" spans="1:43" x14ac:dyDescent="0.25">
      <c r="A11" s="17"/>
      <c r="B11" s="54" t="s">
        <v>19</v>
      </c>
      <c r="C11" s="250"/>
      <c r="D11" s="250"/>
      <c r="E11" s="250"/>
      <c r="F11" s="250"/>
      <c r="G11" s="250"/>
      <c r="H11" s="250"/>
      <c r="I11" s="520">
        <v>110.26821955865411</v>
      </c>
      <c r="J11" s="520">
        <v>95.99380532452416</v>
      </c>
      <c r="K11" s="314"/>
      <c r="L11" s="314">
        <f t="shared" si="2"/>
        <v>-0.12945175220261063</v>
      </c>
      <c r="M11" s="308"/>
      <c r="N11" s="520">
        <v>27.964213229185987</v>
      </c>
      <c r="O11" s="520">
        <v>26.155314796132718</v>
      </c>
      <c r="P11" s="520">
        <v>27.736100636948816</v>
      </c>
      <c r="Q11" s="520">
        <v>28.412590896386593</v>
      </c>
      <c r="R11" s="520">
        <v>19.574949260430188</v>
      </c>
      <c r="S11" s="339"/>
      <c r="T11" s="256">
        <f>N12+O12</f>
        <v>239.55053879111429</v>
      </c>
      <c r="U11" s="256">
        <f>P12+Q11</f>
        <v>144.81152470564689</v>
      </c>
      <c r="V11" s="519"/>
      <c r="W11" s="519"/>
      <c r="X11" s="54" t="s">
        <v>19</v>
      </c>
      <c r="Y11" s="56"/>
      <c r="Z11" s="56"/>
      <c r="AA11" s="56"/>
      <c r="AB11" s="56"/>
      <c r="AC11" s="56"/>
      <c r="AD11" s="56"/>
      <c r="AE11" s="56">
        <f t="shared" si="3"/>
        <v>110.26821955865411</v>
      </c>
      <c r="AF11" s="56"/>
      <c r="AG11" s="316"/>
      <c r="AH11" s="317"/>
      <c r="AI11" s="262"/>
      <c r="AJ11" s="55"/>
      <c r="AK11" s="55"/>
      <c r="AL11" s="55"/>
      <c r="AM11" s="55"/>
      <c r="AN11" s="55"/>
      <c r="AO11" s="269"/>
      <c r="AP11" s="55"/>
      <c r="AQ11" s="55"/>
    </row>
    <row r="12" spans="1:43" x14ac:dyDescent="0.25">
      <c r="A12" s="17"/>
      <c r="B12" s="260" t="s">
        <v>105</v>
      </c>
      <c r="C12" s="249">
        <f>'Table 1(Q1''20)'!D15</f>
        <v>855</v>
      </c>
      <c r="D12" s="519">
        <f>'Table 1(Q1''20)'!E15</f>
        <v>775</v>
      </c>
      <c r="E12" s="519">
        <f>'Table 1(Q1''20)'!F15</f>
        <v>515</v>
      </c>
      <c r="F12" s="519">
        <f>'Table 1(Q1''20)'!G15</f>
        <v>625</v>
      </c>
      <c r="G12" s="519">
        <f>'Table 1(Q1''20)'!H15</f>
        <v>560</v>
      </c>
      <c r="H12" s="519">
        <f>'Table 1(Q1''20)'!I15</f>
        <v>505</v>
      </c>
      <c r="I12" s="519">
        <f>SUM(I13:I17)</f>
        <v>476.57182430946597</v>
      </c>
      <c r="J12" s="519">
        <f>SUM(J13:J17)</f>
        <v>97.124691506110551</v>
      </c>
      <c r="K12" s="307">
        <f>IF(ISERROR(I12/H12),"N/A",IF(H12&lt;0,"N/A",IF(I12&lt;0,"N/A",IF(I12/H12-1&gt;300%,"&gt;±300%",IF(I12/H12-1&lt;-300%,"&gt;±300%",I12/H12-1)))))</f>
        <v>-5.6293417208978291E-2</v>
      </c>
      <c r="L12" s="307">
        <f t="shared" si="2"/>
        <v>-0.7962013561191108</v>
      </c>
      <c r="M12" s="308"/>
      <c r="N12" s="519">
        <f>SUM(N13:N17)</f>
        <v>120.45474252537473</v>
      </c>
      <c r="O12" s="519">
        <f>SUM(O13:O17)</f>
        <v>119.09579626573957</v>
      </c>
      <c r="P12" s="519">
        <f>SUM(P13:P17)</f>
        <v>116.39893380926028</v>
      </c>
      <c r="Q12" s="519">
        <f>SUM(Q13:Q17)</f>
        <v>120.62235170909138</v>
      </c>
      <c r="R12" s="519">
        <f>SUM(R13:R17)</f>
        <v>69.869511383192133</v>
      </c>
      <c r="S12" s="339"/>
      <c r="T12" s="249">
        <f t="shared" ref="T12:T23" si="4">N12+O12</f>
        <v>239.55053879111429</v>
      </c>
      <c r="U12" s="249">
        <f t="shared" ref="U12:U23" si="5">P12+Q12</f>
        <v>237.02128551835165</v>
      </c>
      <c r="V12" s="519"/>
      <c r="W12" s="519"/>
      <c r="X12" s="260" t="s">
        <v>5</v>
      </c>
      <c r="Y12" s="254">
        <f t="shared" ref="Y12:AD12" si="6">C12</f>
        <v>855</v>
      </c>
      <c r="Z12" s="254">
        <f t="shared" si="6"/>
        <v>775</v>
      </c>
      <c r="AA12" s="254">
        <f t="shared" si="6"/>
        <v>515</v>
      </c>
      <c r="AB12" s="254">
        <f t="shared" si="6"/>
        <v>625</v>
      </c>
      <c r="AC12" s="254">
        <f t="shared" si="6"/>
        <v>560</v>
      </c>
      <c r="AD12" s="254">
        <f t="shared" si="6"/>
        <v>505</v>
      </c>
      <c r="AE12" s="254">
        <f t="shared" si="3"/>
        <v>476.57182430946597</v>
      </c>
      <c r="AF12" s="254">
        <f>J12</f>
        <v>97.124691506110551</v>
      </c>
      <c r="AG12" s="309">
        <f>K12</f>
        <v>-5.6293417208978291E-2</v>
      </c>
      <c r="AH12" s="309">
        <f>L12</f>
        <v>-0.7962013561191108</v>
      </c>
      <c r="AI12" s="264"/>
      <c r="AJ12" s="254">
        <f>N12</f>
        <v>120.45474252537473</v>
      </c>
      <c r="AK12" s="254">
        <f>O12</f>
        <v>119.09579626573957</v>
      </c>
      <c r="AL12" s="254">
        <f>P12</f>
        <v>116.39893380926028</v>
      </c>
      <c r="AM12" s="254">
        <f>Q12</f>
        <v>120.62235170909138</v>
      </c>
      <c r="AN12" s="254">
        <f>R12</f>
        <v>69.869511383192133</v>
      </c>
      <c r="AO12" s="318"/>
      <c r="AP12" s="254">
        <f t="shared" ref="AP12:AQ12" si="7">T12</f>
        <v>239.55053879111429</v>
      </c>
      <c r="AQ12" s="254">
        <f t="shared" si="7"/>
        <v>237.02128551835165</v>
      </c>
    </row>
    <row r="13" spans="1:43" x14ac:dyDescent="0.25">
      <c r="A13" s="17"/>
      <c r="B13" s="266" t="s">
        <v>15</v>
      </c>
      <c r="C13" s="196"/>
      <c r="D13" s="196"/>
      <c r="E13" s="196"/>
      <c r="F13" s="196"/>
      <c r="G13" s="196"/>
      <c r="H13" s="196"/>
      <c r="I13" s="490">
        <v>3.15</v>
      </c>
      <c r="J13" s="490">
        <v>0.55000000000000004</v>
      </c>
      <c r="K13" s="310"/>
      <c r="L13" s="310">
        <f t="shared" si="2"/>
        <v>-0.82539682539682535</v>
      </c>
      <c r="M13" s="308"/>
      <c r="N13" s="490">
        <v>0.77962500000000001</v>
      </c>
      <c r="O13" s="490">
        <v>0.77174999999999994</v>
      </c>
      <c r="P13" s="490">
        <v>0.78749999999999998</v>
      </c>
      <c r="Q13" s="490">
        <v>0.8111250000000001</v>
      </c>
      <c r="R13" s="490">
        <v>0.75</v>
      </c>
      <c r="S13" s="339"/>
      <c r="T13" s="311">
        <f t="shared" si="4"/>
        <v>1.5513749999999999</v>
      </c>
      <c r="U13" s="311">
        <f t="shared" si="5"/>
        <v>1.5986250000000002</v>
      </c>
      <c r="V13" s="519"/>
      <c r="W13" s="519"/>
      <c r="X13" s="266" t="s">
        <v>15</v>
      </c>
      <c r="Y13" s="262"/>
      <c r="Z13" s="262"/>
      <c r="AA13" s="262"/>
      <c r="AB13" s="262"/>
      <c r="AC13" s="262"/>
      <c r="AD13" s="262"/>
      <c r="AE13" s="262">
        <f t="shared" si="3"/>
        <v>3.15</v>
      </c>
      <c r="AF13" s="262"/>
      <c r="AG13" s="312"/>
      <c r="AH13" s="305"/>
      <c r="AI13" s="270"/>
      <c r="AJ13" s="257"/>
      <c r="AK13" s="257"/>
      <c r="AL13" s="257"/>
      <c r="AM13" s="257"/>
      <c r="AN13" s="257"/>
      <c r="AO13" s="271"/>
      <c r="AP13" s="67"/>
      <c r="AQ13" s="67"/>
    </row>
    <row r="14" spans="1:43" x14ac:dyDescent="0.25">
      <c r="A14" s="17"/>
      <c r="B14" s="266" t="s">
        <v>16</v>
      </c>
      <c r="C14" s="196"/>
      <c r="D14" s="196"/>
      <c r="E14" s="196"/>
      <c r="F14" s="196"/>
      <c r="G14" s="196"/>
      <c r="H14" s="196"/>
      <c r="I14" s="490">
        <v>4.187974883588887</v>
      </c>
      <c r="J14" s="490">
        <v>0.92924597747227911</v>
      </c>
      <c r="K14" s="310"/>
      <c r="L14" s="310">
        <f t="shared" si="2"/>
        <v>-0.77811567564226625</v>
      </c>
      <c r="M14" s="308"/>
      <c r="N14" s="490">
        <v>0.98417409764338837</v>
      </c>
      <c r="O14" s="490">
        <v>1.0155839092703052</v>
      </c>
      <c r="P14" s="490">
        <v>1.0679335953151661</v>
      </c>
      <c r="Q14" s="490">
        <v>1.1202832813600274</v>
      </c>
      <c r="R14" s="490">
        <v>0.96722426116406346</v>
      </c>
      <c r="S14" s="339"/>
      <c r="T14" s="311">
        <f t="shared" si="4"/>
        <v>1.9997580069136935</v>
      </c>
      <c r="U14" s="311">
        <f t="shared" si="5"/>
        <v>2.1882168766751935</v>
      </c>
      <c r="V14" s="519"/>
      <c r="W14" s="519"/>
      <c r="X14" s="266" t="s">
        <v>16</v>
      </c>
      <c r="Y14" s="262"/>
      <c r="Z14" s="262"/>
      <c r="AA14" s="262"/>
      <c r="AB14" s="262"/>
      <c r="AC14" s="262"/>
      <c r="AD14" s="262"/>
      <c r="AE14" s="262">
        <f t="shared" si="3"/>
        <v>4.187974883588887</v>
      </c>
      <c r="AF14" s="319"/>
      <c r="AG14" s="312"/>
      <c r="AH14" s="305"/>
      <c r="AI14" s="270"/>
      <c r="AJ14" s="257"/>
      <c r="AK14" s="257"/>
      <c r="AL14" s="257"/>
      <c r="AM14" s="257"/>
      <c r="AN14" s="257"/>
      <c r="AO14" s="271"/>
      <c r="AP14" s="67"/>
      <c r="AQ14" s="67"/>
    </row>
    <row r="15" spans="1:43" x14ac:dyDescent="0.25">
      <c r="A15" s="17"/>
      <c r="B15" s="266" t="s">
        <v>17</v>
      </c>
      <c r="C15" s="196"/>
      <c r="D15" s="196"/>
      <c r="E15" s="196"/>
      <c r="F15" s="196"/>
      <c r="G15" s="196"/>
      <c r="H15" s="196"/>
      <c r="I15" s="490">
        <v>187.4376351734617</v>
      </c>
      <c r="J15" s="490">
        <v>35.870000000000005</v>
      </c>
      <c r="K15" s="310"/>
      <c r="L15" s="310">
        <f t="shared" si="2"/>
        <v>-0.80862968119073531</v>
      </c>
      <c r="M15" s="308"/>
      <c r="N15" s="490">
        <v>46.859408793365425</v>
      </c>
      <c r="O15" s="490">
        <v>46.859408793365425</v>
      </c>
      <c r="P15" s="490">
        <v>46.859408793365425</v>
      </c>
      <c r="Q15" s="490">
        <v>46.859408793365425</v>
      </c>
      <c r="R15" s="490">
        <v>42.2</v>
      </c>
      <c r="S15" s="339"/>
      <c r="T15" s="311">
        <f t="shared" si="4"/>
        <v>93.71881758673085</v>
      </c>
      <c r="U15" s="311">
        <f t="shared" si="5"/>
        <v>93.71881758673085</v>
      </c>
      <c r="V15" s="519"/>
      <c r="W15" s="519"/>
      <c r="X15" s="266" t="s">
        <v>17</v>
      </c>
      <c r="Y15" s="262"/>
      <c r="Z15" s="262"/>
      <c r="AA15" s="262"/>
      <c r="AB15" s="262"/>
      <c r="AC15" s="262"/>
      <c r="AD15" s="262"/>
      <c r="AE15" s="262">
        <f t="shared" si="3"/>
        <v>187.4376351734617</v>
      </c>
      <c r="AF15" s="262"/>
      <c r="AG15" s="312"/>
      <c r="AH15" s="305"/>
      <c r="AI15" s="253"/>
      <c r="AJ15" s="257"/>
      <c r="AK15" s="257"/>
      <c r="AL15" s="257"/>
      <c r="AM15" s="257"/>
      <c r="AN15" s="257"/>
      <c r="AO15" s="270"/>
      <c r="AP15" s="67"/>
      <c r="AQ15" s="67"/>
    </row>
    <row r="16" spans="1:43" x14ac:dyDescent="0.25">
      <c r="A16" s="17"/>
      <c r="B16" s="266" t="s">
        <v>18</v>
      </c>
      <c r="C16" s="196"/>
      <c r="D16" s="196"/>
      <c r="E16" s="196"/>
      <c r="F16" s="196"/>
      <c r="G16" s="196"/>
      <c r="H16" s="196"/>
      <c r="I16" s="490">
        <v>276.49621425241537</v>
      </c>
      <c r="J16" s="490">
        <v>58.755445528638262</v>
      </c>
      <c r="K16" s="310"/>
      <c r="L16" s="310">
        <f t="shared" si="2"/>
        <v>-0.78749999999999998</v>
      </c>
      <c r="M16" s="308"/>
      <c r="N16" s="490">
        <v>70.50653463436592</v>
      </c>
      <c r="O16" s="490">
        <v>69.124053563103843</v>
      </c>
      <c r="P16" s="490">
        <v>66.359091420579688</v>
      </c>
      <c r="Q16" s="490">
        <v>70.50653463436592</v>
      </c>
      <c r="R16" s="490">
        <v>24.677287122028069</v>
      </c>
      <c r="S16" s="339"/>
      <c r="T16" s="311">
        <f t="shared" si="4"/>
        <v>139.63058819746976</v>
      </c>
      <c r="U16" s="311">
        <f t="shared" si="5"/>
        <v>136.86562605494561</v>
      </c>
      <c r="V16" s="519"/>
      <c r="W16" s="519"/>
      <c r="X16" s="266" t="s">
        <v>18</v>
      </c>
      <c r="Y16" s="262"/>
      <c r="Z16" s="262"/>
      <c r="AA16" s="262"/>
      <c r="AB16" s="262"/>
      <c r="AC16" s="262"/>
      <c r="AD16" s="262"/>
      <c r="AE16" s="262">
        <f t="shared" si="3"/>
        <v>276.49621425241537</v>
      </c>
      <c r="AF16" s="262"/>
      <c r="AG16" s="312"/>
      <c r="AH16" s="305"/>
      <c r="AI16" s="253"/>
      <c r="AJ16" s="257"/>
      <c r="AK16" s="257"/>
      <c r="AL16" s="257"/>
      <c r="AM16" s="257"/>
      <c r="AN16" s="257"/>
      <c r="AO16" s="267"/>
      <c r="AP16" s="67"/>
      <c r="AQ16" s="67"/>
    </row>
    <row r="17" spans="1:43" x14ac:dyDescent="0.25">
      <c r="A17" s="17"/>
      <c r="B17" s="54" t="s">
        <v>19</v>
      </c>
      <c r="C17" s="250"/>
      <c r="D17" s="250"/>
      <c r="E17" s="250"/>
      <c r="F17" s="250"/>
      <c r="G17" s="250"/>
      <c r="H17" s="250"/>
      <c r="I17" s="520">
        <v>5.3</v>
      </c>
      <c r="J17" s="520">
        <v>1.02</v>
      </c>
      <c r="K17" s="314"/>
      <c r="L17" s="314">
        <f t="shared" si="2"/>
        <v>-0.8075471698113208</v>
      </c>
      <c r="M17" s="308"/>
      <c r="N17" s="520">
        <v>1.325</v>
      </c>
      <c r="O17" s="520">
        <v>1.325</v>
      </c>
      <c r="P17" s="520">
        <v>1.325</v>
      </c>
      <c r="Q17" s="520">
        <v>1.325</v>
      </c>
      <c r="R17" s="520">
        <v>1.2749999999999999</v>
      </c>
      <c r="S17" s="339"/>
      <c r="T17" s="256">
        <f t="shared" si="4"/>
        <v>2.65</v>
      </c>
      <c r="U17" s="256">
        <f t="shared" si="5"/>
        <v>2.65</v>
      </c>
      <c r="V17" s="519"/>
      <c r="W17" s="519"/>
      <c r="X17" s="54" t="s">
        <v>19</v>
      </c>
      <c r="Y17" s="56"/>
      <c r="Z17" s="56"/>
      <c r="AA17" s="56"/>
      <c r="AB17" s="56"/>
      <c r="AC17" s="56"/>
      <c r="AD17" s="56"/>
      <c r="AE17" s="56">
        <f t="shared" si="3"/>
        <v>5.3</v>
      </c>
      <c r="AF17" s="56"/>
      <c r="AG17" s="316"/>
      <c r="AH17" s="317"/>
      <c r="AI17" s="253"/>
      <c r="AJ17" s="55"/>
      <c r="AK17" s="55"/>
      <c r="AL17" s="55"/>
      <c r="AM17" s="55"/>
      <c r="AN17" s="55"/>
      <c r="AO17" s="269"/>
      <c r="AP17" s="55"/>
      <c r="AQ17" s="55"/>
    </row>
    <row r="18" spans="1:43" x14ac:dyDescent="0.25">
      <c r="A18" s="17"/>
      <c r="B18" s="260" t="s">
        <v>106</v>
      </c>
      <c r="C18" s="249">
        <f>'Table 1(Q1''20)'!D16</f>
        <v>5</v>
      </c>
      <c r="D18" s="519">
        <f>'Table 1(Q1''20)'!E16</f>
        <v>5</v>
      </c>
      <c r="E18" s="519">
        <f>'Table 1(Q1''20)'!F16</f>
        <v>5</v>
      </c>
      <c r="F18" s="519">
        <f>'Table 1(Q1''20)'!G16</f>
        <v>5</v>
      </c>
      <c r="G18" s="519">
        <f>'Table 1(Q1''20)'!H16</f>
        <v>5</v>
      </c>
      <c r="H18" s="519">
        <f>'Table 1(Q1''20)'!I16</f>
        <v>5</v>
      </c>
      <c r="I18" s="519">
        <f>'Table 1(Q1''20)'!J16</f>
        <v>58</v>
      </c>
      <c r="J18" s="519">
        <f>'Table 1(Q1''20)'!K16</f>
        <v>57</v>
      </c>
      <c r="K18" s="307" t="str">
        <f>IF(ISERROR(I18/H18),"N/A",IF(H18&lt;0,"N/A",IF(I18&lt;0,"N/A",IF(I18/H18-1&gt;300%,"&gt;±300%",IF(I18/H18-1&lt;-300%,"&gt;±300%",I18/H18-1)))))</f>
        <v>&gt;±300%</v>
      </c>
      <c r="L18" s="307">
        <f t="shared" si="2"/>
        <v>-1.7241379310344862E-2</v>
      </c>
      <c r="M18" s="308"/>
      <c r="N18" s="519">
        <f>SUM(N19:N23)</f>
        <v>15.118760414224907</v>
      </c>
      <c r="O18" s="519">
        <f t="shared" ref="O18:R18" si="8">SUM(O19:O23)</f>
        <v>13.955778843899912</v>
      </c>
      <c r="P18" s="519">
        <f t="shared" si="8"/>
        <v>13.810406147609289</v>
      </c>
      <c r="Q18" s="519">
        <f t="shared" si="8"/>
        <v>15.26413311051553</v>
      </c>
      <c r="R18" s="519">
        <f t="shared" si="8"/>
        <v>13.554584102798852</v>
      </c>
      <c r="S18" s="339"/>
      <c r="T18" s="249">
        <f t="shared" si="4"/>
        <v>29.074539258124819</v>
      </c>
      <c r="U18" s="249">
        <f t="shared" si="5"/>
        <v>29.074539258124819</v>
      </c>
      <c r="V18" s="519"/>
      <c r="W18" s="519"/>
      <c r="X18" s="260" t="s">
        <v>12</v>
      </c>
      <c r="Y18" s="254">
        <f t="shared" ref="Y18:AD18" si="9">C18</f>
        <v>5</v>
      </c>
      <c r="Z18" s="254">
        <f t="shared" si="9"/>
        <v>5</v>
      </c>
      <c r="AA18" s="254">
        <f t="shared" si="9"/>
        <v>5</v>
      </c>
      <c r="AB18" s="254">
        <f t="shared" si="9"/>
        <v>5</v>
      </c>
      <c r="AC18" s="254">
        <f t="shared" si="9"/>
        <v>5</v>
      </c>
      <c r="AD18" s="254">
        <f t="shared" si="9"/>
        <v>5</v>
      </c>
      <c r="AE18" s="254">
        <f t="shared" si="3"/>
        <v>58</v>
      </c>
      <c r="AF18" s="254">
        <f>J18</f>
        <v>57</v>
      </c>
      <c r="AG18" s="309" t="str">
        <f>K18</f>
        <v>&gt;±300%</v>
      </c>
      <c r="AH18" s="309">
        <f>L18</f>
        <v>-1.7241379310344862E-2</v>
      </c>
      <c r="AI18" s="272"/>
      <c r="AJ18" s="254">
        <f>N18</f>
        <v>15.118760414224907</v>
      </c>
      <c r="AK18" s="254">
        <f>O18</f>
        <v>13.955778843899912</v>
      </c>
      <c r="AL18" s="254">
        <f>P18</f>
        <v>13.810406147609289</v>
      </c>
      <c r="AM18" s="254">
        <f>Q18</f>
        <v>15.26413311051553</v>
      </c>
      <c r="AN18" s="254">
        <f>R18</f>
        <v>13.554584102798852</v>
      </c>
      <c r="AO18" s="265"/>
      <c r="AP18" s="254">
        <f t="shared" ref="AP18:AQ18" si="10">T18</f>
        <v>29.074539258124819</v>
      </c>
      <c r="AQ18" s="254">
        <f t="shared" si="10"/>
        <v>29.074539258124819</v>
      </c>
    </row>
    <row r="19" spans="1:43" x14ac:dyDescent="0.25">
      <c r="A19" s="17"/>
      <c r="B19" s="266" t="s">
        <v>15</v>
      </c>
      <c r="C19" s="196"/>
      <c r="D19" s="196"/>
      <c r="E19" s="196"/>
      <c r="F19" s="196"/>
      <c r="G19" s="196"/>
      <c r="H19" s="196"/>
      <c r="I19" s="490">
        <v>3.2734426972831843</v>
      </c>
      <c r="J19" s="490">
        <v>0.64786886717063019</v>
      </c>
      <c r="K19" s="310"/>
      <c r="L19" s="310">
        <f t="shared" si="2"/>
        <v>-0.80208333333333337</v>
      </c>
      <c r="M19" s="308"/>
      <c r="N19" s="490">
        <v>0.85109510129362798</v>
      </c>
      <c r="O19" s="490">
        <v>0.78562624734796416</v>
      </c>
      <c r="P19" s="490">
        <v>0.77744264060475621</v>
      </c>
      <c r="Q19" s="490">
        <v>0.85927870803683604</v>
      </c>
      <c r="R19" s="490">
        <v>0.72561313123110571</v>
      </c>
      <c r="S19" s="339"/>
      <c r="T19" s="255">
        <f t="shared" si="4"/>
        <v>1.6367213486415921</v>
      </c>
      <c r="U19" s="255">
        <f t="shared" si="5"/>
        <v>1.6367213486415921</v>
      </c>
      <c r="V19" s="519"/>
      <c r="W19" s="519"/>
      <c r="X19" s="266" t="s">
        <v>15</v>
      </c>
      <c r="Y19" s="262"/>
      <c r="Z19" s="262"/>
      <c r="AA19" s="262"/>
      <c r="AB19" s="262"/>
      <c r="AC19" s="262"/>
      <c r="AD19" s="262"/>
      <c r="AE19" s="262">
        <f t="shared" si="3"/>
        <v>3.2734426972831843</v>
      </c>
      <c r="AF19" s="262"/>
      <c r="AG19" s="312"/>
      <c r="AH19" s="305"/>
      <c r="AI19" s="270"/>
      <c r="AJ19" s="257"/>
      <c r="AK19" s="257"/>
      <c r="AL19" s="257"/>
      <c r="AM19" s="257"/>
      <c r="AN19" s="257"/>
      <c r="AO19" s="271"/>
      <c r="AP19" s="17"/>
      <c r="AQ19" s="17"/>
    </row>
    <row r="20" spans="1:43" x14ac:dyDescent="0.25">
      <c r="A20" s="17"/>
      <c r="B20" s="266" t="s">
        <v>16</v>
      </c>
      <c r="C20" s="196"/>
      <c r="D20" s="196"/>
      <c r="E20" s="196"/>
      <c r="F20" s="196"/>
      <c r="G20" s="196"/>
      <c r="H20" s="196"/>
      <c r="I20" s="490">
        <v>11.256803446024072</v>
      </c>
      <c r="J20" s="490">
        <v>2.2007050736977063</v>
      </c>
      <c r="K20" s="310"/>
      <c r="L20" s="310">
        <f t="shared" si="2"/>
        <v>-0.80449999999999999</v>
      </c>
      <c r="M20" s="308"/>
      <c r="N20" s="490">
        <v>2.926768895966259</v>
      </c>
      <c r="O20" s="490">
        <v>2.7016328270457772</v>
      </c>
      <c r="P20" s="490">
        <v>2.6734908184307171</v>
      </c>
      <c r="Q20" s="490">
        <v>2.9549109045813182</v>
      </c>
      <c r="R20" s="490">
        <v>2.4164604730798342</v>
      </c>
      <c r="S20" s="339"/>
      <c r="T20" s="255">
        <f t="shared" si="4"/>
        <v>5.6284017230120362</v>
      </c>
      <c r="U20" s="255">
        <f t="shared" si="5"/>
        <v>5.6284017230120353</v>
      </c>
      <c r="V20" s="519"/>
      <c r="W20" s="519"/>
      <c r="X20" s="266" t="s">
        <v>16</v>
      </c>
      <c r="Y20" s="262"/>
      <c r="Z20" s="262"/>
      <c r="AA20" s="262"/>
      <c r="AB20" s="262"/>
      <c r="AC20" s="262"/>
      <c r="AD20" s="262"/>
      <c r="AE20" s="262">
        <f t="shared" ref="AE20:AE23" si="11">I20</f>
        <v>11.256803446024072</v>
      </c>
      <c r="AF20" s="262"/>
      <c r="AG20" s="312"/>
      <c r="AH20" s="305"/>
      <c r="AI20" s="320"/>
      <c r="AJ20" s="257"/>
      <c r="AK20" s="257"/>
      <c r="AL20" s="257"/>
      <c r="AM20" s="257"/>
      <c r="AN20" s="257"/>
      <c r="AO20" s="271"/>
      <c r="AP20" s="17"/>
      <c r="AQ20" s="17"/>
    </row>
    <row r="21" spans="1:43" x14ac:dyDescent="0.25">
      <c r="A21" s="17"/>
      <c r="B21" s="266" t="s">
        <v>17</v>
      </c>
      <c r="C21" s="196"/>
      <c r="D21" s="196"/>
      <c r="E21" s="196"/>
      <c r="F21" s="196"/>
      <c r="G21" s="196"/>
      <c r="H21" s="196"/>
      <c r="I21" s="490">
        <v>34</v>
      </c>
      <c r="J21" s="490">
        <v>8.5</v>
      </c>
      <c r="K21" s="310"/>
      <c r="L21" s="310">
        <f t="shared" si="2"/>
        <v>-0.75</v>
      </c>
      <c r="M21" s="308"/>
      <c r="N21" s="490">
        <v>8.84</v>
      </c>
      <c r="O21" s="490">
        <v>8.16</v>
      </c>
      <c r="P21" s="490">
        <v>8.0749999999999993</v>
      </c>
      <c r="Q21" s="490">
        <v>8.9250000000000007</v>
      </c>
      <c r="R21" s="490">
        <v>8.5</v>
      </c>
      <c r="S21" s="339"/>
      <c r="T21" s="255">
        <f t="shared" si="4"/>
        <v>17</v>
      </c>
      <c r="U21" s="255">
        <f t="shared" si="5"/>
        <v>17</v>
      </c>
      <c r="V21" s="519"/>
      <c r="W21" s="519"/>
      <c r="X21" s="266" t="s">
        <v>17</v>
      </c>
      <c r="Y21" s="262"/>
      <c r="Z21" s="262"/>
      <c r="AA21" s="262"/>
      <c r="AB21" s="262"/>
      <c r="AC21" s="262"/>
      <c r="AD21" s="262"/>
      <c r="AE21" s="262">
        <f t="shared" si="11"/>
        <v>34</v>
      </c>
      <c r="AF21" s="262"/>
      <c r="AG21" s="312"/>
      <c r="AH21" s="305"/>
      <c r="AI21" s="320"/>
      <c r="AJ21" s="257"/>
      <c r="AK21" s="257"/>
      <c r="AL21" s="257"/>
      <c r="AM21" s="257"/>
      <c r="AN21" s="257"/>
      <c r="AO21" s="271"/>
      <c r="AP21" s="17"/>
      <c r="AQ21" s="17"/>
    </row>
    <row r="22" spans="1:43" x14ac:dyDescent="0.25">
      <c r="A22" s="17"/>
      <c r="B22" s="266" t="s">
        <v>18</v>
      </c>
      <c r="C22" s="196"/>
      <c r="D22" s="196"/>
      <c r="E22" s="196"/>
      <c r="F22" s="196"/>
      <c r="G22" s="196"/>
      <c r="H22" s="196"/>
      <c r="I22" s="490">
        <v>7.2</v>
      </c>
      <c r="J22" s="490">
        <v>1.6538312499999999</v>
      </c>
      <c r="K22" s="310"/>
      <c r="L22" s="310">
        <f t="shared" si="2"/>
        <v>-0.77030121527777784</v>
      </c>
      <c r="M22" s="308"/>
      <c r="N22" s="490">
        <v>1.8720000000000001</v>
      </c>
      <c r="O22" s="490">
        <v>1.728</v>
      </c>
      <c r="P22" s="490">
        <v>1.71</v>
      </c>
      <c r="Q22" s="490">
        <v>1.8899999999999997</v>
      </c>
      <c r="R22" s="490">
        <v>1.3839956250000001</v>
      </c>
      <c r="S22" s="339"/>
      <c r="T22" s="255">
        <f t="shared" si="4"/>
        <v>3.6</v>
      </c>
      <c r="U22" s="255">
        <f t="shared" si="5"/>
        <v>3.5999999999999996</v>
      </c>
      <c r="V22" s="519"/>
      <c r="W22" s="519"/>
      <c r="X22" s="266" t="s">
        <v>18</v>
      </c>
      <c r="Y22" s="262"/>
      <c r="Z22" s="262"/>
      <c r="AA22" s="262"/>
      <c r="AB22" s="262"/>
      <c r="AC22" s="262"/>
      <c r="AD22" s="262"/>
      <c r="AE22" s="262">
        <f t="shared" si="11"/>
        <v>7.2</v>
      </c>
      <c r="AF22" s="262"/>
      <c r="AG22" s="312"/>
      <c r="AH22" s="305"/>
      <c r="AI22" s="253"/>
      <c r="AJ22" s="257"/>
      <c r="AK22" s="257"/>
      <c r="AL22" s="257"/>
      <c r="AM22" s="257"/>
      <c r="AN22" s="257"/>
      <c r="AO22" s="267"/>
      <c r="AP22" s="67"/>
      <c r="AQ22" s="67"/>
    </row>
    <row r="23" spans="1:43" x14ac:dyDescent="0.25">
      <c r="A23" s="17"/>
      <c r="B23" s="54" t="s">
        <v>19</v>
      </c>
      <c r="C23" s="250"/>
      <c r="D23" s="250"/>
      <c r="E23" s="250"/>
      <c r="F23" s="250"/>
      <c r="G23" s="250"/>
      <c r="H23" s="250"/>
      <c r="I23" s="520">
        <v>2.4188323729423824</v>
      </c>
      <c r="J23" s="520">
        <v>0.38943201204372357</v>
      </c>
      <c r="K23" s="314"/>
      <c r="L23" s="314">
        <f t="shared" si="2"/>
        <v>-0.83899999999999997</v>
      </c>
      <c r="M23" s="308"/>
      <c r="N23" s="520">
        <v>0.62889641696501941</v>
      </c>
      <c r="O23" s="520">
        <v>0.58051976950617179</v>
      </c>
      <c r="P23" s="520">
        <v>0.57447268857381584</v>
      </c>
      <c r="Q23" s="520">
        <v>0.63494349789737536</v>
      </c>
      <c r="R23" s="520">
        <v>0.5285148734879106</v>
      </c>
      <c r="S23" s="339"/>
      <c r="T23" s="256">
        <f t="shared" si="4"/>
        <v>1.2094161864711912</v>
      </c>
      <c r="U23" s="256">
        <f t="shared" si="5"/>
        <v>1.2094161864711912</v>
      </c>
      <c r="V23" s="519"/>
      <c r="W23" s="519"/>
      <c r="X23" s="54" t="s">
        <v>19</v>
      </c>
      <c r="Y23" s="56"/>
      <c r="Z23" s="56"/>
      <c r="AA23" s="56"/>
      <c r="AB23" s="56"/>
      <c r="AC23" s="56"/>
      <c r="AD23" s="56"/>
      <c r="AE23" s="56">
        <f t="shared" si="11"/>
        <v>2.4188323729423824</v>
      </c>
      <c r="AF23" s="56"/>
      <c r="AG23" s="316"/>
      <c r="AH23" s="317"/>
      <c r="AI23" s="253"/>
      <c r="AJ23" s="55"/>
      <c r="AK23" s="55"/>
      <c r="AL23" s="55"/>
      <c r="AM23" s="55"/>
      <c r="AN23" s="55"/>
      <c r="AO23" s="269"/>
      <c r="AP23" s="55"/>
      <c r="AQ23" s="55"/>
    </row>
  </sheetData>
  <phoneticPr fontId="2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1220-D859-4FE7-9157-30652BA816FB}">
  <sheetPr>
    <tabColor theme="6"/>
  </sheetPr>
  <dimension ref="A1"/>
  <sheetViews>
    <sheetView showGridLines="0" workbookViewId="0">
      <selection activeCell="E36" sqref="E36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87EFD-C658-474E-9559-EE79C5EE3664}">
  <dimension ref="A1:CE66"/>
  <sheetViews>
    <sheetView showGridLines="0" topLeftCell="AY1" zoomScaleNormal="100" workbookViewId="0">
      <selection activeCell="BB4" sqref="BB4"/>
    </sheetView>
  </sheetViews>
  <sheetFormatPr defaultColWidth="9.28515625" defaultRowHeight="14.25" x14ac:dyDescent="0.2"/>
  <cols>
    <col min="1" max="1" width="9.28515625" style="384"/>
    <col min="2" max="2" width="38.7109375" style="405" bestFit="1" customWidth="1"/>
    <col min="3" max="3" width="27.28515625" style="405" bestFit="1" customWidth="1"/>
    <col min="4" max="9" width="4.7109375" style="405" customWidth="1"/>
    <col min="10" max="10" width="5.28515625" style="698" customWidth="1"/>
    <col min="11" max="11" width="5.28515625" style="405" customWidth="1"/>
    <col min="12" max="12" width="8.5703125" style="405" customWidth="1"/>
    <col min="13" max="13" width="8.7109375" style="405" customWidth="1"/>
    <col min="14" max="14" width="6.42578125" style="405" customWidth="1"/>
    <col min="15" max="15" width="6.7109375" style="405" customWidth="1"/>
    <col min="16" max="19" width="6.7109375" style="384" customWidth="1"/>
    <col min="20" max="23" width="6.7109375" style="384" hidden="1" customWidth="1"/>
    <col min="24" max="27" width="6.7109375" style="552" hidden="1" customWidth="1"/>
    <col min="28" max="31" width="6.7109375" style="552" customWidth="1"/>
    <col min="32" max="32" width="6.7109375" style="432" customWidth="1"/>
    <col min="33" max="36" width="8.28515625" style="759" customWidth="1"/>
    <col min="37" max="37" width="9.42578125" style="715" customWidth="1"/>
    <col min="38" max="38" width="6.7109375" style="552" customWidth="1"/>
    <col min="39" max="40" width="9.7109375" style="577" customWidth="1"/>
    <col min="41" max="41" width="7.7109375" style="384" customWidth="1"/>
    <col min="42" max="42" width="6.7109375" style="384" customWidth="1"/>
    <col min="43" max="50" width="6.7109375" style="63" customWidth="1"/>
    <col min="51" max="51" width="6.7109375" style="419" customWidth="1"/>
    <col min="52" max="54" width="6.7109375" style="63" customWidth="1"/>
    <col min="55" max="56" width="9.42578125" style="384" customWidth="1"/>
    <col min="57" max="57" width="9.28515625" style="405" customWidth="1"/>
    <col min="58" max="58" width="10" style="63" customWidth="1"/>
    <col min="59" max="16384" width="9.28515625" style="405"/>
  </cols>
  <sheetData>
    <row r="1" spans="1:60" x14ac:dyDescent="0.2">
      <c r="B1" s="383" t="s">
        <v>111</v>
      </c>
      <c r="C1" s="384"/>
      <c r="D1" s="384"/>
      <c r="E1" s="385"/>
      <c r="F1" s="384"/>
      <c r="G1" s="384"/>
      <c r="H1" s="384"/>
      <c r="I1" s="384"/>
      <c r="J1" s="679"/>
      <c r="K1" s="384"/>
      <c r="L1" s="384"/>
      <c r="M1" s="384"/>
      <c r="N1" s="384"/>
      <c r="O1" s="384"/>
      <c r="P1" s="386"/>
      <c r="Q1" s="386"/>
      <c r="R1" s="386"/>
      <c r="S1" s="386"/>
      <c r="T1" s="386"/>
      <c r="U1" s="386"/>
      <c r="V1" s="386"/>
      <c r="W1" s="386"/>
      <c r="X1" s="759"/>
      <c r="Y1" s="759"/>
      <c r="Z1" s="759"/>
      <c r="AA1" s="759"/>
      <c r="AB1" s="759"/>
      <c r="AC1" s="759"/>
      <c r="AD1" s="759"/>
      <c r="AE1" s="759"/>
      <c r="AF1" s="713"/>
      <c r="AG1" s="713"/>
      <c r="AH1" s="713"/>
      <c r="AI1" s="713"/>
      <c r="AJ1" s="713"/>
      <c r="AK1" s="699"/>
      <c r="AL1" s="405"/>
      <c r="AM1" s="578"/>
      <c r="AN1" s="385"/>
      <c r="AQ1" s="760"/>
      <c r="AR1" s="760"/>
      <c r="AS1" s="760"/>
      <c r="AT1" s="760"/>
      <c r="AU1" s="760"/>
      <c r="AV1" s="760"/>
      <c r="AW1" s="760"/>
      <c r="AX1" s="760"/>
      <c r="AY1" s="761"/>
      <c r="AZ1" s="761"/>
      <c r="BA1" s="761"/>
      <c r="BB1" s="761"/>
      <c r="BC1" s="503"/>
      <c r="BD1" s="503"/>
      <c r="BF1" s="760"/>
    </row>
    <row r="2" spans="1:60" ht="33.75" x14ac:dyDescent="0.2">
      <c r="B2" s="762" t="s">
        <v>35</v>
      </c>
      <c r="C2" s="763"/>
      <c r="D2" s="749">
        <v>2013</v>
      </c>
      <c r="E2" s="749">
        <v>2014</v>
      </c>
      <c r="F2" s="749">
        <v>2015</v>
      </c>
      <c r="G2" s="749">
        <v>2016</v>
      </c>
      <c r="H2" s="749">
        <v>2017</v>
      </c>
      <c r="I2" s="749">
        <v>2018</v>
      </c>
      <c r="J2" s="749">
        <v>2019</v>
      </c>
      <c r="K2" s="749" t="s">
        <v>84</v>
      </c>
      <c r="L2" s="548" t="s">
        <v>85</v>
      </c>
      <c r="M2" s="548" t="s">
        <v>86</v>
      </c>
      <c r="N2" s="764"/>
      <c r="O2" s="751" t="s">
        <v>20</v>
      </c>
      <c r="P2" s="751" t="s">
        <v>34</v>
      </c>
      <c r="Q2" s="751" t="s">
        <v>45</v>
      </c>
      <c r="R2" s="751" t="s">
        <v>46</v>
      </c>
      <c r="S2" s="751" t="s">
        <v>48</v>
      </c>
      <c r="T2" s="751" t="s">
        <v>49</v>
      </c>
      <c r="U2" s="751" t="s">
        <v>53</v>
      </c>
      <c r="V2" s="751" t="s">
        <v>54</v>
      </c>
      <c r="W2" s="751" t="s">
        <v>55</v>
      </c>
      <c r="X2" s="751" t="s">
        <v>56</v>
      </c>
      <c r="Y2" s="751" t="s">
        <v>60</v>
      </c>
      <c r="Z2" s="751" t="s">
        <v>61</v>
      </c>
      <c r="AA2" s="751" t="s">
        <v>62</v>
      </c>
      <c r="AB2" s="751" t="s">
        <v>63</v>
      </c>
      <c r="AC2" s="751" t="s">
        <v>67</v>
      </c>
      <c r="AD2" s="751" t="s">
        <v>70</v>
      </c>
      <c r="AE2" s="751" t="s">
        <v>74</v>
      </c>
      <c r="AF2" s="751" t="s">
        <v>80</v>
      </c>
      <c r="AG2" s="765" t="s">
        <v>82</v>
      </c>
      <c r="AH2" s="765" t="s">
        <v>88</v>
      </c>
      <c r="AI2" s="765" t="s">
        <v>89</v>
      </c>
      <c r="AJ2" s="765" t="s">
        <v>87</v>
      </c>
      <c r="AK2" s="754" t="s">
        <v>90</v>
      </c>
      <c r="AL2" s="751" t="s">
        <v>107</v>
      </c>
      <c r="AM2" s="579" t="s">
        <v>108</v>
      </c>
      <c r="AN2" s="580" t="s">
        <v>110</v>
      </c>
      <c r="AO2" s="764"/>
      <c r="AP2" s="749" t="s">
        <v>39</v>
      </c>
      <c r="AQ2" s="749" t="s">
        <v>40</v>
      </c>
      <c r="AR2" s="749" t="s">
        <v>47</v>
      </c>
      <c r="AS2" s="749" t="s">
        <v>50</v>
      </c>
      <c r="AT2" s="749" t="s">
        <v>57</v>
      </c>
      <c r="AU2" s="749" t="s">
        <v>59</v>
      </c>
      <c r="AV2" s="749" t="s">
        <v>64</v>
      </c>
      <c r="AW2" s="749" t="s">
        <v>66</v>
      </c>
      <c r="AX2" s="749" t="s">
        <v>71</v>
      </c>
      <c r="AY2" s="749" t="s">
        <v>81</v>
      </c>
      <c r="AZ2" s="766" t="s">
        <v>93</v>
      </c>
      <c r="BA2" s="766" t="s">
        <v>94</v>
      </c>
      <c r="BB2" s="766" t="s">
        <v>109</v>
      </c>
      <c r="BC2" s="767" t="s">
        <v>113</v>
      </c>
      <c r="BD2" s="767" t="s">
        <v>114</v>
      </c>
      <c r="BE2" s="768"/>
      <c r="BF2" s="769" t="s">
        <v>69</v>
      </c>
      <c r="BG2" s="770"/>
      <c r="BH2" s="554"/>
    </row>
    <row r="3" spans="1:60" x14ac:dyDescent="0.2">
      <c r="B3" s="771" t="s">
        <v>33</v>
      </c>
      <c r="C3" s="480"/>
      <c r="D3" s="480"/>
      <c r="E3" s="480"/>
      <c r="F3" s="480"/>
      <c r="G3" s="480"/>
      <c r="H3" s="480"/>
      <c r="I3" s="480"/>
      <c r="J3" s="680"/>
      <c r="K3" s="772"/>
      <c r="N3" s="748"/>
      <c r="P3" s="500"/>
      <c r="Q3" s="500"/>
      <c r="R3" s="500"/>
      <c r="S3" s="500"/>
      <c r="T3" s="500"/>
      <c r="U3" s="500"/>
      <c r="V3" s="500"/>
      <c r="W3" s="500"/>
      <c r="X3" s="501"/>
      <c r="Y3" s="501"/>
      <c r="Z3" s="501"/>
      <c r="AA3" s="501"/>
      <c r="AB3" s="501"/>
      <c r="AC3" s="501"/>
      <c r="AD3" s="501"/>
      <c r="AE3" s="501"/>
      <c r="AF3" s="501"/>
      <c r="AG3" s="773"/>
      <c r="AH3" s="773"/>
      <c r="AI3" s="773"/>
      <c r="AJ3" s="773"/>
      <c r="AK3" s="701"/>
      <c r="AL3" s="405"/>
      <c r="AM3" s="581"/>
      <c r="AO3" s="287"/>
      <c r="AP3" s="500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74"/>
      <c r="BD3" s="774"/>
      <c r="BF3" s="775"/>
    </row>
    <row r="4" spans="1:60" x14ac:dyDescent="0.2">
      <c r="A4" s="575"/>
      <c r="B4" s="762" t="s">
        <v>24</v>
      </c>
      <c r="C4" s="481"/>
      <c r="D4" s="481">
        <v>6060</v>
      </c>
      <c r="E4" s="481">
        <v>4865</v>
      </c>
      <c r="F4" s="481">
        <v>6155</v>
      </c>
      <c r="G4" s="481">
        <v>6030</v>
      </c>
      <c r="H4" s="481">
        <v>6125</v>
      </c>
      <c r="I4" s="481">
        <v>6125</v>
      </c>
      <c r="J4" s="681">
        <v>6094.3589204313412</v>
      </c>
      <c r="K4" s="481">
        <v>5167.003433158623</v>
      </c>
      <c r="L4" s="408">
        <f t="shared" ref="L4:M11" si="0">IF(ISERROR(J4/I4),"N/A",IF(I4&lt;0,"N/A",IF(J4&lt;0,"N/A",IF(J4/I4-1&gt;300%,"&gt;±300%",IF(J4/I4-1&lt;-300%,"&gt;±300%",J4/I4-1)))))</f>
        <v>-5.0026252356993872E-3</v>
      </c>
      <c r="M4" s="408">
        <f t="shared" si="0"/>
        <v>-0.15216620802620573</v>
      </c>
      <c r="N4" s="502"/>
      <c r="O4" s="481">
        <v>1315</v>
      </c>
      <c r="P4" s="481">
        <v>1415</v>
      </c>
      <c r="Q4" s="481">
        <v>1360</v>
      </c>
      <c r="R4" s="481">
        <v>1545</v>
      </c>
      <c r="S4" s="481">
        <v>1655</v>
      </c>
      <c r="T4" s="481">
        <v>1615</v>
      </c>
      <c r="U4" s="481">
        <v>1270</v>
      </c>
      <c r="V4" s="481">
        <v>1650</v>
      </c>
      <c r="W4" s="481">
        <v>1620</v>
      </c>
      <c r="X4" s="481">
        <v>1490</v>
      </c>
      <c r="Y4" s="481">
        <v>1425</v>
      </c>
      <c r="Z4" s="481">
        <v>1555</v>
      </c>
      <c r="AA4" s="481">
        <v>1565</v>
      </c>
      <c r="AB4" s="481">
        <v>1580</v>
      </c>
      <c r="AC4" s="481">
        <v>1300</v>
      </c>
      <c r="AD4" s="481">
        <v>1605</v>
      </c>
      <c r="AE4" s="481">
        <v>1665</v>
      </c>
      <c r="AF4" s="481">
        <v>1565</v>
      </c>
      <c r="AG4" s="687">
        <v>1319.6205365156379</v>
      </c>
      <c r="AH4" s="687">
        <v>1665.028070181314</v>
      </c>
      <c r="AI4" s="687">
        <v>1530.3862140539775</v>
      </c>
      <c r="AJ4" s="687">
        <v>1579.3240996804104</v>
      </c>
      <c r="AK4" s="687">
        <v>1242.500624152083</v>
      </c>
      <c r="AL4" s="687">
        <v>953.51511857443586</v>
      </c>
      <c r="AM4" s="408">
        <f t="shared" ref="AM4:AM11" si="1">IF(ISERROR(AL4/AH4),"N/A",IF(AH4&lt;0,"N/A",IF(AL4&lt;0,"N/A",IF(AL4/AH4-1&gt;300%,"&gt;±300%",IF(AL4/AH4-1&lt;-300%,"&gt;±300%",AL4/AH4-1)))))</f>
        <v>-0.42732790176287994</v>
      </c>
      <c r="AN4" s="408">
        <f t="shared" ref="AN4:AN11" si="2">IF(ISERROR(AL4/AK4),"N/A",IF(AK4&lt;0,"N/A",IF(AL4&lt;0,"N/A",IF(AL4/AK4-1&gt;300%,"&gt;±300%",IF(AL4/AK4-1&lt;-300%,"&gt;±300%",AL4/AK4-1)))))</f>
        <v>-0.23258379107443816</v>
      </c>
      <c r="AO4" s="486"/>
      <c r="AP4" s="481">
        <v>2135</v>
      </c>
      <c r="AQ4" s="481">
        <v>2730</v>
      </c>
      <c r="AR4" s="481">
        <v>2905</v>
      </c>
      <c r="AS4" s="481">
        <v>3270</v>
      </c>
      <c r="AT4" s="481">
        <v>2920</v>
      </c>
      <c r="AU4" s="481">
        <v>3110</v>
      </c>
      <c r="AV4" s="481">
        <v>2980</v>
      </c>
      <c r="AW4" s="481">
        <v>3145</v>
      </c>
      <c r="AX4" s="481">
        <v>2905</v>
      </c>
      <c r="AY4" s="481">
        <v>3230</v>
      </c>
      <c r="AZ4" s="481">
        <v>2984.6486066969519</v>
      </c>
      <c r="BA4" s="481">
        <v>3109.7103137343879</v>
      </c>
      <c r="BB4" s="481">
        <v>2196.015742726519</v>
      </c>
      <c r="BC4" s="408">
        <f t="shared" ref="BC4:BC11" si="3">IF(ISERROR(BB4/AZ4),"N/A",IF(AZ4&lt;0,"N/A",IF(BB4&lt;0,"N/A",IF(BB4/AZ4-1&gt;300%,"&gt;±300%",IF(BB4/AZ4-1&lt;-300%,"&gt;±300%",BB4/AZ4-1)))))</f>
        <v>-0.26422971943862983</v>
      </c>
      <c r="BD4" s="408">
        <f t="shared" ref="BD4:BD11" si="4">IF(ISERROR(BB4/BA4),"N/A",IF(BA4&lt;0,"N/A",IF(BB4&lt;0,"N/A",IF(BB4/BA4-1&gt;300%,"&gt;±300%",IF(BB4/BA4-1&lt;-300%,"&gt;±300%",BB4/BA4-1)))))</f>
        <v>-0.29381983491273556</v>
      </c>
      <c r="BE4" s="420"/>
      <c r="BF4" s="776">
        <f>SUM(AI4:AL4)</f>
        <v>5305.7260564609069</v>
      </c>
      <c r="BG4" s="420"/>
    </row>
    <row r="5" spans="1:60" x14ac:dyDescent="0.2">
      <c r="B5" s="487"/>
      <c r="C5" s="487" t="s">
        <v>0</v>
      </c>
      <c r="D5" s="482">
        <v>4345</v>
      </c>
      <c r="E5" s="482">
        <v>3125</v>
      </c>
      <c r="F5" s="482">
        <v>4475</v>
      </c>
      <c r="G5" s="482">
        <v>4250</v>
      </c>
      <c r="H5" s="482">
        <v>4380</v>
      </c>
      <c r="I5" s="482">
        <v>4470</v>
      </c>
      <c r="J5" s="682">
        <v>4402.1100105325604</v>
      </c>
      <c r="K5" s="482">
        <v>3516.562286076286</v>
      </c>
      <c r="L5" s="410">
        <f t="shared" si="0"/>
        <v>-1.5187917106809778E-2</v>
      </c>
      <c r="M5" s="410">
        <f t="shared" si="0"/>
        <v>-0.20116437852245816</v>
      </c>
      <c r="N5" s="502"/>
      <c r="O5" s="490">
        <v>870</v>
      </c>
      <c r="P5" s="490">
        <v>980</v>
      </c>
      <c r="Q5" s="490">
        <v>940</v>
      </c>
      <c r="R5" s="490">
        <v>1130</v>
      </c>
      <c r="S5" s="490">
        <v>1215</v>
      </c>
      <c r="T5" s="490">
        <v>1195</v>
      </c>
      <c r="U5" s="490">
        <v>810</v>
      </c>
      <c r="V5" s="490">
        <v>1200</v>
      </c>
      <c r="W5" s="490">
        <v>1180</v>
      </c>
      <c r="X5" s="490">
        <v>1065</v>
      </c>
      <c r="Y5" s="490">
        <v>1030</v>
      </c>
      <c r="Z5" s="490">
        <v>1095</v>
      </c>
      <c r="AA5" s="490">
        <v>1140</v>
      </c>
      <c r="AB5" s="490">
        <v>1110</v>
      </c>
      <c r="AC5" s="490">
        <v>915</v>
      </c>
      <c r="AD5" s="490">
        <v>1160</v>
      </c>
      <c r="AE5" s="490">
        <v>1230</v>
      </c>
      <c r="AF5" s="490">
        <v>1170</v>
      </c>
      <c r="AG5" s="702">
        <v>873.58090000000004</v>
      </c>
      <c r="AH5" s="702">
        <v>1217.8928925173229</v>
      </c>
      <c r="AI5" s="702">
        <v>1121.5681650346457</v>
      </c>
      <c r="AJ5" s="702">
        <v>1189.0680529805909</v>
      </c>
      <c r="AK5" s="702">
        <v>831.92821893552002</v>
      </c>
      <c r="AL5" s="702">
        <v>532.4336777519801</v>
      </c>
      <c r="AM5" s="410">
        <f t="shared" si="1"/>
        <v>-0.56282388950356166</v>
      </c>
      <c r="AN5" s="410">
        <f t="shared" si="2"/>
        <v>-0.36000045961507743</v>
      </c>
      <c r="AO5" s="486"/>
      <c r="AP5" s="490">
        <v>1275</v>
      </c>
      <c r="AQ5" s="490">
        <v>1850</v>
      </c>
      <c r="AR5" s="490">
        <v>2070</v>
      </c>
      <c r="AS5" s="490">
        <v>2410</v>
      </c>
      <c r="AT5" s="490">
        <v>2010</v>
      </c>
      <c r="AU5" s="490">
        <v>2245</v>
      </c>
      <c r="AV5" s="490">
        <v>2125</v>
      </c>
      <c r="AW5" s="490">
        <v>2250</v>
      </c>
      <c r="AX5" s="490">
        <v>2075</v>
      </c>
      <c r="AY5" s="490">
        <v>2400</v>
      </c>
      <c r="AZ5" s="490">
        <v>2091.4737925173231</v>
      </c>
      <c r="BA5" s="490">
        <v>2310.6362180152364</v>
      </c>
      <c r="BB5" s="490">
        <v>1364.3618966875001</v>
      </c>
      <c r="BC5" s="410">
        <f t="shared" si="3"/>
        <v>-0.34765527468296042</v>
      </c>
      <c r="BD5" s="410">
        <f t="shared" si="4"/>
        <v>-0.40952977104312682</v>
      </c>
      <c r="BE5" s="420"/>
      <c r="BF5" s="532">
        <f t="shared" ref="BF5:BF10" si="5">SUM(AI5:AL5)</f>
        <v>3674.9981147027365</v>
      </c>
      <c r="BG5" s="420"/>
    </row>
    <row r="6" spans="1:60" x14ac:dyDescent="0.2">
      <c r="B6" s="487"/>
      <c r="C6" s="487" t="s">
        <v>8</v>
      </c>
      <c r="D6" s="482">
        <v>405</v>
      </c>
      <c r="E6" s="482">
        <v>405</v>
      </c>
      <c r="F6" s="482">
        <v>405</v>
      </c>
      <c r="G6" s="482">
        <v>490</v>
      </c>
      <c r="H6" s="482">
        <v>480</v>
      </c>
      <c r="I6" s="482">
        <v>465</v>
      </c>
      <c r="J6" s="682">
        <v>455.12139999999999</v>
      </c>
      <c r="K6" s="482">
        <v>452.70715116516794</v>
      </c>
      <c r="L6" s="410">
        <f t="shared" si="0"/>
        <v>-2.1244301075268868E-2</v>
      </c>
      <c r="M6" s="410">
        <f t="shared" si="0"/>
        <v>-5.3046260510537513E-3</v>
      </c>
      <c r="N6" s="502"/>
      <c r="O6" s="490">
        <v>95</v>
      </c>
      <c r="P6" s="490">
        <v>95</v>
      </c>
      <c r="Q6" s="490">
        <v>95</v>
      </c>
      <c r="R6" s="490">
        <v>80</v>
      </c>
      <c r="S6" s="490">
        <v>115</v>
      </c>
      <c r="T6" s="490">
        <v>110</v>
      </c>
      <c r="U6" s="490">
        <v>130</v>
      </c>
      <c r="V6" s="490">
        <v>120</v>
      </c>
      <c r="W6" s="490">
        <v>120</v>
      </c>
      <c r="X6" s="490">
        <v>120</v>
      </c>
      <c r="Y6" s="490">
        <v>115</v>
      </c>
      <c r="Z6" s="490">
        <v>125</v>
      </c>
      <c r="AA6" s="490">
        <v>100</v>
      </c>
      <c r="AB6" s="490">
        <v>140</v>
      </c>
      <c r="AC6" s="490">
        <v>115</v>
      </c>
      <c r="AD6" s="490">
        <v>115</v>
      </c>
      <c r="AE6" s="490">
        <v>120</v>
      </c>
      <c r="AF6" s="490">
        <v>120</v>
      </c>
      <c r="AG6" s="702">
        <v>112.5951</v>
      </c>
      <c r="AH6" s="702">
        <v>120.17643999999999</v>
      </c>
      <c r="AI6" s="702">
        <v>116.44999999999999</v>
      </c>
      <c r="AJ6" s="702">
        <v>105.89986</v>
      </c>
      <c r="AK6" s="702">
        <v>118.19716</v>
      </c>
      <c r="AL6" s="702">
        <v>113.6215</v>
      </c>
      <c r="AM6" s="410">
        <f t="shared" si="1"/>
        <v>-5.4544301695074293E-2</v>
      </c>
      <c r="AN6" s="410">
        <f t="shared" si="2"/>
        <v>-3.8712097651077193E-2</v>
      </c>
      <c r="AO6" s="486"/>
      <c r="AP6" s="490">
        <v>215</v>
      </c>
      <c r="AQ6" s="490">
        <v>190</v>
      </c>
      <c r="AR6" s="490">
        <v>175</v>
      </c>
      <c r="AS6" s="490">
        <v>225</v>
      </c>
      <c r="AT6" s="490">
        <v>250</v>
      </c>
      <c r="AU6" s="490">
        <v>240</v>
      </c>
      <c r="AV6" s="490">
        <v>240</v>
      </c>
      <c r="AW6" s="490">
        <v>240</v>
      </c>
      <c r="AX6" s="490">
        <v>230</v>
      </c>
      <c r="AY6" s="490">
        <v>240</v>
      </c>
      <c r="AZ6" s="490">
        <v>232.77153999999999</v>
      </c>
      <c r="BA6" s="490">
        <v>222.34985999999998</v>
      </c>
      <c r="BB6" s="490">
        <v>231.81865999999999</v>
      </c>
      <c r="BC6" s="410">
        <f t="shared" si="3"/>
        <v>-4.0936275972569547E-3</v>
      </c>
      <c r="BD6" s="410">
        <f t="shared" si="4"/>
        <v>4.2585140372924046E-2</v>
      </c>
      <c r="BE6" s="420"/>
      <c r="BF6" s="532">
        <f t="shared" si="5"/>
        <v>454.16851999999994</v>
      </c>
      <c r="BG6" s="420"/>
    </row>
    <row r="7" spans="1:60" x14ac:dyDescent="0.2">
      <c r="B7" s="487"/>
      <c r="C7" s="487" t="s">
        <v>15</v>
      </c>
      <c r="D7" s="482">
        <v>355</v>
      </c>
      <c r="E7" s="482">
        <v>395</v>
      </c>
      <c r="F7" s="482">
        <v>365</v>
      </c>
      <c r="G7" s="482">
        <v>390</v>
      </c>
      <c r="H7" s="482">
        <v>360</v>
      </c>
      <c r="I7" s="482">
        <v>345</v>
      </c>
      <c r="J7" s="682">
        <v>356.3391414125814</v>
      </c>
      <c r="K7" s="482">
        <v>371.98078918384931</v>
      </c>
      <c r="L7" s="410">
        <f t="shared" si="0"/>
        <v>3.2867076558206865E-2</v>
      </c>
      <c r="M7" s="410">
        <f t="shared" si="0"/>
        <v>4.3895396136562681E-2</v>
      </c>
      <c r="N7" s="502"/>
      <c r="O7" s="490">
        <v>105</v>
      </c>
      <c r="P7" s="490">
        <v>115</v>
      </c>
      <c r="Q7" s="490">
        <v>100</v>
      </c>
      <c r="R7" s="490">
        <v>100</v>
      </c>
      <c r="S7" s="490">
        <v>90</v>
      </c>
      <c r="T7" s="490">
        <v>100</v>
      </c>
      <c r="U7" s="490">
        <v>100</v>
      </c>
      <c r="V7" s="490">
        <v>105</v>
      </c>
      <c r="W7" s="490">
        <v>100</v>
      </c>
      <c r="X7" s="490">
        <v>85</v>
      </c>
      <c r="Y7" s="490">
        <v>95</v>
      </c>
      <c r="Z7" s="490">
        <v>85</v>
      </c>
      <c r="AA7" s="490">
        <v>95</v>
      </c>
      <c r="AB7" s="490">
        <v>95</v>
      </c>
      <c r="AC7" s="490">
        <v>90</v>
      </c>
      <c r="AD7" s="490">
        <v>85</v>
      </c>
      <c r="AE7" s="490">
        <v>90</v>
      </c>
      <c r="AF7" s="490">
        <v>90</v>
      </c>
      <c r="AG7" s="702">
        <v>85.149501412581387</v>
      </c>
      <c r="AH7" s="702">
        <v>98.594069999999988</v>
      </c>
      <c r="AI7" s="702">
        <v>78.519019999999998</v>
      </c>
      <c r="AJ7" s="702">
        <v>94.076549999999997</v>
      </c>
      <c r="AK7" s="702">
        <v>97.680180000000007</v>
      </c>
      <c r="AL7" s="702">
        <v>86.880025025758243</v>
      </c>
      <c r="AM7" s="410">
        <f t="shared" si="1"/>
        <v>-0.11881084708483736</v>
      </c>
      <c r="AN7" s="410">
        <f t="shared" si="2"/>
        <v>-0.1105664933688878</v>
      </c>
      <c r="AO7" s="486"/>
      <c r="AP7" s="490">
        <v>175</v>
      </c>
      <c r="AQ7" s="490">
        <v>220</v>
      </c>
      <c r="AR7" s="490">
        <v>200</v>
      </c>
      <c r="AS7" s="490">
        <v>190</v>
      </c>
      <c r="AT7" s="490">
        <v>205</v>
      </c>
      <c r="AU7" s="490">
        <v>185</v>
      </c>
      <c r="AV7" s="490">
        <v>180</v>
      </c>
      <c r="AW7" s="490">
        <v>190</v>
      </c>
      <c r="AX7" s="490">
        <v>175</v>
      </c>
      <c r="AY7" s="490">
        <v>180</v>
      </c>
      <c r="AZ7" s="490">
        <v>183.74357141258139</v>
      </c>
      <c r="BA7" s="490">
        <v>172.59557000000001</v>
      </c>
      <c r="BB7" s="490">
        <v>184.56020502575825</v>
      </c>
      <c r="BC7" s="410">
        <f t="shared" si="3"/>
        <v>4.4444200518078958E-3</v>
      </c>
      <c r="BD7" s="410">
        <f t="shared" si="4"/>
        <v>6.9321796763139654E-2</v>
      </c>
      <c r="BE7" s="420"/>
      <c r="BF7" s="532">
        <f t="shared" si="5"/>
        <v>357.15577502575826</v>
      </c>
      <c r="BG7" s="420"/>
    </row>
    <row r="8" spans="1:60" x14ac:dyDescent="0.2">
      <c r="B8" s="487"/>
      <c r="C8" s="487" t="s">
        <v>1</v>
      </c>
      <c r="D8" s="482">
        <v>740</v>
      </c>
      <c r="E8" s="482">
        <v>740</v>
      </c>
      <c r="F8" s="482">
        <v>710</v>
      </c>
      <c r="G8" s="482">
        <v>715</v>
      </c>
      <c r="H8" s="482">
        <v>720</v>
      </c>
      <c r="I8" s="482">
        <v>665</v>
      </c>
      <c r="J8" s="682">
        <v>716.37891437287317</v>
      </c>
      <c r="K8" s="482">
        <v>654.41694974324423</v>
      </c>
      <c r="L8" s="410">
        <f t="shared" si="0"/>
        <v>7.7261525372741557E-2</v>
      </c>
      <c r="M8" s="410">
        <f t="shared" si="0"/>
        <v>-8.6493283633105267E-2</v>
      </c>
      <c r="N8" s="502"/>
      <c r="O8" s="490">
        <v>200</v>
      </c>
      <c r="P8" s="490">
        <v>175</v>
      </c>
      <c r="Q8" s="490">
        <v>180</v>
      </c>
      <c r="R8" s="490">
        <v>190</v>
      </c>
      <c r="S8" s="490">
        <v>190</v>
      </c>
      <c r="T8" s="490">
        <v>160</v>
      </c>
      <c r="U8" s="490">
        <v>190</v>
      </c>
      <c r="V8" s="490">
        <v>180</v>
      </c>
      <c r="W8" s="490">
        <v>175</v>
      </c>
      <c r="X8" s="490">
        <v>170</v>
      </c>
      <c r="Y8" s="490">
        <v>140</v>
      </c>
      <c r="Z8" s="490">
        <v>205</v>
      </c>
      <c r="AA8" s="490">
        <v>185</v>
      </c>
      <c r="AB8" s="490">
        <v>190</v>
      </c>
      <c r="AC8" s="490">
        <v>140</v>
      </c>
      <c r="AD8" s="490">
        <v>200</v>
      </c>
      <c r="AE8" s="490">
        <v>180</v>
      </c>
      <c r="AF8" s="490">
        <v>145</v>
      </c>
      <c r="AG8" s="702">
        <v>204</v>
      </c>
      <c r="AH8" s="702">
        <v>188.79226177563464</v>
      </c>
      <c r="AI8" s="702">
        <v>174.19652661717544</v>
      </c>
      <c r="AJ8" s="702">
        <v>149.39012598006315</v>
      </c>
      <c r="AK8" s="702">
        <v>150</v>
      </c>
      <c r="AL8" s="702">
        <v>176.79226177563464</v>
      </c>
      <c r="AM8" s="410">
        <f t="shared" si="1"/>
        <v>-6.3561927205793456E-2</v>
      </c>
      <c r="AN8" s="410">
        <f t="shared" si="2"/>
        <v>0.17861507850423086</v>
      </c>
      <c r="AO8" s="486"/>
      <c r="AP8" s="490">
        <v>365</v>
      </c>
      <c r="AQ8" s="490">
        <v>375</v>
      </c>
      <c r="AR8" s="490">
        <v>370</v>
      </c>
      <c r="AS8" s="490">
        <v>350</v>
      </c>
      <c r="AT8" s="490">
        <v>370</v>
      </c>
      <c r="AU8" s="490">
        <v>345</v>
      </c>
      <c r="AV8" s="490">
        <v>345</v>
      </c>
      <c r="AW8" s="490">
        <v>375</v>
      </c>
      <c r="AX8" s="490">
        <v>340</v>
      </c>
      <c r="AY8" s="490">
        <v>325</v>
      </c>
      <c r="AZ8" s="490">
        <v>392.79226177563464</v>
      </c>
      <c r="BA8" s="490">
        <v>323.58665259723858</v>
      </c>
      <c r="BB8" s="490">
        <v>326.79226177563464</v>
      </c>
      <c r="BC8" s="410">
        <f t="shared" si="3"/>
        <v>-0.16802775009274395</v>
      </c>
      <c r="BD8" s="410">
        <f t="shared" si="4"/>
        <v>9.9064938330013508E-3</v>
      </c>
      <c r="BE8" s="420"/>
      <c r="BF8" s="532">
        <f t="shared" si="5"/>
        <v>650.37891437287317</v>
      </c>
      <c r="BG8" s="420"/>
    </row>
    <row r="9" spans="1:60" x14ac:dyDescent="0.2">
      <c r="B9" s="489"/>
      <c r="C9" s="483" t="s">
        <v>2</v>
      </c>
      <c r="D9" s="483">
        <v>215</v>
      </c>
      <c r="E9" s="483">
        <v>200</v>
      </c>
      <c r="F9" s="483">
        <v>200</v>
      </c>
      <c r="G9" s="483">
        <v>185</v>
      </c>
      <c r="H9" s="483">
        <v>185</v>
      </c>
      <c r="I9" s="483">
        <v>180</v>
      </c>
      <c r="J9" s="683">
        <v>164.40945411332569</v>
      </c>
      <c r="K9" s="483">
        <v>171.33625699007553</v>
      </c>
      <c r="L9" s="413">
        <f t="shared" si="0"/>
        <v>-8.6614143814857214E-2</v>
      </c>
      <c r="M9" s="413">
        <f t="shared" si="0"/>
        <v>4.2131414608160389E-2</v>
      </c>
      <c r="N9" s="502"/>
      <c r="O9" s="483">
        <v>45</v>
      </c>
      <c r="P9" s="483">
        <v>50</v>
      </c>
      <c r="Q9" s="483">
        <v>45</v>
      </c>
      <c r="R9" s="483">
        <v>45</v>
      </c>
      <c r="S9" s="483">
        <v>45</v>
      </c>
      <c r="T9" s="483">
        <v>50</v>
      </c>
      <c r="U9" s="483">
        <v>40</v>
      </c>
      <c r="V9" s="483">
        <v>45</v>
      </c>
      <c r="W9" s="483">
        <v>45</v>
      </c>
      <c r="X9" s="483">
        <v>50</v>
      </c>
      <c r="Y9" s="483">
        <v>45</v>
      </c>
      <c r="Z9" s="483">
        <v>45</v>
      </c>
      <c r="AA9" s="483">
        <v>45</v>
      </c>
      <c r="AB9" s="483">
        <v>45</v>
      </c>
      <c r="AC9" s="483">
        <v>40</v>
      </c>
      <c r="AD9" s="483">
        <v>45</v>
      </c>
      <c r="AE9" s="483">
        <v>45</v>
      </c>
      <c r="AF9" s="483">
        <v>40</v>
      </c>
      <c r="AG9" s="683">
        <v>44.295035103056421</v>
      </c>
      <c r="AH9" s="683">
        <v>39.572405888356421</v>
      </c>
      <c r="AI9" s="683">
        <v>39.652502402156415</v>
      </c>
      <c r="AJ9" s="683">
        <v>40.889510719756416</v>
      </c>
      <c r="AK9" s="683">
        <v>44.695065216562881</v>
      </c>
      <c r="AL9" s="683">
        <v>43.787654021062878</v>
      </c>
      <c r="AM9" s="413">
        <f t="shared" si="1"/>
        <v>0.10651988520987876</v>
      </c>
      <c r="AN9" s="413">
        <f t="shared" si="2"/>
        <v>-2.0302268071503815E-2</v>
      </c>
      <c r="AO9" s="486"/>
      <c r="AP9" s="483">
        <v>105</v>
      </c>
      <c r="AQ9" s="483">
        <v>95</v>
      </c>
      <c r="AR9" s="483">
        <v>90</v>
      </c>
      <c r="AS9" s="483">
        <v>95</v>
      </c>
      <c r="AT9" s="483">
        <v>85</v>
      </c>
      <c r="AU9" s="483">
        <v>95</v>
      </c>
      <c r="AV9" s="483">
        <v>90</v>
      </c>
      <c r="AW9" s="483">
        <v>90</v>
      </c>
      <c r="AX9" s="483">
        <v>85</v>
      </c>
      <c r="AY9" s="483">
        <v>85</v>
      </c>
      <c r="AZ9" s="483">
        <v>83.867440991412849</v>
      </c>
      <c r="BA9" s="483">
        <v>80.542013121912831</v>
      </c>
      <c r="BB9" s="483">
        <v>88.482719237625759</v>
      </c>
      <c r="BC9" s="413">
        <f t="shared" si="3"/>
        <v>5.5030631573526501E-2</v>
      </c>
      <c r="BD9" s="413">
        <f t="shared" si="4"/>
        <v>9.8590857217505157E-2</v>
      </c>
      <c r="BE9" s="420"/>
      <c r="BF9" s="532">
        <f t="shared" si="5"/>
        <v>169.02473235953858</v>
      </c>
      <c r="BG9" s="420"/>
    </row>
    <row r="10" spans="1:60" x14ac:dyDescent="0.2">
      <c r="B10" s="777" t="s">
        <v>36</v>
      </c>
      <c r="D10" s="484">
        <v>-215</v>
      </c>
      <c r="E10" s="484">
        <v>350</v>
      </c>
      <c r="F10" s="484">
        <v>30</v>
      </c>
      <c r="G10" s="484">
        <v>30</v>
      </c>
      <c r="H10" s="484">
        <v>30</v>
      </c>
      <c r="I10" s="484">
        <v>10</v>
      </c>
      <c r="J10" s="684">
        <v>2.3549791485297149</v>
      </c>
      <c r="K10" s="778">
        <v>20</v>
      </c>
      <c r="L10" s="779">
        <f t="shared" si="0"/>
        <v>-0.76450208514702855</v>
      </c>
      <c r="M10" s="582" t="str">
        <f t="shared" si="0"/>
        <v>&gt;±300%</v>
      </c>
      <c r="N10" s="502"/>
      <c r="O10" s="484">
        <v>65</v>
      </c>
      <c r="P10" s="484">
        <v>-40</v>
      </c>
      <c r="Q10" s="484">
        <v>60</v>
      </c>
      <c r="R10" s="484">
        <v>-5</v>
      </c>
      <c r="S10" s="484">
        <v>25</v>
      </c>
      <c r="T10" s="484">
        <v>-45</v>
      </c>
      <c r="U10" s="484">
        <v>150</v>
      </c>
      <c r="V10" s="484">
        <v>60</v>
      </c>
      <c r="W10" s="484">
        <v>-105</v>
      </c>
      <c r="X10" s="484">
        <v>-75</v>
      </c>
      <c r="Y10" s="484">
        <v>-60</v>
      </c>
      <c r="Z10" s="484">
        <v>75</v>
      </c>
      <c r="AA10" s="484">
        <v>-10</v>
      </c>
      <c r="AB10" s="484">
        <v>25</v>
      </c>
      <c r="AC10" s="484">
        <v>-5</v>
      </c>
      <c r="AD10" s="484">
        <v>55</v>
      </c>
      <c r="AE10" s="484">
        <v>-20</v>
      </c>
      <c r="AF10" s="484">
        <v>-20</v>
      </c>
      <c r="AG10" s="703">
        <v>12.297170420544143</v>
      </c>
      <c r="AH10" s="703">
        <v>-27.714881004337556</v>
      </c>
      <c r="AI10" s="703">
        <v>-29.755726724069664</v>
      </c>
      <c r="AJ10" s="703">
        <v>47.52841645639279</v>
      </c>
      <c r="AK10" s="703">
        <v>41.116271670305863</v>
      </c>
      <c r="AL10" s="703">
        <v>35.72</v>
      </c>
      <c r="AM10" s="582" t="str">
        <f t="shared" si="1"/>
        <v>N/A</v>
      </c>
      <c r="AN10" s="413">
        <f t="shared" si="2"/>
        <v>-0.131244187546388</v>
      </c>
      <c r="AO10" s="486"/>
      <c r="AP10" s="484">
        <v>325</v>
      </c>
      <c r="AQ10" s="484">
        <v>25</v>
      </c>
      <c r="AR10" s="484">
        <v>55</v>
      </c>
      <c r="AS10" s="484">
        <v>-20</v>
      </c>
      <c r="AT10" s="484">
        <v>210</v>
      </c>
      <c r="AU10" s="484">
        <v>-180</v>
      </c>
      <c r="AV10" s="484">
        <v>15</v>
      </c>
      <c r="AW10" s="484">
        <v>15</v>
      </c>
      <c r="AX10" s="484">
        <v>50</v>
      </c>
      <c r="AY10" s="484">
        <v>-40</v>
      </c>
      <c r="AZ10" s="484">
        <v>-15.417710583793413</v>
      </c>
      <c r="BA10" s="484">
        <v>17.772689732323126</v>
      </c>
      <c r="BB10" s="484">
        <v>76.836271670305862</v>
      </c>
      <c r="BC10" s="779" t="str">
        <f t="shared" si="3"/>
        <v>N/A</v>
      </c>
      <c r="BD10" s="779" t="str">
        <f t="shared" si="4"/>
        <v>&gt;±300%</v>
      </c>
      <c r="BE10" s="420"/>
      <c r="BF10" s="780">
        <f t="shared" si="5"/>
        <v>94.608961402628992</v>
      </c>
      <c r="BG10" s="420"/>
    </row>
    <row r="11" spans="1:60" x14ac:dyDescent="0.2">
      <c r="B11" s="781" t="s">
        <v>14</v>
      </c>
      <c r="C11" s="485"/>
      <c r="D11" s="485">
        <v>5845</v>
      </c>
      <c r="E11" s="485">
        <v>5215</v>
      </c>
      <c r="F11" s="485">
        <v>6185</v>
      </c>
      <c r="G11" s="485">
        <v>6060</v>
      </c>
      <c r="H11" s="485">
        <v>6155</v>
      </c>
      <c r="I11" s="485">
        <v>6135</v>
      </c>
      <c r="J11" s="685">
        <v>6096.7138995798705</v>
      </c>
      <c r="K11" s="485">
        <v>5187.003433158623</v>
      </c>
      <c r="L11" s="433">
        <f t="shared" si="0"/>
        <v>-6.2406031654652638E-3</v>
      </c>
      <c r="M11" s="433">
        <f t="shared" si="0"/>
        <v>-0.14921324526708335</v>
      </c>
      <c r="N11" s="502"/>
      <c r="O11" s="485">
        <v>1380</v>
      </c>
      <c r="P11" s="485">
        <v>1375</v>
      </c>
      <c r="Q11" s="485">
        <v>1420</v>
      </c>
      <c r="R11" s="485">
        <v>1540</v>
      </c>
      <c r="S11" s="485">
        <v>1680</v>
      </c>
      <c r="T11" s="485">
        <v>1570</v>
      </c>
      <c r="U11" s="485">
        <v>1420</v>
      </c>
      <c r="V11" s="485">
        <v>1710</v>
      </c>
      <c r="W11" s="485">
        <v>1515</v>
      </c>
      <c r="X11" s="485">
        <v>1415</v>
      </c>
      <c r="Y11" s="485">
        <v>1365</v>
      </c>
      <c r="Z11" s="485">
        <v>1630</v>
      </c>
      <c r="AA11" s="485">
        <v>1555</v>
      </c>
      <c r="AB11" s="485">
        <v>1605</v>
      </c>
      <c r="AC11" s="485">
        <v>1295</v>
      </c>
      <c r="AD11" s="485">
        <v>1660</v>
      </c>
      <c r="AE11" s="485">
        <v>1645</v>
      </c>
      <c r="AF11" s="485">
        <v>1545</v>
      </c>
      <c r="AG11" s="685">
        <v>1331.917706936182</v>
      </c>
      <c r="AH11" s="685">
        <v>1637.3131891769765</v>
      </c>
      <c r="AI11" s="685">
        <v>1500.6304873299077</v>
      </c>
      <c r="AJ11" s="685">
        <v>1626.8525161368032</v>
      </c>
      <c r="AK11" s="685">
        <v>1283.6168958223889</v>
      </c>
      <c r="AL11" s="685">
        <v>989.23511857443589</v>
      </c>
      <c r="AM11" s="433">
        <f t="shared" si="1"/>
        <v>-0.39581802362949758</v>
      </c>
      <c r="AN11" s="433">
        <f t="shared" si="2"/>
        <v>-0.22933772390036067</v>
      </c>
      <c r="AO11" s="486"/>
      <c r="AP11" s="485">
        <v>2460</v>
      </c>
      <c r="AQ11" s="485">
        <v>2755</v>
      </c>
      <c r="AR11" s="485">
        <v>2960</v>
      </c>
      <c r="AS11" s="485">
        <v>3250</v>
      </c>
      <c r="AT11" s="485">
        <v>3130</v>
      </c>
      <c r="AU11" s="485">
        <v>2930</v>
      </c>
      <c r="AV11" s="485">
        <v>2995</v>
      </c>
      <c r="AW11" s="485">
        <v>3160</v>
      </c>
      <c r="AX11" s="485">
        <v>2955</v>
      </c>
      <c r="AY11" s="485">
        <v>3190</v>
      </c>
      <c r="AZ11" s="485">
        <v>2969.2308961131585</v>
      </c>
      <c r="BA11" s="485">
        <v>3127.4830034667111</v>
      </c>
      <c r="BB11" s="485">
        <v>2272.8520143968249</v>
      </c>
      <c r="BC11" s="433">
        <f t="shared" si="3"/>
        <v>-0.23453173770619229</v>
      </c>
      <c r="BD11" s="433">
        <f t="shared" si="4"/>
        <v>-0.27326479092693912</v>
      </c>
      <c r="BE11" s="420"/>
      <c r="BF11" s="392">
        <f>SUM(AH11:AK11)</f>
        <v>6048.4130884660763</v>
      </c>
      <c r="BG11" s="420"/>
    </row>
    <row r="12" spans="1:60" x14ac:dyDescent="0.2">
      <c r="B12" s="762"/>
      <c r="C12" s="486"/>
      <c r="D12" s="486"/>
      <c r="E12" s="486"/>
      <c r="F12" s="486"/>
      <c r="G12" s="486"/>
      <c r="H12" s="481"/>
      <c r="I12" s="481"/>
      <c r="J12" s="681"/>
      <c r="K12" s="481"/>
      <c r="L12" s="210"/>
      <c r="M12" s="583"/>
      <c r="N12" s="502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704"/>
      <c r="AL12" s="210"/>
      <c r="AM12" s="583"/>
      <c r="AN12" s="583"/>
      <c r="AO12" s="486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210"/>
      <c r="BD12" s="210"/>
      <c r="BE12" s="420"/>
      <c r="BF12" s="782"/>
      <c r="BG12" s="420"/>
    </row>
    <row r="13" spans="1:60" x14ac:dyDescent="0.2">
      <c r="A13" s="575"/>
      <c r="B13" s="762" t="s">
        <v>22</v>
      </c>
      <c r="C13" s="481"/>
      <c r="D13" s="481">
        <v>1980</v>
      </c>
      <c r="E13" s="481">
        <v>2035</v>
      </c>
      <c r="F13" s="481">
        <v>1705</v>
      </c>
      <c r="G13" s="481">
        <v>1840</v>
      </c>
      <c r="H13" s="481">
        <v>1895</v>
      </c>
      <c r="I13" s="481">
        <v>1935</v>
      </c>
      <c r="J13" s="681">
        <v>2164.6718383710959</v>
      </c>
      <c r="K13" s="481">
        <v>1915.1014436874248</v>
      </c>
      <c r="L13" s="408">
        <f t="shared" ref="L13:M16" si="6">IF(ISERROR(J13/I13),"N/A",IF(I13&lt;0,"N/A",IF(J13&lt;0,"N/A",IF(J13/I13-1&gt;300%,"&gt;±300%",IF(J13/I13-1&lt;-300%,"&gt;±300%",J13/I13-1)))))</f>
        <v>0.11869345652253016</v>
      </c>
      <c r="M13" s="408">
        <f t="shared" si="6"/>
        <v>-0.11529248464352526</v>
      </c>
      <c r="N13" s="502"/>
      <c r="O13" s="481">
        <v>565</v>
      </c>
      <c r="P13" s="481">
        <v>475</v>
      </c>
      <c r="Q13" s="481">
        <v>435</v>
      </c>
      <c r="R13" s="481">
        <v>475</v>
      </c>
      <c r="S13" s="481">
        <v>415</v>
      </c>
      <c r="T13" s="481">
        <v>370</v>
      </c>
      <c r="U13" s="481">
        <v>395</v>
      </c>
      <c r="V13" s="481">
        <v>480</v>
      </c>
      <c r="W13" s="481">
        <v>510</v>
      </c>
      <c r="X13" s="481">
        <v>460</v>
      </c>
      <c r="Y13" s="481">
        <v>420</v>
      </c>
      <c r="Z13" s="481">
        <v>480</v>
      </c>
      <c r="AA13" s="481">
        <v>480</v>
      </c>
      <c r="AB13" s="481">
        <v>505</v>
      </c>
      <c r="AC13" s="481">
        <v>460</v>
      </c>
      <c r="AD13" s="481">
        <v>480</v>
      </c>
      <c r="AE13" s="481">
        <v>490</v>
      </c>
      <c r="AF13" s="481">
        <v>495</v>
      </c>
      <c r="AG13" s="678">
        <v>548.91780490787414</v>
      </c>
      <c r="AH13" s="687">
        <v>519.6582086867453</v>
      </c>
      <c r="AI13" s="687">
        <v>540.2093399568696</v>
      </c>
      <c r="AJ13" s="687">
        <v>555.88648481960684</v>
      </c>
      <c r="AK13" s="687">
        <v>489.30568181958779</v>
      </c>
      <c r="AL13" s="687">
        <v>419.24823988534132</v>
      </c>
      <c r="AM13" s="408">
        <f>IF(ISERROR(AL13/AH13),"N/A",IF(AH13&lt;0,"N/A",IF(AL13&lt;0,"N/A",IF(AL13/AH13-1&gt;300%,"&gt;±300%",IF(AL13/AH13-1&lt;-300%,"&gt;±300%",AL13/AH13-1)))))</f>
        <v>-0.19322309764942447</v>
      </c>
      <c r="AN13" s="408">
        <f>IF(ISERROR(AL13/AK13),"N/A",IF(AK13&lt;0,"N/A",IF(AL13&lt;0,"N/A",IF(AL13/AK13-1&gt;300%,"&gt;±300%",IF(AL13/AK13-1&lt;-300%,"&gt;±300%",AL13/AK13-1)))))</f>
        <v>-0.14317725000397075</v>
      </c>
      <c r="AO13" s="486"/>
      <c r="AP13" s="481">
        <v>995</v>
      </c>
      <c r="AQ13" s="481">
        <v>1040</v>
      </c>
      <c r="AR13" s="481">
        <v>910</v>
      </c>
      <c r="AS13" s="481">
        <v>785</v>
      </c>
      <c r="AT13" s="481">
        <v>875</v>
      </c>
      <c r="AU13" s="481">
        <v>970</v>
      </c>
      <c r="AV13" s="481">
        <v>900</v>
      </c>
      <c r="AW13" s="481">
        <v>985</v>
      </c>
      <c r="AX13" s="481">
        <v>940</v>
      </c>
      <c r="AY13" s="481">
        <v>985</v>
      </c>
      <c r="AZ13" s="481">
        <v>1068.5760135946193</v>
      </c>
      <c r="BA13" s="481">
        <v>1096.0958247764765</v>
      </c>
      <c r="BB13" s="481">
        <v>908.55392170492905</v>
      </c>
      <c r="BC13" s="408">
        <f>IF(ISERROR(BB13/AZ13),"N/A",IF(AZ13&lt;0,"N/A",IF(BB13&lt;0,"N/A",IF(BB13/AZ13-1&gt;300%,"&gt;±300%",IF(BB13/AZ13-1&lt;-300%,"&gt;±300%",BB13/AZ13-1)))))</f>
        <v>-0.14975265199092991</v>
      </c>
      <c r="BD13" s="408">
        <f>IF(ISERROR(BB13/BA13),"N/A",IF(BA13&lt;0,"N/A",IF(BB13&lt;0,"N/A",IF(BB13/BA13-1&gt;300%,"&gt;±300%",IF(BB13/BA13-1&lt;-300%,"&gt;±300%",BB13/BA13-1)))))</f>
        <v>-0.17109991556604309</v>
      </c>
      <c r="BE13" s="420"/>
      <c r="BF13" s="481">
        <f t="shared" ref="BF13:BF16" si="7">SUM(AI13:AL13)</f>
        <v>2004.6497464814056</v>
      </c>
      <c r="BG13" s="420"/>
    </row>
    <row r="14" spans="1:60" x14ac:dyDescent="0.2">
      <c r="B14" s="482"/>
      <c r="C14" s="482" t="s">
        <v>4</v>
      </c>
      <c r="D14" s="482">
        <v>1120</v>
      </c>
      <c r="E14" s="482">
        <v>1255</v>
      </c>
      <c r="F14" s="482">
        <v>1185</v>
      </c>
      <c r="G14" s="482">
        <v>1210</v>
      </c>
      <c r="H14" s="482">
        <v>1325</v>
      </c>
      <c r="I14" s="482">
        <v>1420</v>
      </c>
      <c r="J14" s="686">
        <v>1629.9509355453802</v>
      </c>
      <c r="K14" s="482">
        <v>1470.5924012762443</v>
      </c>
      <c r="L14" s="410">
        <f t="shared" si="6"/>
        <v>0.14785277151083109</v>
      </c>
      <c r="M14" s="410">
        <f t="shared" si="6"/>
        <v>-9.7768914875842272E-2</v>
      </c>
      <c r="N14" s="502"/>
      <c r="O14" s="482">
        <v>365</v>
      </c>
      <c r="P14" s="482">
        <v>305</v>
      </c>
      <c r="Q14" s="482">
        <v>315</v>
      </c>
      <c r="R14" s="482">
        <v>310</v>
      </c>
      <c r="S14" s="482">
        <v>295</v>
      </c>
      <c r="T14" s="482">
        <v>265</v>
      </c>
      <c r="U14" s="482">
        <v>280</v>
      </c>
      <c r="V14" s="482">
        <v>340</v>
      </c>
      <c r="W14" s="482">
        <v>315</v>
      </c>
      <c r="X14" s="482">
        <v>280</v>
      </c>
      <c r="Y14" s="482">
        <v>300</v>
      </c>
      <c r="Z14" s="482">
        <v>330</v>
      </c>
      <c r="AA14" s="482">
        <v>330</v>
      </c>
      <c r="AB14" s="482">
        <v>365</v>
      </c>
      <c r="AC14" s="482">
        <v>330</v>
      </c>
      <c r="AD14" s="482">
        <v>345</v>
      </c>
      <c r="AE14" s="482">
        <v>365</v>
      </c>
      <c r="AF14" s="482">
        <v>380</v>
      </c>
      <c r="AG14" s="686">
        <v>413.34430196827452</v>
      </c>
      <c r="AH14" s="686">
        <v>386.60663357710575</v>
      </c>
      <c r="AI14" s="686">
        <v>410</v>
      </c>
      <c r="AJ14" s="686">
        <v>419.99999999999994</v>
      </c>
      <c r="AK14" s="686">
        <v>405.92497865746458</v>
      </c>
      <c r="AL14" s="482">
        <v>308.71281667591069</v>
      </c>
      <c r="AM14" s="410">
        <f>IF(ISERROR(AL14/AH14),"N/A",IF(AH14&lt;0,"N/A",IF(AL14&lt;0,"N/A",IF(AL14/AH14-1&gt;300%,"&gt;±300%",IF(AL14/AH14-1&lt;-300%,"&gt;±300%",AL14/AH14-1)))))</f>
        <v>-0.20148080797392665</v>
      </c>
      <c r="AN14" s="410">
        <f>IF(ISERROR(AL14/AK14),"N/A",IF(AK14&lt;0,"N/A",IF(AL14&lt;0,"N/A",IF(AL14/AK14-1&gt;300%,"&gt;±300%",IF(AL14/AK14-1&lt;-300%,"&gt;±300%",AL14/AK14-1)))))</f>
        <v>-0.23948307468800856</v>
      </c>
      <c r="AO14" s="486"/>
      <c r="AP14" s="490">
        <v>585</v>
      </c>
      <c r="AQ14" s="490">
        <v>670</v>
      </c>
      <c r="AR14" s="490">
        <v>625</v>
      </c>
      <c r="AS14" s="490">
        <v>560</v>
      </c>
      <c r="AT14" s="490">
        <v>620</v>
      </c>
      <c r="AU14" s="490">
        <v>595</v>
      </c>
      <c r="AV14" s="490">
        <v>630</v>
      </c>
      <c r="AW14" s="490">
        <v>695</v>
      </c>
      <c r="AX14" s="490">
        <v>675</v>
      </c>
      <c r="AY14" s="490">
        <v>745</v>
      </c>
      <c r="AZ14" s="490">
        <v>799.95093554538028</v>
      </c>
      <c r="BA14" s="490">
        <v>830</v>
      </c>
      <c r="BB14" s="490">
        <v>714.63779533337527</v>
      </c>
      <c r="BC14" s="410">
        <f>IF(ISERROR(BB14/AZ14),"N/A",IF(AZ14&lt;0,"N/A",IF(BB14&lt;0,"N/A",IF(BB14/AZ14-1&gt;300%,"&gt;±300%",IF(BB14/AZ14-1&lt;-300%,"&gt;±300%",BB14/AZ14-1)))))</f>
        <v>-0.10664796604536919</v>
      </c>
      <c r="BD14" s="410">
        <f>IF(ISERROR(BB14/BA14),"N/A",IF(BA14&lt;0,"N/A",IF(BB14&lt;0,"N/A",IF(BB14/BA14-1&gt;300%,"&gt;±300%",IF(BB14/BA14-1&lt;-300%,"&gt;±300%",BB14/BA14-1)))))</f>
        <v>-0.13899060803207797</v>
      </c>
      <c r="BE14" s="420"/>
      <c r="BF14" s="490">
        <f t="shared" si="7"/>
        <v>1544.6377953333754</v>
      </c>
      <c r="BG14" s="420"/>
    </row>
    <row r="15" spans="1:60" x14ac:dyDescent="0.2">
      <c r="B15" s="482"/>
      <c r="C15" s="482" t="s">
        <v>5</v>
      </c>
      <c r="D15" s="482">
        <v>855</v>
      </c>
      <c r="E15" s="482">
        <v>775</v>
      </c>
      <c r="F15" s="482">
        <v>515</v>
      </c>
      <c r="G15" s="482">
        <v>625</v>
      </c>
      <c r="H15" s="482">
        <v>560</v>
      </c>
      <c r="I15" s="482">
        <v>505</v>
      </c>
      <c r="J15" s="686">
        <v>476.57182430946597</v>
      </c>
      <c r="K15" s="482">
        <v>387.85418689531235</v>
      </c>
      <c r="L15" s="410">
        <f t="shared" si="6"/>
        <v>-5.6293417208978291E-2</v>
      </c>
      <c r="M15" s="410">
        <f t="shared" si="6"/>
        <v>-0.1861579574971769</v>
      </c>
      <c r="N15" s="502"/>
      <c r="O15" s="490">
        <v>200</v>
      </c>
      <c r="P15" s="490">
        <v>170</v>
      </c>
      <c r="Q15" s="490">
        <v>120</v>
      </c>
      <c r="R15" s="490">
        <v>165</v>
      </c>
      <c r="S15" s="490">
        <v>120</v>
      </c>
      <c r="T15" s="490">
        <v>105</v>
      </c>
      <c r="U15" s="490">
        <v>115</v>
      </c>
      <c r="V15" s="490">
        <v>140</v>
      </c>
      <c r="W15" s="490">
        <v>195</v>
      </c>
      <c r="X15" s="490">
        <v>180</v>
      </c>
      <c r="Y15" s="490">
        <v>120</v>
      </c>
      <c r="Z15" s="490">
        <v>150</v>
      </c>
      <c r="AA15" s="490">
        <v>150</v>
      </c>
      <c r="AB15" s="490">
        <v>140</v>
      </c>
      <c r="AC15" s="490">
        <v>130</v>
      </c>
      <c r="AD15" s="490">
        <v>135</v>
      </c>
      <c r="AE15" s="490">
        <v>125</v>
      </c>
      <c r="AF15" s="490">
        <v>115</v>
      </c>
      <c r="AG15" s="686">
        <v>120.45474252537473</v>
      </c>
      <c r="AH15" s="686">
        <v>119.09579626573957</v>
      </c>
      <c r="AI15" s="686">
        <v>116.39893380926028</v>
      </c>
      <c r="AJ15" s="686">
        <v>120.62235170909138</v>
      </c>
      <c r="AK15" s="686">
        <v>69.826119059324355</v>
      </c>
      <c r="AL15" s="482">
        <v>97.143586006518575</v>
      </c>
      <c r="AM15" s="410">
        <f>IF(ISERROR(AL15/AH15),"N/A",IF(AH15&lt;0,"N/A",IF(AL15&lt;0,"N/A",IF(AL15/AH15-1&gt;300%,"&gt;±300%",IF(AL15/AH15-1&lt;-300%,"&gt;±300%",AL15/AH15-1)))))</f>
        <v>-0.18432397236119757</v>
      </c>
      <c r="AN15" s="410">
        <f>IF(ISERROR(AL15/AK15),"N/A",IF(AK15&lt;0,"N/A",IF(AL15&lt;0,"N/A",IF(AL15/AK15-1&gt;300%,"&gt;±300%",IF(AL15/AK15-1&lt;-300%,"&gt;±300%",AL15/AK15-1)))))</f>
        <v>0.391221326850276</v>
      </c>
      <c r="AO15" s="486"/>
      <c r="AP15" s="490">
        <v>405</v>
      </c>
      <c r="AQ15" s="490">
        <v>370</v>
      </c>
      <c r="AR15" s="490">
        <v>285</v>
      </c>
      <c r="AS15" s="490">
        <v>225</v>
      </c>
      <c r="AT15" s="490">
        <v>255</v>
      </c>
      <c r="AU15" s="490">
        <v>375</v>
      </c>
      <c r="AV15" s="490">
        <v>270</v>
      </c>
      <c r="AW15" s="490">
        <v>290</v>
      </c>
      <c r="AX15" s="490">
        <v>265</v>
      </c>
      <c r="AY15" s="490">
        <v>240</v>
      </c>
      <c r="AZ15" s="490">
        <v>239.55053879111429</v>
      </c>
      <c r="BA15" s="490">
        <v>237.02128551835165</v>
      </c>
      <c r="BB15" s="490">
        <v>166.96970506584293</v>
      </c>
      <c r="BC15" s="410">
        <f>IF(ISERROR(BB15/AZ15),"N/A",IF(AZ15&lt;0,"N/A",IF(BB15&lt;0,"N/A",IF(BB15/AZ15-1&gt;300%,"&gt;±300%",IF(BB15/AZ15-1&lt;-300%,"&gt;±300%",BB15/AZ15-1)))))</f>
        <v>-0.30298756200486421</v>
      </c>
      <c r="BD15" s="410">
        <f>IF(ISERROR(BB15/BA15),"N/A",IF(BA15&lt;0,"N/A",IF(BB15&lt;0,"N/A",IF(BB15/BA15-1&gt;300%,"&gt;±300%",IF(BB15/BA15-1&lt;-300%,"&gt;±300%",BB15/BA15-1)))))</f>
        <v>-0.29554974482274876</v>
      </c>
      <c r="BE15" s="420"/>
      <c r="BF15" s="532">
        <f t="shared" si="7"/>
        <v>403.99099058419461</v>
      </c>
      <c r="BG15" s="420"/>
    </row>
    <row r="16" spans="1:60" x14ac:dyDescent="0.2">
      <c r="B16" s="482"/>
      <c r="C16" s="482" t="s">
        <v>6</v>
      </c>
      <c r="D16" s="482">
        <v>5</v>
      </c>
      <c r="E16" s="482">
        <v>5</v>
      </c>
      <c r="F16" s="482">
        <v>5</v>
      </c>
      <c r="G16" s="482">
        <v>5</v>
      </c>
      <c r="H16" s="482">
        <v>10</v>
      </c>
      <c r="I16" s="482">
        <v>10</v>
      </c>
      <c r="J16" s="686">
        <v>58.149078516249638</v>
      </c>
      <c r="K16" s="482">
        <v>56.654855515868157</v>
      </c>
      <c r="L16" s="410" t="str">
        <f t="shared" si="6"/>
        <v>&gt;±300%</v>
      </c>
      <c r="M16" s="410">
        <f t="shared" si="6"/>
        <v>-2.5696417527303117E-2</v>
      </c>
      <c r="N16" s="502"/>
      <c r="O16" s="490">
        <v>0</v>
      </c>
      <c r="P16" s="490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686">
        <v>15.118760414224907</v>
      </c>
      <c r="AH16" s="686">
        <v>13.955778843899912</v>
      </c>
      <c r="AI16" s="686">
        <v>13.810406147609289</v>
      </c>
      <c r="AJ16" s="686">
        <v>15.26413311051553</v>
      </c>
      <c r="AK16" s="686">
        <v>13.554584102798852</v>
      </c>
      <c r="AL16" s="482">
        <v>13.391837202912059</v>
      </c>
      <c r="AM16" s="410">
        <f>IF(ISERROR(AL16/AH16),"N/A",IF(AH16&lt;0,"N/A",IF(AL16&lt;0,"N/A",IF(AL16/AH16-1&gt;300%,"&gt;±300%",IF(AL16/AH16-1&lt;-300%,"&gt;±300%",AL16/AH16-1)))))</f>
        <v>-4.0409184417131483E-2</v>
      </c>
      <c r="AN16" s="410">
        <f>IF(ISERROR(AL16/AK16),"N/A",IF(AK16&lt;0,"N/A",IF(AL16&lt;0,"N/A",IF(AL16/AK16-1&gt;300%,"&gt;±300%",IF(AL16/AK16-1&lt;-300%,"&gt;±300%",AL16/AK16-1)))))</f>
        <v>-1.2006779304514992E-2</v>
      </c>
      <c r="AO16" s="486"/>
      <c r="AP16" s="490">
        <v>5</v>
      </c>
      <c r="AQ16" s="490">
        <v>0</v>
      </c>
      <c r="AR16" s="490">
        <v>0</v>
      </c>
      <c r="AS16" s="490">
        <v>0</v>
      </c>
      <c r="AT16" s="490">
        <v>0</v>
      </c>
      <c r="AU16" s="490">
        <v>0</v>
      </c>
      <c r="AV16" s="490">
        <v>0</v>
      </c>
      <c r="AW16" s="490">
        <v>0</v>
      </c>
      <c r="AX16" s="490">
        <v>0</v>
      </c>
      <c r="AY16" s="490">
        <v>0</v>
      </c>
      <c r="AZ16" s="490">
        <v>29.074539258124819</v>
      </c>
      <c r="BA16" s="490">
        <v>29.074539258124819</v>
      </c>
      <c r="BB16" s="490">
        <v>26.946421305710913</v>
      </c>
      <c r="BC16" s="410">
        <f>IF(ISERROR(BB16/AZ16),"N/A",IF(AZ16&lt;0,"N/A",IF(BB16&lt;0,"N/A",IF(BB16/AZ16-1&gt;300%,"&gt;±300%",IF(BB16/AZ16-1&lt;-300%,"&gt;±300%",BB16/AZ16-1)))))</f>
        <v>-7.3195242528880544E-2</v>
      </c>
      <c r="BD16" s="410">
        <f>IF(ISERROR(BB16/BA16),"N/A",IF(BA16&lt;0,"N/A",IF(BB16&lt;0,"N/A",IF(BB16/BA16-1&gt;300%,"&gt;±300%",IF(BB16/BA16-1&lt;-300%,"&gt;±300%",BB16/BA16-1)))))</f>
        <v>-7.3195242528880544E-2</v>
      </c>
      <c r="BE16" s="420"/>
      <c r="BF16" s="532">
        <f t="shared" si="7"/>
        <v>56.020960563835729</v>
      </c>
      <c r="BG16" s="420"/>
    </row>
    <row r="17" spans="1:59" x14ac:dyDescent="0.2">
      <c r="B17" s="762"/>
      <c r="C17" s="486"/>
      <c r="D17" s="481"/>
      <c r="E17" s="481"/>
      <c r="F17" s="481"/>
      <c r="G17" s="481"/>
      <c r="H17" s="481"/>
      <c r="I17" s="481"/>
      <c r="J17" s="687"/>
      <c r="K17" s="481"/>
      <c r="L17" s="502"/>
      <c r="M17" s="584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705"/>
      <c r="AL17" s="502"/>
      <c r="AM17" s="584"/>
      <c r="AN17" s="584"/>
      <c r="AO17" s="486"/>
      <c r="AP17" s="783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502"/>
      <c r="BD17" s="502"/>
      <c r="BE17" s="420"/>
      <c r="BF17" s="782"/>
      <c r="BG17" s="420"/>
    </row>
    <row r="18" spans="1:59" x14ac:dyDescent="0.2">
      <c r="B18" s="781" t="s">
        <v>25</v>
      </c>
      <c r="C18" s="485"/>
      <c r="D18" s="485">
        <v>7825</v>
      </c>
      <c r="E18" s="485">
        <v>7250</v>
      </c>
      <c r="F18" s="485">
        <v>7890</v>
      </c>
      <c r="G18" s="485">
        <v>7900</v>
      </c>
      <c r="H18" s="485">
        <v>8050</v>
      </c>
      <c r="I18" s="485">
        <v>8070</v>
      </c>
      <c r="J18" s="685">
        <v>8261.3857379509664</v>
      </c>
      <c r="K18" s="485">
        <v>7102.1048768460478</v>
      </c>
      <c r="L18" s="433">
        <f>IF(ISERROR(J18/I18),"N/A",IF(I18&lt;0,"N/A",IF(J18&lt;0,"N/A",IF(J18/I18-1&gt;300%,"&gt;±300%",IF(J18/I18-1&lt;-300%,"&gt;±300%",J18/I18-1)))))</f>
        <v>2.3715704826637651E-2</v>
      </c>
      <c r="M18" s="433">
        <f>IF(ISERROR(K18/J18),"N/A",IF(J18&lt;0,"N/A",IF(K18&lt;0,"N/A",IF(K18/J18-1&gt;300%,"&gt;±300%",IF(K18/J18-1&lt;-300%,"&gt;±300%",K18/J18-1)))))</f>
        <v>-0.14032523088462512</v>
      </c>
      <c r="N18" s="502"/>
      <c r="O18" s="485">
        <v>1945</v>
      </c>
      <c r="P18" s="485">
        <v>1850</v>
      </c>
      <c r="Q18" s="485">
        <v>1855</v>
      </c>
      <c r="R18" s="485">
        <v>2015</v>
      </c>
      <c r="S18" s="485">
        <v>2095</v>
      </c>
      <c r="T18" s="485">
        <v>1940</v>
      </c>
      <c r="U18" s="485">
        <v>1815</v>
      </c>
      <c r="V18" s="485">
        <v>2190</v>
      </c>
      <c r="W18" s="485">
        <v>2025</v>
      </c>
      <c r="X18" s="485">
        <v>1875</v>
      </c>
      <c r="Y18" s="485">
        <v>1785</v>
      </c>
      <c r="Z18" s="485">
        <v>2110</v>
      </c>
      <c r="AA18" s="485">
        <v>2035</v>
      </c>
      <c r="AB18" s="485">
        <v>2110</v>
      </c>
      <c r="AC18" s="485">
        <v>1755</v>
      </c>
      <c r="AD18" s="485">
        <v>2140</v>
      </c>
      <c r="AE18" s="485">
        <v>2135</v>
      </c>
      <c r="AF18" s="485">
        <v>2040</v>
      </c>
      <c r="AG18" s="485">
        <v>1880.8355118440561</v>
      </c>
      <c r="AH18" s="485">
        <v>2156.9713978637219</v>
      </c>
      <c r="AI18" s="485">
        <v>2040.8398272867773</v>
      </c>
      <c r="AJ18" s="485">
        <v>2182.7390009564101</v>
      </c>
      <c r="AK18" s="685">
        <v>1772.9225776419767</v>
      </c>
      <c r="AL18" s="485">
        <v>1408.4833584597773</v>
      </c>
      <c r="AM18" s="433">
        <f>IF(ISERROR(AL18/AH18),"N/A",IF(AH18&lt;0,"N/A",IF(AL18&lt;0,"N/A",IF(AL18/AH18-1&gt;300%,"&gt;±300%",IF(AL18/AH18-1&lt;-300%,"&gt;±300%",AL18/AH18-1)))))</f>
        <v>-0.34700879211715641</v>
      </c>
      <c r="AN18" s="433">
        <f>IF(ISERROR(AL18/AK18),"N/A",IF(AK18&lt;0,"N/A",IF(AL18&lt;0,"N/A",IF(AL18/AK18-1&gt;300%,"&gt;±300%",IF(AL18/AK18-1&lt;-300%,"&gt;±300%",AL18/AK18-1)))))</f>
        <v>-0.20555845121387706</v>
      </c>
      <c r="AO18" s="486"/>
      <c r="AP18" s="485">
        <v>3455</v>
      </c>
      <c r="AQ18" s="485">
        <v>3795</v>
      </c>
      <c r="AR18" s="485">
        <v>3870</v>
      </c>
      <c r="AS18" s="485">
        <v>4035</v>
      </c>
      <c r="AT18" s="485">
        <v>4005</v>
      </c>
      <c r="AU18" s="485">
        <v>3900</v>
      </c>
      <c r="AV18" s="485">
        <v>3895</v>
      </c>
      <c r="AW18" s="485">
        <v>4145</v>
      </c>
      <c r="AX18" s="485">
        <v>3895</v>
      </c>
      <c r="AY18" s="485">
        <v>4175</v>
      </c>
      <c r="AZ18" s="485">
        <v>4037.8069097077778</v>
      </c>
      <c r="BA18" s="485">
        <v>4223.5788282431877</v>
      </c>
      <c r="BB18" s="485">
        <v>3181.4059361017539</v>
      </c>
      <c r="BC18" s="433">
        <f>IF(ISERROR(BB18/AZ18),"N/A",IF(AZ18&lt;0,"N/A",IF(BB18&lt;0,"N/A",IF(BB18/AZ18-1&gt;300%,"&gt;±300%",IF(BB18/AZ18-1&lt;-300%,"&gt;±300%",BB18/AZ18-1)))))</f>
        <v>-0.21209557384902367</v>
      </c>
      <c r="BD18" s="433">
        <f>IF(ISERROR(BB18/BA18),"N/A",IF(BA18&lt;0,"N/A",IF(BB18&lt;0,"N/A",IF(BB18/BA18-1&gt;300%,"&gt;±300%",IF(BB18/BA18-1&lt;-300%,"&gt;±300%",BB18/BA18-1)))))</f>
        <v>-0.24675114032971157</v>
      </c>
      <c r="BE18" s="420"/>
      <c r="BF18" s="485">
        <f>SUM(AI18:AL18)</f>
        <v>7404.9847643449421</v>
      </c>
      <c r="BG18" s="420"/>
    </row>
    <row r="19" spans="1:59" x14ac:dyDescent="0.2">
      <c r="B19" s="784"/>
      <c r="C19" s="486"/>
      <c r="D19" s="481"/>
      <c r="E19" s="481"/>
      <c r="F19" s="481"/>
      <c r="G19" s="481"/>
      <c r="H19" s="481"/>
      <c r="I19" s="481"/>
      <c r="J19" s="681"/>
      <c r="K19" s="481"/>
      <c r="L19" s="481"/>
      <c r="M19" s="408"/>
      <c r="N19" s="502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706"/>
      <c r="AL19" s="486"/>
      <c r="AM19" s="408"/>
      <c r="AN19" s="408"/>
      <c r="AO19" s="486"/>
      <c r="AP19" s="212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81"/>
      <c r="BD19" s="481"/>
      <c r="BE19" s="420"/>
      <c r="BF19" s="532"/>
      <c r="BG19" s="420"/>
    </row>
    <row r="20" spans="1:59" x14ac:dyDescent="0.2">
      <c r="A20" s="575"/>
      <c r="B20" s="771" t="s">
        <v>32</v>
      </c>
      <c r="C20" s="785"/>
      <c r="D20" s="487"/>
      <c r="E20" s="487"/>
      <c r="F20" s="487"/>
      <c r="G20" s="487"/>
      <c r="H20" s="487"/>
      <c r="I20" s="487"/>
      <c r="J20" s="682"/>
      <c r="K20" s="487"/>
      <c r="L20" s="786"/>
      <c r="M20" s="585"/>
      <c r="N20" s="50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787"/>
      <c r="AH20" s="787"/>
      <c r="AI20" s="787"/>
      <c r="AJ20" s="787"/>
      <c r="AK20" s="707"/>
      <c r="AL20" s="212"/>
      <c r="AM20" s="585"/>
      <c r="AN20" s="585"/>
      <c r="AO20" s="486"/>
      <c r="AP20" s="783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786"/>
      <c r="BD20" s="786"/>
      <c r="BE20" s="420"/>
      <c r="BF20" s="782"/>
      <c r="BG20" s="420"/>
    </row>
    <row r="21" spans="1:59" x14ac:dyDescent="0.2">
      <c r="A21" s="575"/>
      <c r="B21" s="762" t="s">
        <v>27</v>
      </c>
      <c r="C21" s="481"/>
      <c r="D21" s="481">
        <v>3125</v>
      </c>
      <c r="E21" s="481">
        <v>3245</v>
      </c>
      <c r="F21" s="481">
        <v>3370</v>
      </c>
      <c r="G21" s="481">
        <v>3445</v>
      </c>
      <c r="H21" s="481">
        <v>3320</v>
      </c>
      <c r="I21" s="481">
        <v>3090</v>
      </c>
      <c r="J21" s="716">
        <v>2893.842939375882</v>
      </c>
      <c r="K21" s="717">
        <v>2429.3660449894783</v>
      </c>
      <c r="L21" s="408">
        <f>IF(ISERROR(J21/I21),"N/A",IF(I21&lt;0,"N/A",IF(J21&lt;0,"N/A",IF(J21/I21-1&gt;300%,"&gt;±300%",IF(J21/I21-1&lt;-300%,"&gt;±300%",J21/I21-1)))))</f>
        <v>-6.3481249392918437E-2</v>
      </c>
      <c r="M21" s="408">
        <f>IF(ISERROR(K21/J21),"N/A",IF(J21&lt;0,"N/A",IF(K21&lt;0,"N/A",IF(K21/J21-1&gt;300%,"&gt;±300%",IF(K21/J21-1&lt;-300%,"&gt;±300%",K21/J21-1)))))</f>
        <v>-0.16050521887914826</v>
      </c>
      <c r="N21" s="502"/>
      <c r="O21" s="481">
        <v>760</v>
      </c>
      <c r="P21" s="481">
        <v>810</v>
      </c>
      <c r="Q21" s="481">
        <v>865</v>
      </c>
      <c r="R21" s="481">
        <v>860</v>
      </c>
      <c r="S21" s="481">
        <v>800</v>
      </c>
      <c r="T21" s="481">
        <v>845</v>
      </c>
      <c r="U21" s="481">
        <v>880</v>
      </c>
      <c r="V21" s="481">
        <v>900</v>
      </c>
      <c r="W21" s="481">
        <v>800</v>
      </c>
      <c r="X21" s="481">
        <v>865</v>
      </c>
      <c r="Y21" s="481">
        <v>855</v>
      </c>
      <c r="Z21" s="481">
        <v>840</v>
      </c>
      <c r="AA21" s="481">
        <v>785</v>
      </c>
      <c r="AB21" s="481">
        <v>845</v>
      </c>
      <c r="AC21" s="481">
        <v>800</v>
      </c>
      <c r="AD21" s="481">
        <v>815</v>
      </c>
      <c r="AE21" s="481">
        <v>715</v>
      </c>
      <c r="AF21" s="481">
        <v>765</v>
      </c>
      <c r="AG21" s="663">
        <v>765.97651156044174</v>
      </c>
      <c r="AH21" s="663">
        <v>746.54145115029542</v>
      </c>
      <c r="AI21" s="663">
        <v>677.96051859466104</v>
      </c>
      <c r="AJ21" s="663">
        <v>703.36445807048369</v>
      </c>
      <c r="AK21" s="663">
        <v>662.83942950127584</v>
      </c>
      <c r="AL21" s="663">
        <v>386.43450289511219</v>
      </c>
      <c r="AM21" s="408">
        <f>IF(ISERROR(AL21/AH21),"N/A",IF(AH21&lt;0,"N/A",IF(AL21&lt;0,"N/A",IF(AL21/AH21-1&gt;300%,"&gt;±300%",IF(AL21/AH21-1&lt;-300%,"&gt;±300%",AL21/AH21-1)))))</f>
        <v>-0.48236698404397871</v>
      </c>
      <c r="AN21" s="408">
        <f>IF(ISERROR(AL21/AK21),"N/A",IF(AK21&lt;0,"N/A",IF(AL21&lt;0,"N/A",IF(AL21/AK21-1&gt;300%,"&gt;±300%",IF(AL21/AK21-1&lt;-300%,"&gt;±300%",AL21/AK21-1)))))</f>
        <v>-0.41700133441689236</v>
      </c>
      <c r="AO21" s="486"/>
      <c r="AP21" s="481">
        <v>1665</v>
      </c>
      <c r="AQ21" s="481">
        <v>1580</v>
      </c>
      <c r="AR21" s="481">
        <v>1725</v>
      </c>
      <c r="AS21" s="481">
        <v>1645</v>
      </c>
      <c r="AT21" s="481">
        <v>1780</v>
      </c>
      <c r="AU21" s="481">
        <v>1665</v>
      </c>
      <c r="AV21" s="481">
        <v>1695</v>
      </c>
      <c r="AW21" s="481">
        <v>1630</v>
      </c>
      <c r="AX21" s="481">
        <v>1615</v>
      </c>
      <c r="AY21" s="481">
        <v>1480</v>
      </c>
      <c r="AZ21" s="481">
        <v>1512.5179627107373</v>
      </c>
      <c r="BA21" s="481">
        <v>1381.3249766651447</v>
      </c>
      <c r="BB21" s="481">
        <v>1049.2739323963881</v>
      </c>
      <c r="BC21" s="408">
        <f>IF(ISERROR(BB21/AZ21),"N/A",IF(AZ21&lt;0,"N/A",IF(BB21&lt;0,"N/A",IF(BB21/AZ21-1&gt;300%,"&gt;±300%",IF(BB21/AZ21-1&lt;-300%,"&gt;±300%",BB21/AZ21-1)))))</f>
        <v>-0.3062734074801482</v>
      </c>
      <c r="BD21" s="408">
        <f>IF(ISERROR(BB21/BA21),"N/A",IF(BA21&lt;0,"N/A",IF(BB21&lt;0,"N/A",IF(BB21/BA21-1&gt;300%,"&gt;±300%",IF(BB21/BA21-1&lt;-300%,"&gt;±300%",BB21/BA21-1)))))</f>
        <v>-0.24038589751009121</v>
      </c>
      <c r="BE21" s="420"/>
      <c r="BF21" s="776">
        <f t="shared" ref="BF21:BF22" si="8">SUM(AI21:AL21)</f>
        <v>2430.5989090615326</v>
      </c>
      <c r="BG21" s="420"/>
    </row>
    <row r="22" spans="1:59" x14ac:dyDescent="0.2">
      <c r="B22" s="487"/>
      <c r="C22" s="487" t="s">
        <v>4</v>
      </c>
      <c r="D22" s="482">
        <v>2985</v>
      </c>
      <c r="E22" s="482">
        <v>3095</v>
      </c>
      <c r="F22" s="482">
        <v>3230</v>
      </c>
      <c r="G22" s="482">
        <v>3310</v>
      </c>
      <c r="H22" s="482">
        <v>3180</v>
      </c>
      <c r="I22" s="482">
        <v>2945</v>
      </c>
      <c r="J22" s="718">
        <v>2893.842939375882</v>
      </c>
      <c r="K22" s="718">
        <v>2429.3660449894783</v>
      </c>
      <c r="L22" s="410">
        <f>IF(ISERROR(J22/I22),"N/A",IF(I22&lt;0,"N/A",IF(J22&lt;0,"N/A",IF(J22/I22-1&gt;300%,"&gt;±300%",IF(J22/I22-1&lt;-300%,"&gt;±300%",J22/I22-1)))))</f>
        <v>-1.7370818548087641E-2</v>
      </c>
      <c r="M22" s="410">
        <f>IF(ISERROR(K22/J22),"N/A",IF(J22&lt;0,"N/A",IF(K22&lt;0,"N/A",IF(K22/J22-1&gt;300%,"&gt;±300%",IF(K22/J22-1&lt;-300%,"&gt;±300%",K22/J22-1)))))</f>
        <v>-0.16050521887914826</v>
      </c>
      <c r="N22" s="502"/>
      <c r="O22" s="490">
        <v>730</v>
      </c>
      <c r="P22" s="490">
        <v>775</v>
      </c>
      <c r="Q22" s="490">
        <v>825</v>
      </c>
      <c r="R22" s="490">
        <v>825</v>
      </c>
      <c r="S22" s="490">
        <v>775</v>
      </c>
      <c r="T22" s="490">
        <v>810</v>
      </c>
      <c r="U22" s="490">
        <v>845</v>
      </c>
      <c r="V22" s="490">
        <v>870</v>
      </c>
      <c r="W22" s="490">
        <v>760</v>
      </c>
      <c r="X22" s="490">
        <v>835</v>
      </c>
      <c r="Y22" s="490">
        <v>820</v>
      </c>
      <c r="Z22" s="490">
        <v>805</v>
      </c>
      <c r="AA22" s="490">
        <v>750</v>
      </c>
      <c r="AB22" s="490">
        <v>805</v>
      </c>
      <c r="AC22" s="490">
        <v>765</v>
      </c>
      <c r="AD22" s="490">
        <v>770</v>
      </c>
      <c r="AE22" s="490">
        <v>680</v>
      </c>
      <c r="AF22" s="490">
        <v>730</v>
      </c>
      <c r="AG22" s="664">
        <v>765.97651156044174</v>
      </c>
      <c r="AH22" s="664">
        <v>746.54145115029542</v>
      </c>
      <c r="AI22" s="664">
        <v>677.96051859466104</v>
      </c>
      <c r="AJ22" s="664">
        <v>703.36445807048369</v>
      </c>
      <c r="AK22" s="664">
        <v>662.83942950127584</v>
      </c>
      <c r="AL22" s="664">
        <v>386.43450289511219</v>
      </c>
      <c r="AM22" s="410">
        <f>IF(ISERROR(AL22/AH22),"N/A",IF(AH22&lt;0,"N/A",IF(AL22&lt;0,"N/A",IF(AL22/AH22-1&gt;300%,"&gt;±300%",IF(AL22/AH22-1&lt;-300%,"&gt;±300%",AL22/AH22-1)))))</f>
        <v>-0.48236698404397871</v>
      </c>
      <c r="AN22" s="410">
        <f>IF(ISERROR(AL22/AK22),"N/A",IF(AK22&lt;0,"N/A",IF(AL22&lt;0,"N/A",IF(AL22/AK22-1&gt;300%,"&gt;±300%",IF(AL22/AK22-1&lt;-300%,"&gt;±300%",AL22/AK22-1)))))</f>
        <v>-0.41700133441689236</v>
      </c>
      <c r="AO22" s="486"/>
      <c r="AP22" s="490">
        <v>1590</v>
      </c>
      <c r="AQ22" s="490">
        <v>1505</v>
      </c>
      <c r="AR22" s="490">
        <v>1650</v>
      </c>
      <c r="AS22" s="490">
        <v>1585</v>
      </c>
      <c r="AT22" s="490">
        <v>1715</v>
      </c>
      <c r="AU22" s="490">
        <v>1595</v>
      </c>
      <c r="AV22" s="490">
        <v>1625</v>
      </c>
      <c r="AW22" s="490">
        <v>1555</v>
      </c>
      <c r="AX22" s="490">
        <v>1535</v>
      </c>
      <c r="AY22" s="490">
        <v>1410</v>
      </c>
      <c r="AZ22" s="490">
        <v>1512.5179627107373</v>
      </c>
      <c r="BA22" s="490">
        <v>1381.3249766651447</v>
      </c>
      <c r="BB22" s="490">
        <v>1049.2739323963881</v>
      </c>
      <c r="BC22" s="410">
        <f>IF(ISERROR(BB22/AZ22),"N/A",IF(AZ22&lt;0,"N/A",IF(BB22&lt;0,"N/A",IF(BB22/AZ22-1&gt;300%,"&gt;±300%",IF(BB22/AZ22-1&lt;-300%,"&gt;±300%",BB22/AZ22-1)))))</f>
        <v>-0.3062734074801482</v>
      </c>
      <c r="BD22" s="410">
        <f>IF(ISERROR(BB22/BA22),"N/A",IF(BA22&lt;0,"N/A",IF(BB22&lt;0,"N/A",IF(BB22/BA22-1&gt;300%,"&gt;±300%",IF(BB22/BA22-1&lt;-300%,"&gt;±300%",BB22/BA22-1)))))</f>
        <v>-0.24038589751009121</v>
      </c>
      <c r="BE22" s="420"/>
      <c r="BF22" s="532">
        <f t="shared" si="8"/>
        <v>2430.5989090615326</v>
      </c>
      <c r="BG22" s="420"/>
    </row>
    <row r="23" spans="1:59" x14ac:dyDescent="0.2">
      <c r="B23" s="483"/>
      <c r="C23" s="483" t="s">
        <v>9</v>
      </c>
      <c r="D23" s="483">
        <v>140</v>
      </c>
      <c r="E23" s="483">
        <v>150</v>
      </c>
      <c r="F23" s="483">
        <v>140</v>
      </c>
      <c r="G23" s="483">
        <v>135</v>
      </c>
      <c r="H23" s="483">
        <v>140</v>
      </c>
      <c r="I23" s="483">
        <v>145</v>
      </c>
      <c r="J23" s="688" t="s">
        <v>101</v>
      </c>
      <c r="K23" s="788" t="s">
        <v>101</v>
      </c>
      <c r="L23" s="788" t="s">
        <v>101</v>
      </c>
      <c r="M23" s="788" t="s">
        <v>101</v>
      </c>
      <c r="N23" s="502"/>
      <c r="O23" s="483">
        <v>35</v>
      </c>
      <c r="P23" s="483">
        <v>40</v>
      </c>
      <c r="Q23" s="483">
        <v>35</v>
      </c>
      <c r="R23" s="483">
        <v>35</v>
      </c>
      <c r="S23" s="483">
        <v>35</v>
      </c>
      <c r="T23" s="483">
        <v>35</v>
      </c>
      <c r="U23" s="483">
        <v>35</v>
      </c>
      <c r="V23" s="483">
        <v>35</v>
      </c>
      <c r="W23" s="483">
        <v>30</v>
      </c>
      <c r="X23" s="483">
        <v>35</v>
      </c>
      <c r="Y23" s="483">
        <v>35</v>
      </c>
      <c r="Z23" s="483">
        <v>35</v>
      </c>
      <c r="AA23" s="483">
        <v>35</v>
      </c>
      <c r="AB23" s="483">
        <v>35</v>
      </c>
      <c r="AC23" s="483">
        <v>35</v>
      </c>
      <c r="AD23" s="483">
        <v>40</v>
      </c>
      <c r="AE23" s="483">
        <v>35</v>
      </c>
      <c r="AF23" s="483">
        <v>40</v>
      </c>
      <c r="AG23" s="669" t="s">
        <v>101</v>
      </c>
      <c r="AH23" s="669" t="s">
        <v>101</v>
      </c>
      <c r="AI23" s="669" t="s">
        <v>101</v>
      </c>
      <c r="AJ23" s="669" t="s">
        <v>101</v>
      </c>
      <c r="AK23" s="669" t="s">
        <v>101</v>
      </c>
      <c r="AL23" s="669" t="s">
        <v>101</v>
      </c>
      <c r="AM23" s="669" t="s">
        <v>101</v>
      </c>
      <c r="AN23" s="669" t="s">
        <v>101</v>
      </c>
      <c r="AO23" s="486"/>
      <c r="AP23" s="483">
        <v>75</v>
      </c>
      <c r="AQ23" s="483">
        <v>75</v>
      </c>
      <c r="AR23" s="483">
        <v>70</v>
      </c>
      <c r="AS23" s="483">
        <v>70</v>
      </c>
      <c r="AT23" s="483">
        <v>70</v>
      </c>
      <c r="AU23" s="483">
        <v>65</v>
      </c>
      <c r="AV23" s="483">
        <v>70</v>
      </c>
      <c r="AW23" s="483">
        <v>70</v>
      </c>
      <c r="AX23" s="483">
        <v>75</v>
      </c>
      <c r="AY23" s="483">
        <v>75</v>
      </c>
      <c r="AZ23" s="788" t="s">
        <v>101</v>
      </c>
      <c r="BA23" s="788" t="s">
        <v>101</v>
      </c>
      <c r="BB23" s="788" t="s">
        <v>101</v>
      </c>
      <c r="BC23" s="788" t="s">
        <v>101</v>
      </c>
      <c r="BD23" s="788" t="s">
        <v>101</v>
      </c>
      <c r="BE23" s="420"/>
      <c r="BF23" s="788" t="s">
        <v>101</v>
      </c>
      <c r="BG23" s="420"/>
    </row>
    <row r="24" spans="1:59" x14ac:dyDescent="0.2">
      <c r="B24" s="488"/>
      <c r="C24" s="488"/>
      <c r="D24" s="488"/>
      <c r="E24" s="488"/>
      <c r="F24" s="488"/>
      <c r="G24" s="488"/>
      <c r="H24" s="488"/>
      <c r="I24" s="488"/>
      <c r="J24" s="689"/>
      <c r="K24" s="488"/>
      <c r="L24" s="488"/>
      <c r="M24" s="582"/>
      <c r="N24" s="502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708"/>
      <c r="AL24" s="213"/>
      <c r="AM24" s="582"/>
      <c r="AN24" s="582"/>
      <c r="AO24" s="486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20"/>
      <c r="BF24" s="789"/>
      <c r="BG24" s="420"/>
    </row>
    <row r="25" spans="1:59" s="417" customFormat="1" x14ac:dyDescent="0.2">
      <c r="A25" s="575"/>
      <c r="B25" s="790" t="s">
        <v>5</v>
      </c>
      <c r="C25" s="489"/>
      <c r="D25" s="489">
        <v>2945</v>
      </c>
      <c r="E25" s="489">
        <v>3000</v>
      </c>
      <c r="F25" s="489">
        <v>2840</v>
      </c>
      <c r="G25" s="489">
        <v>2505</v>
      </c>
      <c r="H25" s="489">
        <v>2460</v>
      </c>
      <c r="I25" s="489">
        <v>2245</v>
      </c>
      <c r="J25" s="690">
        <v>2099.8255684395326</v>
      </c>
      <c r="K25" s="489">
        <v>1813.1274449852378</v>
      </c>
      <c r="L25" s="416">
        <f>IF(ISERROR(J25/I25),"N/A",IF(I25&lt;0,"N/A",IF(J25&lt;0,"N/A",IF(J25/I25-1&gt;300%,"&gt;±300%",IF(J25/I25-1&lt;-300%,"&gt;±300%",J25/I25-1)))))</f>
        <v>-6.46656710737048E-2</v>
      </c>
      <c r="M25" s="413">
        <f>IF(ISERROR(K25/J25),"N/A",IF(J25&lt;0,"N/A",IF(K25&lt;0,"N/A",IF(K25/J25-1&gt;300%,"&gt;±300%",IF(K25/J25-1&lt;-300%,"&gt;±300%",K25/J25-1)))))</f>
        <v>-0.13653425682750975</v>
      </c>
      <c r="N25" s="502"/>
      <c r="O25" s="489">
        <v>740</v>
      </c>
      <c r="P25" s="489">
        <v>695</v>
      </c>
      <c r="Q25" s="489">
        <v>720</v>
      </c>
      <c r="R25" s="489">
        <v>660</v>
      </c>
      <c r="S25" s="489">
        <v>785</v>
      </c>
      <c r="T25" s="489">
        <v>675</v>
      </c>
      <c r="U25" s="489">
        <v>580</v>
      </c>
      <c r="V25" s="489">
        <v>600</v>
      </c>
      <c r="W25" s="489">
        <v>630</v>
      </c>
      <c r="X25" s="489">
        <v>700</v>
      </c>
      <c r="Y25" s="489">
        <v>610</v>
      </c>
      <c r="Z25" s="489">
        <v>590</v>
      </c>
      <c r="AA25" s="489">
        <v>580</v>
      </c>
      <c r="AB25" s="489">
        <v>680</v>
      </c>
      <c r="AC25" s="489">
        <v>580</v>
      </c>
      <c r="AD25" s="489">
        <v>570</v>
      </c>
      <c r="AE25" s="489">
        <v>550</v>
      </c>
      <c r="AF25" s="489">
        <v>560</v>
      </c>
      <c r="AG25" s="671">
        <v>538.97943979876004</v>
      </c>
      <c r="AH25" s="671">
        <v>540.30974535509506</v>
      </c>
      <c r="AI25" s="671">
        <v>510.04901204273665</v>
      </c>
      <c r="AJ25" s="671">
        <v>510.48737124294075</v>
      </c>
      <c r="AK25" s="671">
        <v>394.45638480984741</v>
      </c>
      <c r="AL25" s="671">
        <v>391.80893244467023</v>
      </c>
      <c r="AM25" s="416">
        <f>IF(ISERROR(AL25/AH25),"N/A",IF(AH25&lt;0,"N/A",IF(AL25&lt;0,"N/A",IF(AL25/AH25-1&gt;300%,"&gt;±300%",IF(AL25/AH25-1&lt;-300%,"&gt;±300%",AL25/AH25-1)))))</f>
        <v>-0.27484385426516622</v>
      </c>
      <c r="AN25" s="416">
        <f>IF(ISERROR(AL25/AK25),"N/A",IF(AK25&lt;0,"N/A",IF(AL25&lt;0,"N/A",IF(AL25/AK25-1&gt;300%,"&gt;±300%",IF(AL25/AK25-1&lt;-300%,"&gt;±300%",AL25/AK25-1)))))</f>
        <v>-6.7116478960110859E-3</v>
      </c>
      <c r="AO25" s="486"/>
      <c r="AP25" s="489">
        <v>1565</v>
      </c>
      <c r="AQ25" s="489">
        <v>1435</v>
      </c>
      <c r="AR25" s="489">
        <v>1380</v>
      </c>
      <c r="AS25" s="489">
        <v>1460</v>
      </c>
      <c r="AT25" s="489">
        <v>1180</v>
      </c>
      <c r="AU25" s="489">
        <v>1330</v>
      </c>
      <c r="AV25" s="489">
        <v>1200</v>
      </c>
      <c r="AW25" s="489">
        <v>1260</v>
      </c>
      <c r="AX25" s="489">
        <v>1150</v>
      </c>
      <c r="AY25" s="489">
        <v>1110</v>
      </c>
      <c r="AZ25" s="489">
        <v>1079.2891851538552</v>
      </c>
      <c r="BA25" s="489">
        <v>1020.5363832856774</v>
      </c>
      <c r="BB25" s="489">
        <v>786.26531725451764</v>
      </c>
      <c r="BC25" s="416">
        <f>IF(ISERROR(BB25/AZ25),"N/A",IF(AZ25&lt;0,"N/A",IF(BB25&lt;0,"N/A",IF(BB25/AZ25-1&gt;300%,"&gt;±300%",IF(BB25/AZ25-1&lt;-300%,"&gt;±300%",BB25/AZ25-1)))))</f>
        <v>-0.27149708523908389</v>
      </c>
      <c r="BD25" s="416">
        <f>IF(ISERROR(BB25/BA25),"N/A",IF(BA25&lt;0,"N/A",IF(BB25&lt;0,"N/A",IF(BB25/BA25-1&gt;300%,"&gt;±300%",IF(BB25/BA25-1&lt;-300%,"&gt;±300%",BB25/BA25-1)))))</f>
        <v>-0.22955679960856479</v>
      </c>
      <c r="BE25" s="420"/>
      <c r="BF25" s="389">
        <f>SUM(AI25:AL25)</f>
        <v>1806.801700540195</v>
      </c>
      <c r="BG25" s="420"/>
    </row>
    <row r="26" spans="1:59" x14ac:dyDescent="0.2">
      <c r="B26" s="762"/>
      <c r="C26" s="486"/>
      <c r="D26" s="481"/>
      <c r="E26" s="481"/>
      <c r="F26" s="481"/>
      <c r="G26" s="481"/>
      <c r="H26" s="481"/>
      <c r="I26" s="481"/>
      <c r="J26" s="681"/>
      <c r="K26" s="481"/>
      <c r="L26" s="408"/>
      <c r="M26" s="408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705"/>
      <c r="AL26" s="502"/>
      <c r="AM26" s="408"/>
      <c r="AN26" s="408"/>
      <c r="AO26" s="486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502"/>
      <c r="BD26" s="502"/>
      <c r="BE26" s="420"/>
      <c r="BF26" s="782"/>
      <c r="BG26" s="420"/>
    </row>
    <row r="27" spans="1:59" s="417" customFormat="1" x14ac:dyDescent="0.2">
      <c r="A27" s="575"/>
      <c r="B27" s="762" t="s">
        <v>6</v>
      </c>
      <c r="C27" s="481"/>
      <c r="D27" s="481">
        <v>1485</v>
      </c>
      <c r="E27" s="481">
        <v>1575</v>
      </c>
      <c r="F27" s="481">
        <v>1685</v>
      </c>
      <c r="G27" s="481">
        <v>1790</v>
      </c>
      <c r="H27" s="481">
        <v>1685</v>
      </c>
      <c r="I27" s="481">
        <v>1920</v>
      </c>
      <c r="J27" s="681">
        <v>2140.4017601161113</v>
      </c>
      <c r="K27" s="481">
        <v>2135.5142577444899</v>
      </c>
      <c r="L27" s="408">
        <f t="shared" ref="L27:M33" si="9">IF(ISERROR(J27/I27),"N/A",IF(I27&lt;0,"N/A",IF(J27&lt;0,"N/A",IF(J27/I27-1&gt;300%,"&gt;±300%",IF(J27/I27-1&lt;-300%,"&gt;±300%",J27/I27-1)))))</f>
        <v>0.11479258339380793</v>
      </c>
      <c r="M27" s="408">
        <f t="shared" si="9"/>
        <v>-2.2834509215485799E-3</v>
      </c>
      <c r="N27" s="502"/>
      <c r="O27" s="481">
        <v>385</v>
      </c>
      <c r="P27" s="481">
        <v>410</v>
      </c>
      <c r="Q27" s="481">
        <v>415</v>
      </c>
      <c r="R27" s="481">
        <v>425</v>
      </c>
      <c r="S27" s="481">
        <v>420</v>
      </c>
      <c r="T27" s="481">
        <v>445</v>
      </c>
      <c r="U27" s="481">
        <v>445</v>
      </c>
      <c r="V27" s="481">
        <v>485</v>
      </c>
      <c r="W27" s="481">
        <v>470</v>
      </c>
      <c r="X27" s="481">
        <v>425</v>
      </c>
      <c r="Y27" s="481">
        <v>435</v>
      </c>
      <c r="Z27" s="481">
        <v>415</v>
      </c>
      <c r="AA27" s="481">
        <v>420</v>
      </c>
      <c r="AB27" s="481">
        <v>435</v>
      </c>
      <c r="AC27" s="481">
        <v>475</v>
      </c>
      <c r="AD27" s="481">
        <v>475</v>
      </c>
      <c r="AE27" s="481">
        <v>470</v>
      </c>
      <c r="AF27" s="481">
        <v>495</v>
      </c>
      <c r="AG27" s="663">
        <v>505.89242784171063</v>
      </c>
      <c r="AH27" s="663">
        <v>573.50041064570325</v>
      </c>
      <c r="AI27" s="663">
        <v>614.07781086524278</v>
      </c>
      <c r="AJ27" s="663">
        <v>446.93111076345457</v>
      </c>
      <c r="AK27" s="663">
        <v>498.83835057126521</v>
      </c>
      <c r="AL27" s="663">
        <v>428.00239317990872</v>
      </c>
      <c r="AM27" s="408">
        <f t="shared" ref="AM27:AM33" si="10">IF(ISERROR(AL27/AH27),"N/A",IF(AH27&lt;0,"N/A",IF(AL27&lt;0,"N/A",IF(AL27/AH27-1&gt;300%,"&gt;±300%",IF(AL27/AH27-1&lt;-300%,"&gt;±300%",AL27/AH27-1)))))</f>
        <v>-0.25370167965874435</v>
      </c>
      <c r="AN27" s="408">
        <f t="shared" ref="AN27:AN33" si="11">IF(ISERROR(AL27/AK27),"N/A",IF(AK27&lt;0,"N/A",IF(AL27&lt;0,"N/A",IF(AL27/AK27-1&gt;300%,"&gt;±300%",IF(AL27/AK27-1&lt;-300%,"&gt;±300%",AL27/AK27-1)))))</f>
        <v>-0.14200182746622381</v>
      </c>
      <c r="AO27" s="486"/>
      <c r="AP27" s="481">
        <v>780</v>
      </c>
      <c r="AQ27" s="481">
        <v>795</v>
      </c>
      <c r="AR27" s="481">
        <v>840</v>
      </c>
      <c r="AS27" s="481">
        <v>865</v>
      </c>
      <c r="AT27" s="481">
        <v>930</v>
      </c>
      <c r="AU27" s="481">
        <v>895</v>
      </c>
      <c r="AV27" s="481">
        <v>850</v>
      </c>
      <c r="AW27" s="481">
        <v>855</v>
      </c>
      <c r="AX27" s="481">
        <v>950</v>
      </c>
      <c r="AY27" s="481">
        <v>965</v>
      </c>
      <c r="AZ27" s="481">
        <v>1079.3928384874139</v>
      </c>
      <c r="BA27" s="481">
        <v>1061.0089216286974</v>
      </c>
      <c r="BB27" s="481">
        <v>926.84074375117393</v>
      </c>
      <c r="BC27" s="408">
        <f t="shared" ref="BC27:BC33" si="12">IF(ISERROR(BB27/AZ27),"N/A",IF(AZ27&lt;0,"N/A",IF(BB27&lt;0,"N/A",IF(BB27/AZ27-1&gt;300%,"&gt;±300%",IF(BB27/AZ27-1&lt;-300%,"&gt;±300%",BB27/AZ27-1)))))</f>
        <v>-0.14133139418454532</v>
      </c>
      <c r="BD27" s="408">
        <f t="shared" ref="BD27:BD33" si="13">IF(ISERROR(BB27/BA27),"N/A",IF(BA27&lt;0,"N/A",IF(BB27&lt;0,"N/A",IF(BB27/BA27-1&gt;300%,"&gt;±300%",IF(BB27/BA27-1&lt;-300%,"&gt;±300%",BB27/BA27-1)))))</f>
        <v>-0.12645339274958134</v>
      </c>
      <c r="BE27" s="420"/>
      <c r="BF27" s="481">
        <f t="shared" ref="BF27:BF33" si="14">SUM(AI27:AL27)</f>
        <v>1987.8496653798713</v>
      </c>
      <c r="BG27" s="420"/>
    </row>
    <row r="28" spans="1:59" x14ac:dyDescent="0.2">
      <c r="B28" s="487"/>
      <c r="C28" s="487" t="s">
        <v>12</v>
      </c>
      <c r="D28" s="482">
        <v>535</v>
      </c>
      <c r="E28" s="482">
        <v>540</v>
      </c>
      <c r="F28" s="482">
        <v>505</v>
      </c>
      <c r="G28" s="482">
        <v>560</v>
      </c>
      <c r="H28" s="482">
        <v>565</v>
      </c>
      <c r="I28" s="482">
        <v>570</v>
      </c>
      <c r="J28" s="686">
        <v>691.79854635855929</v>
      </c>
      <c r="K28" s="482">
        <v>592.95142636904961</v>
      </c>
      <c r="L28" s="410">
        <f t="shared" si="9"/>
        <v>0.21368166027817415</v>
      </c>
      <c r="M28" s="410">
        <f t="shared" si="9"/>
        <v>-0.14288425511995395</v>
      </c>
      <c r="N28" s="502"/>
      <c r="O28" s="482">
        <v>145</v>
      </c>
      <c r="P28" s="482">
        <v>125</v>
      </c>
      <c r="Q28" s="482">
        <v>135</v>
      </c>
      <c r="R28" s="482">
        <v>130</v>
      </c>
      <c r="S28" s="482">
        <v>125</v>
      </c>
      <c r="T28" s="482">
        <v>115</v>
      </c>
      <c r="U28" s="482">
        <v>140</v>
      </c>
      <c r="V28" s="482">
        <v>135</v>
      </c>
      <c r="W28" s="482">
        <v>165</v>
      </c>
      <c r="X28" s="482">
        <v>130</v>
      </c>
      <c r="Y28" s="482">
        <v>150</v>
      </c>
      <c r="Z28" s="482">
        <v>135</v>
      </c>
      <c r="AA28" s="482">
        <v>160</v>
      </c>
      <c r="AB28" s="482">
        <v>135</v>
      </c>
      <c r="AC28" s="482">
        <v>145</v>
      </c>
      <c r="AD28" s="482">
        <v>135</v>
      </c>
      <c r="AE28" s="482">
        <v>155</v>
      </c>
      <c r="AF28" s="482">
        <v>135</v>
      </c>
      <c r="AG28" s="667">
        <v>138.48432989853859</v>
      </c>
      <c r="AH28" s="667">
        <v>200.47649583913477</v>
      </c>
      <c r="AI28" s="667">
        <v>161.88067864814343</v>
      </c>
      <c r="AJ28" s="667">
        <v>190.95704197274253</v>
      </c>
      <c r="AK28" s="667">
        <v>157.14114831106403</v>
      </c>
      <c r="AL28" s="667">
        <v>118.59350413096873</v>
      </c>
      <c r="AM28" s="410">
        <f t="shared" si="10"/>
        <v>-0.40844185432026969</v>
      </c>
      <c r="AN28" s="410">
        <f t="shared" si="11"/>
        <v>-0.24530585778709901</v>
      </c>
      <c r="AO28" s="486"/>
      <c r="AP28" s="490">
        <v>270</v>
      </c>
      <c r="AQ28" s="490">
        <v>270</v>
      </c>
      <c r="AR28" s="490">
        <v>265</v>
      </c>
      <c r="AS28" s="490">
        <v>240</v>
      </c>
      <c r="AT28" s="490">
        <v>275</v>
      </c>
      <c r="AU28" s="490">
        <v>295</v>
      </c>
      <c r="AV28" s="490">
        <v>285</v>
      </c>
      <c r="AW28" s="490">
        <v>295</v>
      </c>
      <c r="AX28" s="490">
        <v>280</v>
      </c>
      <c r="AY28" s="490">
        <v>290</v>
      </c>
      <c r="AZ28" s="490">
        <v>338.96082573767336</v>
      </c>
      <c r="BA28" s="490">
        <v>352.83772062088599</v>
      </c>
      <c r="BB28" s="490">
        <v>275.73465244203277</v>
      </c>
      <c r="BC28" s="410">
        <f t="shared" si="12"/>
        <v>-0.18652944085217749</v>
      </c>
      <c r="BD28" s="410">
        <f t="shared" si="13"/>
        <v>-0.21852274763360191</v>
      </c>
      <c r="BE28" s="420"/>
      <c r="BF28" s="532">
        <f t="shared" si="14"/>
        <v>628.57237306291881</v>
      </c>
      <c r="BG28" s="420"/>
    </row>
    <row r="29" spans="1:59" x14ac:dyDescent="0.2">
      <c r="B29" s="487"/>
      <c r="C29" s="487" t="s">
        <v>13</v>
      </c>
      <c r="D29" s="482">
        <v>50</v>
      </c>
      <c r="E29" s="482">
        <v>65</v>
      </c>
      <c r="F29" s="482">
        <v>205</v>
      </c>
      <c r="G29" s="482">
        <v>215</v>
      </c>
      <c r="H29" s="482">
        <v>100</v>
      </c>
      <c r="I29" s="482">
        <v>235</v>
      </c>
      <c r="J29" s="686">
        <v>218.82799632930983</v>
      </c>
      <c r="K29" s="482">
        <v>122.35911869885157</v>
      </c>
      <c r="L29" s="410">
        <f t="shared" si="9"/>
        <v>-6.881703689655394E-2</v>
      </c>
      <c r="M29" s="410">
        <f t="shared" si="9"/>
        <v>-0.44084339869055966</v>
      </c>
      <c r="N29" s="502"/>
      <c r="O29" s="490">
        <v>15</v>
      </c>
      <c r="P29" s="490">
        <v>15</v>
      </c>
      <c r="Q29" s="490">
        <v>55</v>
      </c>
      <c r="R29" s="490">
        <v>50</v>
      </c>
      <c r="S29" s="490">
        <v>50</v>
      </c>
      <c r="T29" s="490">
        <v>50</v>
      </c>
      <c r="U29" s="490">
        <v>55</v>
      </c>
      <c r="V29" s="490">
        <v>60</v>
      </c>
      <c r="W29" s="490">
        <v>55</v>
      </c>
      <c r="X29" s="490">
        <v>55</v>
      </c>
      <c r="Y29" s="490">
        <v>35</v>
      </c>
      <c r="Z29" s="490">
        <v>15</v>
      </c>
      <c r="AA29" s="490">
        <v>25</v>
      </c>
      <c r="AB29" s="490">
        <v>25</v>
      </c>
      <c r="AC29" s="490">
        <v>55</v>
      </c>
      <c r="AD29" s="490">
        <v>55</v>
      </c>
      <c r="AE29" s="490">
        <v>55</v>
      </c>
      <c r="AF29" s="490">
        <v>55</v>
      </c>
      <c r="AG29" s="667">
        <v>54.706999082327457</v>
      </c>
      <c r="AH29" s="667">
        <v>54.706999082327457</v>
      </c>
      <c r="AI29" s="667">
        <v>54.706999082327457</v>
      </c>
      <c r="AJ29" s="667">
        <v>54.706999082327457</v>
      </c>
      <c r="AK29" s="667">
        <v>37.645845300589883</v>
      </c>
      <c r="AL29" s="667">
        <v>28.781868640043726</v>
      </c>
      <c r="AM29" s="410">
        <f t="shared" si="10"/>
        <v>-0.47389056020545972</v>
      </c>
      <c r="AN29" s="410">
        <f t="shared" si="11"/>
        <v>-0.23545696981353914</v>
      </c>
      <c r="AO29" s="486"/>
      <c r="AP29" s="490">
        <v>35</v>
      </c>
      <c r="AQ29" s="490">
        <v>30</v>
      </c>
      <c r="AR29" s="490">
        <v>105</v>
      </c>
      <c r="AS29" s="490">
        <v>100</v>
      </c>
      <c r="AT29" s="490">
        <v>115</v>
      </c>
      <c r="AU29" s="490">
        <v>110</v>
      </c>
      <c r="AV29" s="490">
        <v>50</v>
      </c>
      <c r="AW29" s="490">
        <v>50</v>
      </c>
      <c r="AX29" s="490">
        <v>110</v>
      </c>
      <c r="AY29" s="490">
        <v>110</v>
      </c>
      <c r="AZ29" s="490">
        <v>109.41399816465491</v>
      </c>
      <c r="BA29" s="490">
        <v>109.41399816465491</v>
      </c>
      <c r="BB29" s="490">
        <v>66.427713940633609</v>
      </c>
      <c r="BC29" s="410">
        <f t="shared" si="12"/>
        <v>-0.39287737350875451</v>
      </c>
      <c r="BD29" s="410">
        <f t="shared" si="13"/>
        <v>-0.39287737350875451</v>
      </c>
      <c r="BE29" s="420"/>
      <c r="BF29" s="532">
        <f t="shared" si="14"/>
        <v>175.84171210528854</v>
      </c>
      <c r="BG29" s="420"/>
    </row>
    <row r="30" spans="1:59" x14ac:dyDescent="0.2">
      <c r="B30" s="487"/>
      <c r="C30" s="487" t="s">
        <v>10</v>
      </c>
      <c r="D30" s="490">
        <v>195</v>
      </c>
      <c r="E30" s="490">
        <v>215</v>
      </c>
      <c r="F30" s="490">
        <v>205</v>
      </c>
      <c r="G30" s="490">
        <v>195</v>
      </c>
      <c r="H30" s="490">
        <v>210</v>
      </c>
      <c r="I30" s="490">
        <v>205</v>
      </c>
      <c r="J30" s="686">
        <v>144.52491967999998</v>
      </c>
      <c r="K30" s="482">
        <v>136.41859848114711</v>
      </c>
      <c r="L30" s="410">
        <f t="shared" si="9"/>
        <v>-0.29500039180487814</v>
      </c>
      <c r="M30" s="410">
        <f t="shared" si="9"/>
        <v>-5.6089435765136475E-2</v>
      </c>
      <c r="N30" s="502"/>
      <c r="O30" s="490">
        <v>55</v>
      </c>
      <c r="P30" s="490">
        <v>60</v>
      </c>
      <c r="Q30" s="490">
        <v>60</v>
      </c>
      <c r="R30" s="490">
        <v>50</v>
      </c>
      <c r="S30" s="490">
        <v>50</v>
      </c>
      <c r="T30" s="490">
        <v>50</v>
      </c>
      <c r="U30" s="490">
        <v>50</v>
      </c>
      <c r="V30" s="490">
        <v>50</v>
      </c>
      <c r="W30" s="490">
        <v>50</v>
      </c>
      <c r="X30" s="490">
        <v>50</v>
      </c>
      <c r="Y30" s="490">
        <v>55</v>
      </c>
      <c r="Z30" s="490">
        <v>50</v>
      </c>
      <c r="AA30" s="490">
        <v>50</v>
      </c>
      <c r="AB30" s="490">
        <v>65</v>
      </c>
      <c r="AC30" s="490">
        <v>55</v>
      </c>
      <c r="AD30" s="490">
        <v>50</v>
      </c>
      <c r="AE30" s="490">
        <v>50</v>
      </c>
      <c r="AF30" s="490">
        <v>55</v>
      </c>
      <c r="AG30" s="667">
        <v>35.089784719999997</v>
      </c>
      <c r="AH30" s="667">
        <v>35.739224099999994</v>
      </c>
      <c r="AI30" s="667">
        <v>37.529548059999996</v>
      </c>
      <c r="AJ30" s="667">
        <v>36.166362800000002</v>
      </c>
      <c r="AK30" s="667">
        <v>31.907778800000003</v>
      </c>
      <c r="AL30" s="667">
        <v>33.870432000000001</v>
      </c>
      <c r="AM30" s="410">
        <f t="shared" si="10"/>
        <v>-5.2289666243761412E-2</v>
      </c>
      <c r="AN30" s="410">
        <f t="shared" si="11"/>
        <v>6.1510179455048775E-2</v>
      </c>
      <c r="AO30" s="486"/>
      <c r="AP30" s="490">
        <v>100</v>
      </c>
      <c r="AQ30" s="490">
        <v>115</v>
      </c>
      <c r="AR30" s="490">
        <v>110</v>
      </c>
      <c r="AS30" s="490">
        <v>100</v>
      </c>
      <c r="AT30" s="490">
        <v>100</v>
      </c>
      <c r="AU30" s="490">
        <v>100</v>
      </c>
      <c r="AV30" s="490">
        <v>105</v>
      </c>
      <c r="AW30" s="490">
        <v>115</v>
      </c>
      <c r="AX30" s="490">
        <v>105</v>
      </c>
      <c r="AY30" s="490">
        <v>105</v>
      </c>
      <c r="AZ30" s="490">
        <v>70.829008819999984</v>
      </c>
      <c r="BA30" s="490">
        <v>73.695910859999998</v>
      </c>
      <c r="BB30" s="490">
        <v>65.778210800000011</v>
      </c>
      <c r="BC30" s="410">
        <f t="shared" si="12"/>
        <v>-7.1309737410496954E-2</v>
      </c>
      <c r="BD30" s="410">
        <f t="shared" si="13"/>
        <v>-0.10743744079696949</v>
      </c>
      <c r="BE30" s="420"/>
      <c r="BF30" s="532">
        <f t="shared" si="14"/>
        <v>139.47412166000001</v>
      </c>
      <c r="BG30" s="420"/>
    </row>
    <row r="31" spans="1:59" x14ac:dyDescent="0.2">
      <c r="B31" s="487"/>
      <c r="C31" s="487" t="s">
        <v>11</v>
      </c>
      <c r="D31" s="482">
        <v>145</v>
      </c>
      <c r="E31" s="482">
        <v>175</v>
      </c>
      <c r="F31" s="482">
        <v>200</v>
      </c>
      <c r="G31" s="482">
        <v>205</v>
      </c>
      <c r="H31" s="482">
        <v>180</v>
      </c>
      <c r="I31" s="482">
        <v>245</v>
      </c>
      <c r="J31" s="686">
        <v>259.39346174867865</v>
      </c>
      <c r="K31" s="482">
        <v>539.76962711591887</v>
      </c>
      <c r="L31" s="410">
        <f t="shared" si="9"/>
        <v>5.8748823463994571E-2</v>
      </c>
      <c r="M31" s="410">
        <f t="shared" si="9"/>
        <v>1.0808914129026554</v>
      </c>
      <c r="N31" s="502"/>
      <c r="O31" s="490">
        <v>40</v>
      </c>
      <c r="P31" s="490">
        <v>50</v>
      </c>
      <c r="Q31" s="490">
        <v>30</v>
      </c>
      <c r="R31" s="490">
        <v>45</v>
      </c>
      <c r="S31" s="490">
        <v>70</v>
      </c>
      <c r="T31" s="490">
        <v>70</v>
      </c>
      <c r="U31" s="490">
        <v>60</v>
      </c>
      <c r="V31" s="490">
        <v>80</v>
      </c>
      <c r="W31" s="490">
        <v>60</v>
      </c>
      <c r="X31" s="490">
        <v>5</v>
      </c>
      <c r="Y31" s="490">
        <v>40</v>
      </c>
      <c r="Z31" s="490">
        <v>50</v>
      </c>
      <c r="AA31" s="490">
        <v>45</v>
      </c>
      <c r="AB31" s="490">
        <v>35</v>
      </c>
      <c r="AC31" s="490">
        <v>60</v>
      </c>
      <c r="AD31" s="490">
        <v>60</v>
      </c>
      <c r="AE31" s="490">
        <v>65</v>
      </c>
      <c r="AF31" s="490">
        <v>65</v>
      </c>
      <c r="AG31" s="667">
        <v>70.846454478595817</v>
      </c>
      <c r="AH31" s="667">
        <v>70.846454478595817</v>
      </c>
      <c r="AI31" s="667">
        <v>144.19832806195481</v>
      </c>
      <c r="AJ31" s="490">
        <v>-26.497775270467777</v>
      </c>
      <c r="AK31" s="490">
        <v>97.895083591878461</v>
      </c>
      <c r="AL31" s="490">
        <v>81.560136218592902</v>
      </c>
      <c r="AM31" s="410">
        <f t="shared" si="10"/>
        <v>0.15122396482429346</v>
      </c>
      <c r="AN31" s="410">
        <f t="shared" si="11"/>
        <v>-0.16686177460540763</v>
      </c>
      <c r="AO31" s="486"/>
      <c r="AP31" s="490">
        <v>85</v>
      </c>
      <c r="AQ31" s="490">
        <v>90</v>
      </c>
      <c r="AR31" s="490">
        <v>75</v>
      </c>
      <c r="AS31" s="490">
        <v>140</v>
      </c>
      <c r="AT31" s="490">
        <v>140</v>
      </c>
      <c r="AU31" s="490">
        <v>65</v>
      </c>
      <c r="AV31" s="490">
        <v>90</v>
      </c>
      <c r="AW31" s="490">
        <v>80</v>
      </c>
      <c r="AX31" s="490">
        <v>120</v>
      </c>
      <c r="AY31" s="490">
        <v>130</v>
      </c>
      <c r="AZ31" s="490">
        <v>141.69290895719163</v>
      </c>
      <c r="BA31" s="490">
        <v>117.70055279148704</v>
      </c>
      <c r="BB31" s="490">
        <v>179.45521981047136</v>
      </c>
      <c r="BC31" s="410">
        <f t="shared" si="12"/>
        <v>0.2665081204923847</v>
      </c>
      <c r="BD31" s="410">
        <f t="shared" si="13"/>
        <v>0.52467610010622545</v>
      </c>
      <c r="BE31" s="420"/>
      <c r="BF31" s="532">
        <f t="shared" si="14"/>
        <v>297.1557726019584</v>
      </c>
      <c r="BG31" s="420"/>
    </row>
    <row r="32" spans="1:59" x14ac:dyDescent="0.2">
      <c r="B32" s="487"/>
      <c r="C32" s="487" t="s">
        <v>58</v>
      </c>
      <c r="D32" s="482">
        <v>220</v>
      </c>
      <c r="E32" s="482">
        <v>220</v>
      </c>
      <c r="F32" s="482">
        <v>225</v>
      </c>
      <c r="G32" s="482">
        <v>230</v>
      </c>
      <c r="H32" s="482">
        <v>235</v>
      </c>
      <c r="I32" s="482">
        <v>240</v>
      </c>
      <c r="J32" s="686">
        <v>248.88000000000005</v>
      </c>
      <c r="K32" s="482">
        <v>248.88000000000005</v>
      </c>
      <c r="L32" s="410">
        <f>IF(ISERROR(J32/I32),"N/A",IF(I32&lt;0,"N/A",IF(J32&lt;0,"N/A",IF(J32/I32-1&gt;300%,"&gt;±300%",IF(J32/I32-1&lt;-300%,"&gt;±300%",J32/I32-1)))))</f>
        <v>3.7000000000000144E-2</v>
      </c>
      <c r="M32" s="410">
        <f t="shared" si="9"/>
        <v>0</v>
      </c>
      <c r="N32" s="502"/>
      <c r="O32" s="490">
        <v>45</v>
      </c>
      <c r="P32" s="490">
        <v>65</v>
      </c>
      <c r="Q32" s="490">
        <v>50</v>
      </c>
      <c r="R32" s="490">
        <v>65</v>
      </c>
      <c r="S32" s="490">
        <v>45</v>
      </c>
      <c r="T32" s="490">
        <v>65</v>
      </c>
      <c r="U32" s="490">
        <v>50</v>
      </c>
      <c r="V32" s="490">
        <v>70</v>
      </c>
      <c r="W32" s="490">
        <v>45</v>
      </c>
      <c r="X32" s="490">
        <v>75</v>
      </c>
      <c r="Y32" s="490">
        <v>55</v>
      </c>
      <c r="Z32" s="490">
        <v>70</v>
      </c>
      <c r="AA32" s="490">
        <v>45</v>
      </c>
      <c r="AB32" s="490">
        <v>70</v>
      </c>
      <c r="AC32" s="490">
        <v>55</v>
      </c>
      <c r="AD32" s="490">
        <v>70</v>
      </c>
      <c r="AE32" s="490">
        <v>45</v>
      </c>
      <c r="AF32" s="490">
        <v>70</v>
      </c>
      <c r="AG32" s="667">
        <v>62.22</v>
      </c>
      <c r="AH32" s="667">
        <v>67.320000000000007</v>
      </c>
      <c r="AI32" s="667">
        <v>72.42</v>
      </c>
      <c r="AJ32" s="667">
        <v>46.92</v>
      </c>
      <c r="AK32" s="667">
        <v>59.108999999999995</v>
      </c>
      <c r="AL32" s="667">
        <v>63.954000000000001</v>
      </c>
      <c r="AM32" s="410">
        <f t="shared" si="10"/>
        <v>-5.0000000000000044E-2</v>
      </c>
      <c r="AN32" s="410">
        <f t="shared" si="11"/>
        <v>8.1967213114754189E-2</v>
      </c>
      <c r="AO32" s="486"/>
      <c r="AP32" s="490">
        <v>110</v>
      </c>
      <c r="AQ32" s="490">
        <v>110</v>
      </c>
      <c r="AR32" s="490">
        <v>115</v>
      </c>
      <c r="AS32" s="490">
        <v>110</v>
      </c>
      <c r="AT32" s="490">
        <v>120</v>
      </c>
      <c r="AU32" s="490">
        <v>120</v>
      </c>
      <c r="AV32" s="490">
        <v>125</v>
      </c>
      <c r="AW32" s="490">
        <v>115</v>
      </c>
      <c r="AX32" s="490">
        <v>125</v>
      </c>
      <c r="AY32" s="490">
        <v>115</v>
      </c>
      <c r="AZ32" s="490">
        <v>129.54000000000002</v>
      </c>
      <c r="BA32" s="490">
        <v>119.34</v>
      </c>
      <c r="BB32" s="490">
        <v>123.06299999999999</v>
      </c>
      <c r="BC32" s="410">
        <f t="shared" si="12"/>
        <v>-5.0000000000000266E-2</v>
      </c>
      <c r="BD32" s="410">
        <f t="shared" si="13"/>
        <v>3.1196581196581086E-2</v>
      </c>
      <c r="BE32" s="420"/>
      <c r="BF32" s="532">
        <f t="shared" si="14"/>
        <v>242.40300000000002</v>
      </c>
      <c r="BG32" s="420"/>
    </row>
    <row r="33" spans="1:83" x14ac:dyDescent="0.2">
      <c r="B33" s="483"/>
      <c r="C33" s="483" t="s">
        <v>2</v>
      </c>
      <c r="D33" s="483">
        <v>340</v>
      </c>
      <c r="E33" s="483">
        <v>360</v>
      </c>
      <c r="F33" s="483">
        <v>345</v>
      </c>
      <c r="G33" s="483">
        <v>385</v>
      </c>
      <c r="H33" s="483">
        <v>395</v>
      </c>
      <c r="I33" s="483">
        <v>425</v>
      </c>
      <c r="J33" s="683">
        <v>576.97683599956326</v>
      </c>
      <c r="K33" s="483">
        <v>495.1354870795227</v>
      </c>
      <c r="L33" s="413">
        <f t="shared" si="9"/>
        <v>0.35759255529309009</v>
      </c>
      <c r="M33" s="413">
        <f t="shared" si="9"/>
        <v>-0.14184512065940635</v>
      </c>
      <c r="N33" s="502"/>
      <c r="O33" s="483">
        <v>85</v>
      </c>
      <c r="P33" s="483">
        <v>95</v>
      </c>
      <c r="Q33" s="483">
        <v>85</v>
      </c>
      <c r="R33" s="483">
        <v>85</v>
      </c>
      <c r="S33" s="483">
        <v>80</v>
      </c>
      <c r="T33" s="483">
        <v>95</v>
      </c>
      <c r="U33" s="483">
        <v>90</v>
      </c>
      <c r="V33" s="483">
        <v>90</v>
      </c>
      <c r="W33" s="483">
        <v>95</v>
      </c>
      <c r="X33" s="483">
        <v>110</v>
      </c>
      <c r="Y33" s="483">
        <v>100</v>
      </c>
      <c r="Z33" s="483">
        <v>95</v>
      </c>
      <c r="AA33" s="483">
        <v>95</v>
      </c>
      <c r="AB33" s="483">
        <v>105</v>
      </c>
      <c r="AC33" s="483">
        <v>105</v>
      </c>
      <c r="AD33" s="483">
        <v>105</v>
      </c>
      <c r="AE33" s="483">
        <v>100</v>
      </c>
      <c r="AF33" s="483">
        <v>115</v>
      </c>
      <c r="AG33" s="665">
        <v>144.5448596622488</v>
      </c>
      <c r="AH33" s="665">
        <v>144.41123714564523</v>
      </c>
      <c r="AI33" s="665">
        <v>143.34225701281702</v>
      </c>
      <c r="AJ33" s="665">
        <v>144.67848217885233</v>
      </c>
      <c r="AK33" s="665">
        <v>115.13949456773284</v>
      </c>
      <c r="AL33" s="665">
        <v>101.2424521903034</v>
      </c>
      <c r="AM33" s="413">
        <f t="shared" si="10"/>
        <v>-0.29892954183201248</v>
      </c>
      <c r="AN33" s="413">
        <f t="shared" si="11"/>
        <v>-0.12069744121774184</v>
      </c>
      <c r="AO33" s="486"/>
      <c r="AP33" s="483">
        <v>180</v>
      </c>
      <c r="AQ33" s="483">
        <v>180</v>
      </c>
      <c r="AR33" s="483">
        <v>170</v>
      </c>
      <c r="AS33" s="483">
        <v>175</v>
      </c>
      <c r="AT33" s="483">
        <v>180</v>
      </c>
      <c r="AU33" s="483">
        <v>205</v>
      </c>
      <c r="AV33" s="483">
        <v>195</v>
      </c>
      <c r="AW33" s="483">
        <v>200</v>
      </c>
      <c r="AX33" s="483">
        <v>210</v>
      </c>
      <c r="AY33" s="483">
        <v>215</v>
      </c>
      <c r="AZ33" s="483">
        <v>288.95609680789403</v>
      </c>
      <c r="BA33" s="483">
        <v>288.02073919166935</v>
      </c>
      <c r="BB33" s="483">
        <v>216.38194675803624</v>
      </c>
      <c r="BC33" s="413">
        <f t="shared" si="12"/>
        <v>-0.25115978119716609</v>
      </c>
      <c r="BD33" s="413">
        <f t="shared" si="13"/>
        <v>-0.24872789589627298</v>
      </c>
      <c r="BE33" s="420"/>
      <c r="BF33" s="390">
        <f t="shared" si="14"/>
        <v>504.40268594970564</v>
      </c>
      <c r="BG33" s="420"/>
    </row>
    <row r="34" spans="1:83" x14ac:dyDescent="0.2">
      <c r="B34" s="488"/>
      <c r="C34" s="488"/>
      <c r="D34" s="488"/>
      <c r="E34" s="488"/>
      <c r="F34" s="488"/>
      <c r="G34" s="488"/>
      <c r="H34" s="488"/>
      <c r="I34" s="488"/>
      <c r="J34" s="689"/>
      <c r="K34" s="488"/>
      <c r="L34" s="488"/>
      <c r="M34" s="582"/>
      <c r="N34" s="502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670"/>
      <c r="AH34" s="670"/>
      <c r="AI34" s="670"/>
      <c r="AJ34" s="670"/>
      <c r="AK34" s="670"/>
      <c r="AL34" s="670"/>
      <c r="AM34" s="582"/>
      <c r="AN34" s="582"/>
      <c r="AO34" s="486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20"/>
      <c r="BF34" s="789"/>
      <c r="BG34" s="420"/>
    </row>
    <row r="35" spans="1:83" s="417" customFormat="1" x14ac:dyDescent="0.2">
      <c r="A35" s="575"/>
      <c r="B35" s="762" t="s">
        <v>3</v>
      </c>
      <c r="C35" s="481"/>
      <c r="D35" s="481">
        <v>935</v>
      </c>
      <c r="E35" s="481">
        <v>150</v>
      </c>
      <c r="F35" s="481">
        <v>305</v>
      </c>
      <c r="G35" s="481">
        <v>535</v>
      </c>
      <c r="H35" s="481">
        <v>275</v>
      </c>
      <c r="I35" s="481">
        <v>15</v>
      </c>
      <c r="J35" s="691">
        <v>1252.0906144197429</v>
      </c>
      <c r="K35" s="481">
        <v>1059.9193733003781</v>
      </c>
      <c r="L35" s="408" t="str">
        <f t="shared" ref="L35:M38" si="15">IF(ISERROR(J35/I35),"N/A",IF(I35&lt;0,"N/A",IF(J35&lt;0,"N/A",IF(J35/I35-1&gt;300%,"&gt;±300%",IF(J35/I35-1&lt;-300%,"&gt;±300%",J35/I35-1)))))</f>
        <v>&gt;±300%</v>
      </c>
      <c r="M35" s="408">
        <f t="shared" si="15"/>
        <v>-0.15348029839551414</v>
      </c>
      <c r="N35" s="502"/>
      <c r="O35" s="481">
        <v>-175</v>
      </c>
      <c r="P35" s="481">
        <v>0</v>
      </c>
      <c r="Q35" s="481">
        <v>-10</v>
      </c>
      <c r="R35" s="481">
        <v>115</v>
      </c>
      <c r="S35" s="481">
        <v>285</v>
      </c>
      <c r="T35" s="481">
        <v>-95</v>
      </c>
      <c r="U35" s="481">
        <v>165</v>
      </c>
      <c r="V35" s="481">
        <v>95</v>
      </c>
      <c r="W35" s="481">
        <v>50</v>
      </c>
      <c r="X35" s="481">
        <v>225</v>
      </c>
      <c r="Y35" s="481">
        <v>80</v>
      </c>
      <c r="Z35" s="481">
        <v>105</v>
      </c>
      <c r="AA35" s="481">
        <v>-10</v>
      </c>
      <c r="AB35" s="481">
        <v>100</v>
      </c>
      <c r="AC35" s="481">
        <v>60</v>
      </c>
      <c r="AD35" s="481">
        <v>-55</v>
      </c>
      <c r="AE35" s="481">
        <v>65</v>
      </c>
      <c r="AF35" s="481">
        <v>-65</v>
      </c>
      <c r="AG35" s="663">
        <v>793.88759599322509</v>
      </c>
      <c r="AH35" s="663">
        <v>125.96520600405151</v>
      </c>
      <c r="AI35" s="663">
        <v>250.54044314974095</v>
      </c>
      <c r="AJ35" s="663">
        <v>81.504818220724701</v>
      </c>
      <c r="AK35" s="672">
        <v>78.878057577637918</v>
      </c>
      <c r="AL35" s="663">
        <v>393.13706429434149</v>
      </c>
      <c r="AM35" s="408">
        <f>IF(ISERROR(AL35/AH35),"N/A",IF(AH35&lt;0,"N/A",IF(AL35&lt;0,"N/A",IF(AL35/AH35-1&gt;300%,"&gt;±300%",IF(AL35/AH35-1&lt;-300%,"&gt;±300%",AL35/AH35-1)))))</f>
        <v>2.1209972719109174</v>
      </c>
      <c r="AN35" s="408" t="str">
        <f>IF(ISERROR(AL35/AK35),"N/A",IF(AK35&lt;0,"N/A",IF(AL35&lt;0,"N/A",IF(AL35/AK35-1&gt;300%,"&gt;±300%",IF(AL35/AK35-1&lt;-300%,"&gt;±300%",AL35/AK35-1)))))</f>
        <v>&gt;±300%</v>
      </c>
      <c r="AO35" s="486"/>
      <c r="AP35" s="481">
        <v>325</v>
      </c>
      <c r="AQ35" s="481">
        <v>-175</v>
      </c>
      <c r="AR35" s="481">
        <v>105</v>
      </c>
      <c r="AS35" s="481">
        <v>190</v>
      </c>
      <c r="AT35" s="481">
        <v>260</v>
      </c>
      <c r="AU35" s="481">
        <v>275</v>
      </c>
      <c r="AV35" s="481">
        <v>185</v>
      </c>
      <c r="AW35" s="481">
        <v>90</v>
      </c>
      <c r="AX35" s="481">
        <v>5</v>
      </c>
      <c r="AY35" s="481">
        <v>0</v>
      </c>
      <c r="AZ35" s="481">
        <v>919.85280199727663</v>
      </c>
      <c r="BA35" s="481">
        <v>332.04526137046565</v>
      </c>
      <c r="BB35" s="481">
        <v>472.01512187197943</v>
      </c>
      <c r="BC35" s="408">
        <f>IF(ISERROR(BB35/AZ35),"N/A",IF(AZ35&lt;0,"N/A",IF(BB35&lt;0,"N/A",IF(BB35/AZ35-1&gt;300%,"&gt;±300%",IF(BB35/AZ35-1&lt;-300%,"&gt;±300%",BB35/AZ35-1)))))</f>
        <v>-0.48685798331309871</v>
      </c>
      <c r="BD35" s="408">
        <f>IF(ISERROR(BB35/BA35),"N/A",IF(BA35&lt;0,"N/A",IF(BB35&lt;0,"N/A",IF(BB35/BA35-1&gt;300%,"&gt;±300%",IF(BB35/BA35-1&lt;-300%,"&gt;±300%",BB35/BA35-1)))))</f>
        <v>0.42153849726332404</v>
      </c>
      <c r="BE35" s="420"/>
      <c r="BF35" s="776">
        <f t="shared" ref="BF35:BF38" si="16">SUM(AI35:AL35)</f>
        <v>804.06038324244503</v>
      </c>
      <c r="BG35" s="420"/>
    </row>
    <row r="36" spans="1:83" x14ac:dyDescent="0.2">
      <c r="B36" s="487"/>
      <c r="C36" s="487" t="s">
        <v>42</v>
      </c>
      <c r="D36" s="482">
        <v>-5</v>
      </c>
      <c r="E36" s="482">
        <v>50</v>
      </c>
      <c r="F36" s="482">
        <v>525</v>
      </c>
      <c r="G36" s="482">
        <v>460</v>
      </c>
      <c r="H36" s="482">
        <v>215</v>
      </c>
      <c r="I36" s="482">
        <v>280</v>
      </c>
      <c r="J36" s="686">
        <v>281.13411522139484</v>
      </c>
      <c r="K36" s="482">
        <v>600.18635010008802</v>
      </c>
      <c r="L36" s="598">
        <f t="shared" si="15"/>
        <v>4.0504115049815326E-3</v>
      </c>
      <c r="M36" s="410">
        <f t="shared" si="15"/>
        <v>1.1348755544215527</v>
      </c>
      <c r="N36" s="502"/>
      <c r="O36" s="490">
        <v>15</v>
      </c>
      <c r="P36" s="490">
        <v>40</v>
      </c>
      <c r="Q36" s="490">
        <v>45</v>
      </c>
      <c r="R36" s="490">
        <v>75</v>
      </c>
      <c r="S36" s="490">
        <v>180</v>
      </c>
      <c r="T36" s="490">
        <v>220</v>
      </c>
      <c r="U36" s="490">
        <v>150</v>
      </c>
      <c r="V36" s="490">
        <v>115</v>
      </c>
      <c r="W36" s="490">
        <v>80</v>
      </c>
      <c r="X36" s="490">
        <v>115</v>
      </c>
      <c r="Y36" s="490">
        <v>30</v>
      </c>
      <c r="Z36" s="490">
        <v>75</v>
      </c>
      <c r="AA36" s="490">
        <v>45</v>
      </c>
      <c r="AB36" s="490">
        <v>65</v>
      </c>
      <c r="AC36" s="490">
        <v>85</v>
      </c>
      <c r="AD36" s="490">
        <v>70</v>
      </c>
      <c r="AE36" s="490">
        <v>70</v>
      </c>
      <c r="AF36" s="490">
        <v>50</v>
      </c>
      <c r="AG36" s="664">
        <v>110.62812409498582</v>
      </c>
      <c r="AH36" s="664">
        <v>88.922774273872548</v>
      </c>
      <c r="AI36" s="664">
        <v>53.390988350310202</v>
      </c>
      <c r="AJ36" s="664">
        <v>28.192228502226257</v>
      </c>
      <c r="AK36" s="673">
        <v>312.47541981441475</v>
      </c>
      <c r="AL36" s="664">
        <v>132.64072493118914</v>
      </c>
      <c r="AM36" s="410">
        <f>IF(ISERROR(AL36/AH36),"N/A",IF(AH36&lt;0,"N/A",IF(AL36&lt;0,"N/A",IF(AL36/AH36-1&gt;300%,"&gt;±300%",IF(AL36/AH36-1&lt;-300%,"&gt;±300%",AL36/AH36-1)))))</f>
        <v>0.4916395267051612</v>
      </c>
      <c r="AN36" s="410">
        <f>IF(ISERROR(AL36/AK36),"N/A",IF(AK36&lt;0,"N/A",IF(AL36&lt;0,"N/A",IF(AL36/AK36-1&gt;300%,"&gt;±300%",IF(AL36/AK36-1&lt;-300%,"&gt;±300%",AL36/AK36-1)))))</f>
        <v>-0.57551629177755148</v>
      </c>
      <c r="AO36" s="486"/>
      <c r="AP36" s="490">
        <v>-5</v>
      </c>
      <c r="AQ36" s="490">
        <v>55</v>
      </c>
      <c r="AR36" s="490">
        <v>120</v>
      </c>
      <c r="AS36" s="490">
        <v>400</v>
      </c>
      <c r="AT36" s="490">
        <v>265</v>
      </c>
      <c r="AU36" s="490">
        <v>195</v>
      </c>
      <c r="AV36" s="490">
        <v>105</v>
      </c>
      <c r="AW36" s="490">
        <v>110</v>
      </c>
      <c r="AX36" s="490">
        <v>155</v>
      </c>
      <c r="AY36" s="490">
        <v>120</v>
      </c>
      <c r="AZ36" s="490">
        <v>199.55089836885838</v>
      </c>
      <c r="BA36" s="490">
        <v>81.583216852536452</v>
      </c>
      <c r="BB36" s="490">
        <v>445.11614474560389</v>
      </c>
      <c r="BC36" s="410">
        <f>IF(ISERROR(BB36/AZ36),"N/A",IF(AZ36&lt;0,"N/A",IF(BB36&lt;0,"N/A",IF(BB36/AZ36-1&gt;300%,"&gt;±300%",IF(BB36/AZ36-1&lt;-300%,"&gt;±300%",BB36/AZ36-1)))))</f>
        <v>1.2305895307112689</v>
      </c>
      <c r="BD36" s="410" t="str">
        <f>IF(ISERROR(BB36/BA36),"N/A",IF(BA36&lt;0,"N/A",IF(BB36&lt;0,"N/A",IF(BB36/BA36-1&gt;300%,"&gt;±300%",IF(BB36/BA36-1&lt;-300%,"&gt;±300%",BB36/BA36-1)))))</f>
        <v>&gt;±300%</v>
      </c>
      <c r="BE36" s="420"/>
      <c r="BF36" s="532">
        <f t="shared" si="16"/>
        <v>526.69936159814029</v>
      </c>
      <c r="BG36" s="420"/>
    </row>
    <row r="37" spans="1:83" x14ac:dyDescent="0.2">
      <c r="B37" s="487"/>
      <c r="C37" s="487" t="s">
        <v>43</v>
      </c>
      <c r="D37" s="482">
        <v>905</v>
      </c>
      <c r="E37" s="482">
        <v>215</v>
      </c>
      <c r="F37" s="482">
        <v>-240</v>
      </c>
      <c r="G37" s="482">
        <v>-10</v>
      </c>
      <c r="H37" s="482">
        <v>105</v>
      </c>
      <c r="I37" s="482">
        <v>-245</v>
      </c>
      <c r="J37" s="686">
        <v>991.17096546420237</v>
      </c>
      <c r="K37" s="482">
        <v>159.73302320029006</v>
      </c>
      <c r="L37" s="478" t="str">
        <f t="shared" si="15"/>
        <v>N/A</v>
      </c>
      <c r="M37" s="410">
        <f t="shared" si="15"/>
        <v>-0.83884412602271785</v>
      </c>
      <c r="N37" s="502"/>
      <c r="O37" s="490">
        <v>-95</v>
      </c>
      <c r="P37" s="490">
        <v>-30</v>
      </c>
      <c r="Q37" s="490">
        <v>-50</v>
      </c>
      <c r="R37" s="490">
        <v>45</v>
      </c>
      <c r="S37" s="490">
        <v>110</v>
      </c>
      <c r="T37" s="490">
        <v>-345</v>
      </c>
      <c r="U37" s="490">
        <v>-25</v>
      </c>
      <c r="V37" s="490">
        <v>-15</v>
      </c>
      <c r="W37" s="490">
        <v>-85</v>
      </c>
      <c r="X37" s="490">
        <v>115</v>
      </c>
      <c r="Y37" s="490">
        <v>60</v>
      </c>
      <c r="Z37" s="490">
        <v>30</v>
      </c>
      <c r="AA37" s="490">
        <v>-40</v>
      </c>
      <c r="AB37" s="490">
        <v>55</v>
      </c>
      <c r="AC37" s="490">
        <v>-15</v>
      </c>
      <c r="AD37" s="490">
        <v>-125</v>
      </c>
      <c r="AE37" s="490">
        <v>5</v>
      </c>
      <c r="AF37" s="490">
        <v>-115</v>
      </c>
      <c r="AG37" s="664">
        <v>686.97303968000006</v>
      </c>
      <c r="AH37" s="664">
        <v>49.912419320000048</v>
      </c>
      <c r="AI37" s="664">
        <v>206.80744894799926</v>
      </c>
      <c r="AJ37" s="664">
        <v>47.285506464202307</v>
      </c>
      <c r="AK37" s="490">
        <v>-213.15535744631916</v>
      </c>
      <c r="AL37" s="664">
        <v>122.35122064660919</v>
      </c>
      <c r="AM37" s="410">
        <f>IF(ISERROR(AL37/AH37),"N/A",IF(AH37&lt;0,"N/A",IF(AL37&lt;0,"N/A",IF(AL37/AH37-1&gt;300%,"&gt;±300%",IF(AL37/AH37-1&lt;-300%,"&gt;±300%",AL37/AH37-1)))))</f>
        <v>1.4513181751857642</v>
      </c>
      <c r="AN37" s="410" t="str">
        <f>IF(ISERROR(AL37/AK37),"N/A",IF(AK37&lt;0,"N/A",IF(AL37&lt;0,"N/A",IF(AL37/AK37-1&gt;300%,"&gt;±300%",IF(AL37/AK37-1&lt;-300%,"&gt;±300%",AL37/AK37-1)))))</f>
        <v>N/A</v>
      </c>
      <c r="AO37" s="486"/>
      <c r="AP37" s="490">
        <v>340</v>
      </c>
      <c r="AQ37" s="490">
        <v>-125</v>
      </c>
      <c r="AR37" s="490">
        <v>-5</v>
      </c>
      <c r="AS37" s="490">
        <v>-235</v>
      </c>
      <c r="AT37" s="490">
        <v>-40</v>
      </c>
      <c r="AU37" s="490">
        <v>30</v>
      </c>
      <c r="AV37" s="490">
        <v>90</v>
      </c>
      <c r="AW37" s="490">
        <v>15</v>
      </c>
      <c r="AX37" s="490">
        <v>-140</v>
      </c>
      <c r="AY37" s="490">
        <v>-110</v>
      </c>
      <c r="AZ37" s="490">
        <v>736.88545900000008</v>
      </c>
      <c r="BA37" s="490">
        <v>254.09295541220158</v>
      </c>
      <c r="BB37" s="490">
        <v>-90.804136799709966</v>
      </c>
      <c r="BC37" s="410" t="str">
        <f>IF(ISERROR(BB37/AZ37),"N/A",IF(AZ37&lt;0,"N/A",IF(BB37&lt;0,"N/A",IF(BB37/AZ37-1&gt;300%,"&gt;±300%",IF(BB37/AZ37-1&lt;-300%,"&gt;±300%",BB37/AZ37-1)))))</f>
        <v>N/A</v>
      </c>
      <c r="BD37" s="410" t="str">
        <f>IF(ISERROR(BB37/BA37),"N/A",IF(BA37&lt;0,"N/A",IF(BB37&lt;0,"N/A",IF(BB37/BA37-1&gt;300%,"&gt;±300%",IF(BB37/BA37-1&lt;-300%,"&gt;±300%",BB37/BA37-1)))))</f>
        <v>N/A</v>
      </c>
      <c r="BE37" s="420"/>
      <c r="BF37" s="532">
        <f t="shared" si="16"/>
        <v>163.28881861249161</v>
      </c>
      <c r="BG37" s="420"/>
    </row>
    <row r="38" spans="1:83" x14ac:dyDescent="0.2">
      <c r="B38" s="487"/>
      <c r="C38" s="487" t="s">
        <v>37</v>
      </c>
      <c r="D38" s="482">
        <v>35</v>
      </c>
      <c r="E38" s="482">
        <v>-115</v>
      </c>
      <c r="F38" s="482">
        <v>20</v>
      </c>
      <c r="G38" s="482">
        <v>85</v>
      </c>
      <c r="H38" s="482">
        <v>-45</v>
      </c>
      <c r="I38" s="482">
        <v>-20</v>
      </c>
      <c r="J38" s="686">
        <v>-20.21446626585432</v>
      </c>
      <c r="K38" s="482">
        <v>300</v>
      </c>
      <c r="L38" s="410" t="str">
        <f t="shared" si="15"/>
        <v>N/A</v>
      </c>
      <c r="M38" s="410" t="str">
        <f t="shared" si="15"/>
        <v>N/A</v>
      </c>
      <c r="N38" s="502"/>
      <c r="O38" s="490">
        <v>-95</v>
      </c>
      <c r="P38" s="490">
        <v>-10</v>
      </c>
      <c r="Q38" s="490">
        <v>-5</v>
      </c>
      <c r="R38" s="490">
        <v>-5</v>
      </c>
      <c r="S38" s="490">
        <v>-5</v>
      </c>
      <c r="T38" s="490">
        <v>30</v>
      </c>
      <c r="U38" s="490">
        <v>40</v>
      </c>
      <c r="V38" s="490">
        <v>-5</v>
      </c>
      <c r="W38" s="490">
        <v>55</v>
      </c>
      <c r="X38" s="490">
        <v>-5</v>
      </c>
      <c r="Y38" s="490">
        <v>-10</v>
      </c>
      <c r="Z38" s="490">
        <v>0</v>
      </c>
      <c r="AA38" s="490">
        <v>-15</v>
      </c>
      <c r="AB38" s="490">
        <v>-20</v>
      </c>
      <c r="AC38" s="490">
        <v>-10</v>
      </c>
      <c r="AD38" s="490">
        <v>0</v>
      </c>
      <c r="AE38" s="490">
        <v>-10</v>
      </c>
      <c r="AF38" s="490">
        <v>0</v>
      </c>
      <c r="AG38" s="490">
        <v>-3.7135677817608959</v>
      </c>
      <c r="AH38" s="490">
        <v>-12.869987589821081</v>
      </c>
      <c r="AI38" s="490">
        <v>-9.6579941485684895</v>
      </c>
      <c r="AJ38" s="664">
        <v>6.0270832542961434</v>
      </c>
      <c r="AK38" s="490">
        <v>-20.442004790457666</v>
      </c>
      <c r="AL38" s="664">
        <v>138.14511871654315</v>
      </c>
      <c r="AM38" s="410" t="str">
        <f>IF(ISERROR(AL38/AH38),"N/A",IF(AH38&lt;0,"N/A",IF(AL38&lt;0,"N/A",IF(AL38/AH38-1&gt;300%,"&gt;±300%",IF(AL38/AH38-1&lt;-300%,"&gt;±300%",AL38/AH38-1)))))</f>
        <v>N/A</v>
      </c>
      <c r="AN38" s="410" t="str">
        <f>IF(ISERROR(AL38/AK38),"N/A",IF(AK38&lt;0,"N/A",IF(AL38&lt;0,"N/A",IF(AL38/AK38-1&gt;300%,"&gt;±300%",IF(AL38/AK38-1&lt;-300%,"&gt;±300%",AL38/AK38-1)))))</f>
        <v>N/A</v>
      </c>
      <c r="AO38" s="486"/>
      <c r="AP38" s="490">
        <v>-10</v>
      </c>
      <c r="AQ38" s="490">
        <v>-105</v>
      </c>
      <c r="AR38" s="490">
        <v>-10</v>
      </c>
      <c r="AS38" s="490">
        <v>25</v>
      </c>
      <c r="AT38" s="490">
        <v>35</v>
      </c>
      <c r="AU38" s="490">
        <v>50</v>
      </c>
      <c r="AV38" s="490">
        <v>-10</v>
      </c>
      <c r="AW38" s="490">
        <v>-35</v>
      </c>
      <c r="AX38" s="490">
        <v>-10</v>
      </c>
      <c r="AY38" s="490">
        <v>-10</v>
      </c>
      <c r="AZ38" s="490">
        <v>-16.583555371581976</v>
      </c>
      <c r="BA38" s="490">
        <v>-3.630910894272346</v>
      </c>
      <c r="BB38" s="490">
        <v>117.70311392608548</v>
      </c>
      <c r="BC38" s="410" t="str">
        <f>IF(ISERROR(BB38/AZ38),"N/A",IF(AZ38&lt;0,"N/A",IF(BB38&lt;0,"N/A",IF(BB38/AZ38-1&gt;300%,"&gt;±300%",IF(BB38/AZ38-1&lt;-300%,"&gt;±300%",BB38/AZ38-1)))))</f>
        <v>N/A</v>
      </c>
      <c r="BD38" s="410" t="str">
        <f>IF(ISERROR(BB38/BA38),"N/A",IF(BA38&lt;0,"N/A",IF(BB38&lt;0,"N/A",IF(BB38/BA38-1&gt;300%,"&gt;±300%",IF(BB38/BA38-1&lt;-300%,"&gt;±300%",BB38/BA38-1)))))</f>
        <v>N/A</v>
      </c>
      <c r="BE38" s="420"/>
      <c r="BF38" s="532">
        <f t="shared" si="16"/>
        <v>114.07220303181313</v>
      </c>
      <c r="BG38" s="420"/>
    </row>
    <row r="39" spans="1:83" x14ac:dyDescent="0.2">
      <c r="B39" s="762"/>
      <c r="C39" s="486"/>
      <c r="D39" s="481"/>
      <c r="E39" s="481"/>
      <c r="F39" s="481"/>
      <c r="G39" s="481"/>
      <c r="H39" s="481"/>
      <c r="I39" s="481"/>
      <c r="J39" s="681"/>
      <c r="K39" s="481"/>
      <c r="L39" s="502"/>
      <c r="M39" s="584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668"/>
      <c r="AH39" s="668"/>
      <c r="AI39" s="668"/>
      <c r="AJ39" s="668"/>
      <c r="AK39" s="668"/>
      <c r="AL39" s="668"/>
      <c r="AM39" s="584"/>
      <c r="AN39" s="584"/>
      <c r="AO39" s="486"/>
      <c r="AP39" s="486"/>
      <c r="AQ39" s="490"/>
      <c r="AR39" s="490"/>
      <c r="AS39" s="490"/>
      <c r="AT39" s="490"/>
      <c r="AU39" s="490"/>
      <c r="AV39" s="490"/>
      <c r="AW39" s="490"/>
      <c r="AX39" s="490"/>
      <c r="AY39" s="490"/>
      <c r="AZ39" s="490"/>
      <c r="BA39" s="490"/>
      <c r="BB39" s="490"/>
      <c r="BC39" s="410"/>
      <c r="BD39" s="410"/>
      <c r="BE39" s="420"/>
      <c r="BF39" s="532"/>
      <c r="BG39" s="420"/>
    </row>
    <row r="40" spans="1:83" x14ac:dyDescent="0.2">
      <c r="B40" s="781" t="s">
        <v>26</v>
      </c>
      <c r="C40" s="485"/>
      <c r="D40" s="485">
        <v>8490</v>
      </c>
      <c r="E40" s="485">
        <v>7970</v>
      </c>
      <c r="F40" s="485">
        <v>8200</v>
      </c>
      <c r="G40" s="485">
        <v>8275</v>
      </c>
      <c r="H40" s="485">
        <v>7740</v>
      </c>
      <c r="I40" s="485">
        <v>7270</v>
      </c>
      <c r="J40" s="692">
        <v>8386.1608823512688</v>
      </c>
      <c r="K40" s="485">
        <v>7437.9271210195839</v>
      </c>
      <c r="L40" s="433">
        <f>IF(ISERROR(J40/I40),"N/A",IF(I40&lt;0,"N/A",IF(J40&lt;0,"N/A",IF(J40/I40-1&gt;300%,"&gt;±300%",IF(J40/I40-1&lt;-300%,"&gt;±300%",J40/I40-1)))))</f>
        <v>0.15352969495890911</v>
      </c>
      <c r="M40" s="433">
        <f>IF(ISERROR(K40/J40),"N/A",IF(J40&lt;0,"N/A",IF(K40&lt;0,"N/A",IF(K40/J40-1&gt;300%,"&gt;±300%",IF(K40/J40-1&lt;-300%,"&gt;±300%",K40/J40-1)))))</f>
        <v>-0.11307125806842666</v>
      </c>
      <c r="N40" s="502"/>
      <c r="O40" s="485">
        <v>1710</v>
      </c>
      <c r="P40" s="485">
        <v>1915</v>
      </c>
      <c r="Q40" s="485">
        <v>1990</v>
      </c>
      <c r="R40" s="485">
        <v>2060</v>
      </c>
      <c r="S40" s="485">
        <v>2290</v>
      </c>
      <c r="T40" s="485">
        <v>1870</v>
      </c>
      <c r="U40" s="485">
        <v>2070</v>
      </c>
      <c r="V40" s="485">
        <v>2080</v>
      </c>
      <c r="W40" s="485">
        <v>1950</v>
      </c>
      <c r="X40" s="485">
        <v>2215</v>
      </c>
      <c r="Y40" s="485">
        <v>1980</v>
      </c>
      <c r="Z40" s="485">
        <v>1950</v>
      </c>
      <c r="AA40" s="485">
        <v>1775</v>
      </c>
      <c r="AB40" s="485">
        <v>2060</v>
      </c>
      <c r="AC40" s="485">
        <v>1915</v>
      </c>
      <c r="AD40" s="485">
        <v>1805</v>
      </c>
      <c r="AE40" s="485">
        <v>1800</v>
      </c>
      <c r="AF40" s="485">
        <v>1755</v>
      </c>
      <c r="AG40" s="666">
        <v>2604.7359751941376</v>
      </c>
      <c r="AH40" s="666">
        <v>1986.3168131551449</v>
      </c>
      <c r="AI40" s="666">
        <v>2052.6277846523817</v>
      </c>
      <c r="AJ40" s="666">
        <v>1742.2877582976037</v>
      </c>
      <c r="AK40" s="666">
        <v>1635.0122224600264</v>
      </c>
      <c r="AL40" s="666">
        <v>1599.3828928140329</v>
      </c>
      <c r="AM40" s="433">
        <f>IF(ISERROR(AL40/AH40),"N/A",IF(AH40&lt;0,"N/A",IF(AL40&lt;0,"N/A",IF(AL40/AH40-1&gt;300%,"&gt;±300%",IF(AL40/AH40-1&lt;-300%,"&gt;±300%",AL40/AH40-1)))))</f>
        <v>-0.1947997005203268</v>
      </c>
      <c r="AN40" s="433">
        <f>IF(ISERROR(AL40/AK40),"N/A",IF(AK40&lt;0,"N/A",IF(AL40&lt;0,"N/A",IF(AL40/AK40-1&gt;300%,"&gt;±300%",IF(AL40/AK40-1&lt;-300%,"&gt;±300%",AL40/AK40-1)))))</f>
        <v>-2.1791476024800582E-2</v>
      </c>
      <c r="AO40" s="486"/>
      <c r="AP40" s="485">
        <v>4335</v>
      </c>
      <c r="AQ40" s="485">
        <v>3635</v>
      </c>
      <c r="AR40" s="485">
        <v>4050</v>
      </c>
      <c r="AS40" s="485">
        <v>4160</v>
      </c>
      <c r="AT40" s="485">
        <v>4150</v>
      </c>
      <c r="AU40" s="485">
        <v>4165</v>
      </c>
      <c r="AV40" s="485">
        <v>3930</v>
      </c>
      <c r="AW40" s="485">
        <v>3835</v>
      </c>
      <c r="AX40" s="485">
        <v>3720</v>
      </c>
      <c r="AY40" s="485">
        <v>3555</v>
      </c>
      <c r="AZ40" s="485">
        <v>4591.0527883492823</v>
      </c>
      <c r="BA40" s="485">
        <v>3794.9155429499851</v>
      </c>
      <c r="BB40" s="485">
        <v>3234.3951152740592</v>
      </c>
      <c r="BC40" s="433">
        <f>IF(ISERROR(BB40/AZ40),"N/A",IF(AZ40&lt;0,"N/A",IF(BB40&lt;0,"N/A",IF(BB40/AZ40-1&gt;300%,"&gt;±300%",IF(BB40/AZ40-1&lt;-300%,"&gt;±300%",BB40/AZ40-1)))))</f>
        <v>-0.29550034286645843</v>
      </c>
      <c r="BD40" s="433">
        <f>IF(ISERROR(BB40/BA40),"N/A",IF(BA40&lt;0,"N/A",IF(BB40&lt;0,"N/A",IF(BB40/BA40-1&gt;300%,"&gt;±300%",IF(BB40/BA40-1&lt;-300%,"&gt;±300%",BB40/BA40-1)))))</f>
        <v>-0.147703004541757</v>
      </c>
      <c r="BE40" s="420"/>
      <c r="BF40" s="392">
        <f>SUM(AI40:AL40)</f>
        <v>7029.3106582240443</v>
      </c>
      <c r="BG40" s="420"/>
    </row>
    <row r="41" spans="1:83" x14ac:dyDescent="0.2">
      <c r="B41" s="784"/>
      <c r="C41" s="492"/>
      <c r="D41" s="491"/>
      <c r="E41" s="491"/>
      <c r="F41" s="491"/>
      <c r="G41" s="491"/>
      <c r="H41" s="492"/>
      <c r="I41" s="492"/>
      <c r="J41" s="693"/>
      <c r="K41" s="492"/>
      <c r="L41" s="491"/>
      <c r="M41" s="408"/>
      <c r="N41" s="502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663"/>
      <c r="AH41" s="663"/>
      <c r="AI41" s="663"/>
      <c r="AJ41" s="663"/>
      <c r="AK41" s="663"/>
      <c r="AL41" s="663"/>
      <c r="AM41" s="408"/>
      <c r="AN41" s="408"/>
      <c r="AO41" s="486"/>
      <c r="AP41" s="422"/>
      <c r="AQ41" s="419"/>
      <c r="AR41" s="419"/>
      <c r="AS41" s="419"/>
      <c r="AT41" s="419"/>
      <c r="AU41" s="419"/>
      <c r="AV41" s="419"/>
      <c r="AW41" s="419"/>
      <c r="AX41" s="419"/>
      <c r="AZ41" s="419"/>
      <c r="BA41" s="419"/>
      <c r="BB41" s="419"/>
      <c r="BC41" s="491"/>
      <c r="BD41" s="491"/>
      <c r="BE41" s="420"/>
      <c r="BG41" s="420"/>
    </row>
    <row r="42" spans="1:83" x14ac:dyDescent="0.2">
      <c r="B42" s="791" t="s">
        <v>7</v>
      </c>
      <c r="C42" s="792"/>
      <c r="D42" s="493">
        <v>-665</v>
      </c>
      <c r="E42" s="493">
        <v>-720</v>
      </c>
      <c r="F42" s="493">
        <v>-310</v>
      </c>
      <c r="G42" s="493">
        <v>-375</v>
      </c>
      <c r="H42" s="493">
        <v>310</v>
      </c>
      <c r="I42" s="493">
        <v>800</v>
      </c>
      <c r="J42" s="694">
        <v>-124.77514440030245</v>
      </c>
      <c r="K42" s="493">
        <v>-335.82224417353609</v>
      </c>
      <c r="L42" s="462" t="str">
        <f>IF(ISERROR(J42/I42),"N/A",IF(I42&lt;0,"N/A",IF(J42&lt;0,"N/A",IF(J42/I42-1&gt;300%,"&gt;±300%",IF(J42/I42-1&lt;-300%,"&gt;±300%",J42/I42-1)))))</f>
        <v>N/A</v>
      </c>
      <c r="M42" s="462" t="str">
        <f>IF(ISERROR(K42/J42),"N/A",IF(J42&lt;0,"N/A",IF(K42&lt;0,"N/A",IF(K42/J42-1&gt;300%,"&gt;±300%",IF(K42/J42-1&lt;-300%,"&gt;±300%",K42/J42-1)))))</f>
        <v>N/A</v>
      </c>
      <c r="N42" s="502"/>
      <c r="O42" s="493">
        <v>235</v>
      </c>
      <c r="P42" s="493">
        <v>-65</v>
      </c>
      <c r="Q42" s="493">
        <v>-135</v>
      </c>
      <c r="R42" s="493">
        <v>-45</v>
      </c>
      <c r="S42" s="493">
        <v>-195</v>
      </c>
      <c r="T42" s="493">
        <v>70</v>
      </c>
      <c r="U42" s="493">
        <v>-255</v>
      </c>
      <c r="V42" s="493">
        <v>110</v>
      </c>
      <c r="W42" s="493">
        <v>75</v>
      </c>
      <c r="X42" s="493">
        <v>-340</v>
      </c>
      <c r="Y42" s="493">
        <v>-195</v>
      </c>
      <c r="Z42" s="493">
        <v>160</v>
      </c>
      <c r="AA42" s="493">
        <v>260</v>
      </c>
      <c r="AB42" s="493">
        <v>50</v>
      </c>
      <c r="AC42" s="493">
        <v>-160</v>
      </c>
      <c r="AD42" s="493">
        <v>335</v>
      </c>
      <c r="AE42" s="493">
        <v>335</v>
      </c>
      <c r="AF42" s="493">
        <v>285</v>
      </c>
      <c r="AG42" s="493">
        <v>-723.90046335008151</v>
      </c>
      <c r="AH42" s="493">
        <v>170.65458470857698</v>
      </c>
      <c r="AI42" s="493">
        <v>-11.78795736560437</v>
      </c>
      <c r="AJ42" s="493">
        <v>440.45124265880645</v>
      </c>
      <c r="AK42" s="493">
        <v>137.91035518195031</v>
      </c>
      <c r="AL42" s="493">
        <v>-190.89953435425559</v>
      </c>
      <c r="AM42" s="462" t="str">
        <f>IF(ISERROR(AL42/AH42),"N/A",IF(AH42&lt;0,"N/A",IF(AL42&lt;0,"N/A",IF(AL42/AH42-1&gt;300%,"&gt;±300%",IF(AL42/AH42-1&lt;-300%,"&gt;±300%",AL42/AH42-1)))))</f>
        <v>N/A</v>
      </c>
      <c r="AN42" s="462" t="str">
        <f>IF(ISERROR(AL42/AK42),"N/A",IF(AK42&lt;0,"N/A",IF(AL42&lt;0,"N/A",IF(AL42/AK42-1&gt;300%,"&gt;±300%",IF(AL42/AK42-1&lt;-300%,"&gt;±300%",AL42/AK42-1)))))</f>
        <v>N/A</v>
      </c>
      <c r="AO42" s="486"/>
      <c r="AP42" s="493">
        <v>-880</v>
      </c>
      <c r="AQ42" s="493">
        <v>160</v>
      </c>
      <c r="AR42" s="493">
        <v>-180</v>
      </c>
      <c r="AS42" s="493">
        <v>-125</v>
      </c>
      <c r="AT42" s="493">
        <v>-145</v>
      </c>
      <c r="AU42" s="493">
        <v>-265</v>
      </c>
      <c r="AV42" s="493">
        <v>-35</v>
      </c>
      <c r="AW42" s="493">
        <v>310</v>
      </c>
      <c r="AX42" s="493">
        <v>175</v>
      </c>
      <c r="AY42" s="493">
        <v>620</v>
      </c>
      <c r="AZ42" s="493">
        <v>-553.24587864150453</v>
      </c>
      <c r="BA42" s="493">
        <v>428.66328529320253</v>
      </c>
      <c r="BB42" s="493">
        <v>-52.989179172305285</v>
      </c>
      <c r="BC42" s="793" t="str">
        <f>IF(ISERROR(BB42/AZ42),"N/A",IF(AZ42&lt;0,"N/A",IF(BB42&lt;0,"N/A",IF(BB42/AZ42-1&gt;300%,"&gt;±300%",IF(BB42/AZ42-1&lt;-300%,"&gt;±300%",BB42/AZ42-1)))))</f>
        <v>N/A</v>
      </c>
      <c r="BD42" s="793" t="str">
        <f>IF(ISERROR(BB42/BA42),"N/A",IF(BA42&lt;0,"N/A",IF(BB42&lt;0,"N/A",IF(BB42/BA42-1&gt;300%,"&gt;±300%",IF(BB42/BA42-1&lt;-300%,"&gt;±300%",BB42/BA42-1)))))</f>
        <v>N/A</v>
      </c>
      <c r="BE42" s="420"/>
      <c r="BF42" s="397">
        <f>BF18-BF40</f>
        <v>375.6741061208977</v>
      </c>
      <c r="BG42" s="420"/>
    </row>
    <row r="43" spans="1:83" s="429" customFormat="1" ht="11.25" x14ac:dyDescent="0.2">
      <c r="A43" s="400"/>
      <c r="B43" s="421"/>
      <c r="C43" s="794"/>
      <c r="D43" s="494"/>
      <c r="E43" s="494"/>
      <c r="F43" s="494"/>
      <c r="G43" s="494"/>
      <c r="H43" s="494"/>
      <c r="I43" s="494"/>
      <c r="J43" s="689"/>
      <c r="K43" s="494"/>
      <c r="L43" s="214"/>
      <c r="M43" s="586"/>
      <c r="N43" s="502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709"/>
      <c r="AL43" s="215"/>
      <c r="AM43" s="586"/>
      <c r="AN43" s="586"/>
      <c r="AO43" s="783"/>
      <c r="AP43" s="783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214"/>
      <c r="BD43" s="214"/>
      <c r="BE43" s="795"/>
      <c r="BF43" s="782"/>
      <c r="BG43" s="795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21"/>
      <c r="BV43" s="421"/>
      <c r="BW43" s="421"/>
      <c r="BX43" s="421"/>
      <c r="BY43" s="421"/>
      <c r="BZ43" s="421"/>
      <c r="CA43" s="421"/>
      <c r="CB43" s="421"/>
      <c r="CC43" s="421"/>
      <c r="CD43" s="421"/>
      <c r="CE43" s="421"/>
    </row>
    <row r="44" spans="1:83" x14ac:dyDescent="0.2">
      <c r="B44" s="791" t="s">
        <v>38</v>
      </c>
      <c r="C44" s="493">
        <v>4140</v>
      </c>
      <c r="D44" s="493">
        <v>3475</v>
      </c>
      <c r="E44" s="493">
        <v>2755</v>
      </c>
      <c r="F44" s="493">
        <v>2445</v>
      </c>
      <c r="G44" s="493">
        <v>2070</v>
      </c>
      <c r="H44" s="493">
        <v>2380</v>
      </c>
      <c r="I44" s="493">
        <v>3180</v>
      </c>
      <c r="J44" s="695">
        <v>3524.8608522189734</v>
      </c>
      <c r="K44" s="493">
        <v>3189.0386080454373</v>
      </c>
      <c r="L44" s="462">
        <f>IF(ISERROR(J44/I44),"N/A",IF(I44&lt;0,"N/A",IF(J44&lt;0,"N/A",IF(J44/I44-1&gt;300%,"&gt;±300%",IF(J44/I44-1&lt;-300%,"&gt;±300%",J44/I44-1)))))</f>
        <v>0.10844680887389102</v>
      </c>
      <c r="M44" s="462">
        <f>IF(ISERROR(K44/J44),"N/A",IF(J44&lt;0,"N/A",IF(K44&lt;0,"N/A",IF(K44/J44-1&gt;300%,"&gt;±300%",IF(K44/J44-1&lt;-300%,"&gt;±300%",K44/J44-1)))))</f>
        <v>-9.5272482589526586E-2</v>
      </c>
      <c r="N44" s="502"/>
      <c r="O44" s="216"/>
      <c r="P44" s="216"/>
      <c r="Q44" s="216"/>
      <c r="R44" s="216"/>
      <c r="S44" s="216"/>
      <c r="T44" s="216"/>
      <c r="U44" s="216"/>
      <c r="V44" s="216"/>
      <c r="W44" s="216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710"/>
      <c r="AL44" s="217"/>
      <c r="AM44" s="469"/>
      <c r="AN44" s="469"/>
      <c r="AO44" s="783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793"/>
      <c r="BD44" s="793"/>
      <c r="BE44" s="420"/>
      <c r="BF44" s="398"/>
      <c r="BG44" s="420"/>
    </row>
    <row r="45" spans="1:83" s="400" customFormat="1" ht="11.25" x14ac:dyDescent="0.2">
      <c r="B45" s="400" t="s">
        <v>117</v>
      </c>
      <c r="C45" s="529"/>
      <c r="D45" s="529"/>
      <c r="E45" s="529"/>
      <c r="F45" s="529"/>
      <c r="G45" s="529"/>
      <c r="H45" s="529"/>
      <c r="I45" s="400">
        <v>3650</v>
      </c>
      <c r="J45" s="696"/>
      <c r="K45" s="529"/>
      <c r="L45" s="587"/>
      <c r="M45" s="529"/>
      <c r="N45" s="502"/>
      <c r="O45" s="529"/>
      <c r="X45" s="796"/>
      <c r="Y45" s="796"/>
      <c r="Z45" s="796"/>
      <c r="AA45" s="796"/>
      <c r="AB45" s="796"/>
      <c r="AC45" s="796"/>
      <c r="AD45" s="796"/>
      <c r="AE45" s="796"/>
      <c r="AF45" s="797"/>
      <c r="AG45" s="798"/>
      <c r="AH45" s="798"/>
      <c r="AI45" s="798"/>
      <c r="AJ45" s="798"/>
      <c r="AK45" s="712"/>
      <c r="AL45" s="796"/>
      <c r="AM45" s="587"/>
      <c r="AN45" s="587"/>
      <c r="AQ45" s="616"/>
      <c r="AR45" s="616"/>
      <c r="AS45" s="616"/>
      <c r="AT45" s="616"/>
      <c r="AU45" s="616"/>
      <c r="AV45" s="616"/>
      <c r="AW45" s="616"/>
      <c r="AX45" s="616"/>
      <c r="AY45" s="214"/>
      <c r="AZ45" s="616"/>
      <c r="BA45" s="616"/>
      <c r="BB45" s="616"/>
      <c r="BE45" s="421"/>
      <c r="BF45" s="616"/>
      <c r="BG45" s="421"/>
      <c r="BH45" s="421"/>
      <c r="BI45" s="421"/>
      <c r="BJ45" s="421"/>
      <c r="BK45" s="421"/>
      <c r="BL45" s="421"/>
      <c r="BM45" s="421"/>
      <c r="BN45" s="421"/>
      <c r="BO45" s="421"/>
      <c r="BP45" s="421"/>
      <c r="BQ45" s="421"/>
      <c r="BR45" s="421"/>
      <c r="BS45" s="421"/>
      <c r="BT45" s="421"/>
      <c r="BU45" s="421"/>
      <c r="BV45" s="421"/>
      <c r="BW45" s="421"/>
      <c r="BX45" s="421"/>
      <c r="BY45" s="421"/>
      <c r="BZ45" s="421"/>
      <c r="CA45" s="421"/>
      <c r="CB45" s="421"/>
      <c r="CC45" s="421"/>
      <c r="CD45" s="421"/>
      <c r="CE45" s="421"/>
    </row>
    <row r="46" spans="1:83" s="384" customFormat="1" x14ac:dyDescent="0.2">
      <c r="A46" s="405"/>
      <c r="B46" s="405"/>
      <c r="C46" s="405"/>
      <c r="D46" s="405"/>
      <c r="E46" s="405"/>
      <c r="F46" s="405"/>
      <c r="G46" s="419"/>
      <c r="H46" s="419"/>
      <c r="I46" s="419"/>
      <c r="J46" s="697"/>
      <c r="K46" s="419"/>
      <c r="L46" s="420"/>
      <c r="M46" s="577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32"/>
      <c r="Y46" s="432"/>
      <c r="Z46" s="432"/>
      <c r="AA46" s="432"/>
      <c r="AB46" s="432"/>
      <c r="AC46" s="432"/>
      <c r="AD46" s="432"/>
      <c r="AE46" s="432"/>
      <c r="AF46" s="432"/>
      <c r="AG46" s="713"/>
      <c r="AH46" s="713"/>
      <c r="AI46" s="713"/>
      <c r="AJ46" s="713"/>
      <c r="AK46" s="714"/>
      <c r="AL46" s="432"/>
      <c r="AM46" s="577"/>
      <c r="AN46" s="577"/>
      <c r="AO46" s="405"/>
      <c r="AP46" s="405"/>
      <c r="AQ46" s="419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19"/>
      <c r="BC46" s="405"/>
      <c r="BD46" s="405"/>
      <c r="BF46" s="419"/>
    </row>
    <row r="47" spans="1:83" s="384" customFormat="1" x14ac:dyDescent="0.2">
      <c r="A47" s="405"/>
      <c r="B47" s="405"/>
      <c r="C47" s="405"/>
      <c r="D47" s="405"/>
      <c r="E47" s="420"/>
      <c r="F47" s="405"/>
      <c r="G47" s="405"/>
      <c r="H47" s="405"/>
      <c r="I47" s="405"/>
      <c r="J47" s="698"/>
      <c r="K47" s="405"/>
      <c r="L47" s="577"/>
      <c r="M47" s="405"/>
      <c r="N47" s="405"/>
      <c r="O47" s="405"/>
      <c r="P47" s="420"/>
      <c r="Q47" s="420"/>
      <c r="R47" s="420"/>
      <c r="S47" s="420"/>
      <c r="T47" s="420"/>
      <c r="U47" s="420"/>
      <c r="V47" s="420"/>
      <c r="W47" s="420"/>
      <c r="X47" s="432"/>
      <c r="Y47" s="432"/>
      <c r="Z47" s="432"/>
      <c r="AA47" s="432"/>
      <c r="AB47" s="432"/>
      <c r="AC47" s="432"/>
      <c r="AD47" s="432"/>
      <c r="AE47" s="432"/>
      <c r="AF47" s="432"/>
      <c r="AG47" s="713"/>
      <c r="AH47" s="713"/>
      <c r="AI47" s="713"/>
      <c r="AJ47" s="713"/>
      <c r="AK47" s="714"/>
      <c r="AL47" s="432"/>
      <c r="AM47" s="577"/>
      <c r="AN47" s="577"/>
      <c r="AO47" s="405"/>
      <c r="AP47" s="420"/>
      <c r="AQ47" s="419"/>
      <c r="AR47" s="419"/>
      <c r="AS47" s="419"/>
      <c r="AT47" s="419"/>
      <c r="AU47" s="419"/>
      <c r="AV47" s="419"/>
      <c r="AW47" s="419"/>
      <c r="AX47" s="419"/>
      <c r="AY47" s="419"/>
      <c r="AZ47" s="419"/>
      <c r="BA47" s="419"/>
      <c r="BB47" s="419"/>
      <c r="BC47" s="420"/>
      <c r="BD47" s="420"/>
      <c r="BF47" s="419"/>
    </row>
    <row r="48" spans="1:83" s="384" customFormat="1" x14ac:dyDescent="0.2">
      <c r="A48" s="405"/>
      <c r="B48" s="405"/>
      <c r="C48" s="405"/>
      <c r="D48" s="405"/>
      <c r="E48" s="420"/>
      <c r="F48" s="405"/>
      <c r="G48" s="405"/>
      <c r="H48" s="405"/>
      <c r="I48" s="405"/>
      <c r="J48" s="698"/>
      <c r="K48" s="405"/>
      <c r="L48" s="577"/>
      <c r="M48" s="405"/>
      <c r="N48" s="420"/>
      <c r="O48" s="405"/>
      <c r="P48" s="405"/>
      <c r="Q48" s="405"/>
      <c r="R48" s="405"/>
      <c r="S48" s="405"/>
      <c r="T48" s="405"/>
      <c r="U48" s="405"/>
      <c r="V48" s="405"/>
      <c r="W48" s="405"/>
      <c r="X48" s="432"/>
      <c r="Y48" s="432"/>
      <c r="Z48" s="432"/>
      <c r="AA48" s="432"/>
      <c r="AB48" s="432"/>
      <c r="AC48" s="432"/>
      <c r="AD48" s="432"/>
      <c r="AE48" s="432"/>
      <c r="AF48" s="432"/>
      <c r="AG48" s="713"/>
      <c r="AH48" s="713"/>
      <c r="AI48" s="713"/>
      <c r="AJ48" s="713"/>
      <c r="AK48" s="714"/>
      <c r="AL48" s="432"/>
      <c r="AM48" s="577"/>
      <c r="AN48" s="577"/>
      <c r="AO48" s="405"/>
      <c r="AP48" s="405"/>
      <c r="AQ48" s="419"/>
      <c r="AR48" s="419"/>
      <c r="AS48" s="419"/>
      <c r="AT48" s="419"/>
      <c r="AU48" s="419"/>
      <c r="AV48" s="419"/>
      <c r="AW48" s="419"/>
      <c r="AX48" s="419"/>
      <c r="AY48" s="419"/>
      <c r="AZ48" s="419"/>
      <c r="BA48" s="419"/>
      <c r="BB48" s="419"/>
      <c r="BC48" s="405"/>
      <c r="BD48" s="405"/>
      <c r="BF48" s="419"/>
    </row>
    <row r="49" spans="1:58" s="384" customFormat="1" x14ac:dyDescent="0.2">
      <c r="A49" s="405"/>
      <c r="B49" s="405"/>
      <c r="C49" s="405"/>
      <c r="D49" s="420"/>
      <c r="E49" s="420"/>
      <c r="F49" s="420"/>
      <c r="G49" s="420"/>
      <c r="H49" s="420"/>
      <c r="I49" s="420"/>
      <c r="J49" s="698"/>
      <c r="K49" s="405"/>
      <c r="L49" s="405"/>
      <c r="M49" s="405"/>
      <c r="N49" s="405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713"/>
      <c r="AH49" s="713"/>
      <c r="AI49" s="713"/>
      <c r="AJ49" s="713"/>
      <c r="AK49" s="714"/>
      <c r="AL49" s="432"/>
      <c r="AM49" s="577"/>
      <c r="AN49" s="577"/>
      <c r="AO49" s="405"/>
      <c r="AP49" s="405"/>
      <c r="AQ49" s="419"/>
      <c r="AR49" s="419"/>
      <c r="AS49" s="419"/>
      <c r="AT49" s="419"/>
      <c r="AU49" s="419"/>
      <c r="AV49" s="419"/>
      <c r="AW49" s="419"/>
      <c r="AX49" s="419"/>
      <c r="AY49" s="419"/>
      <c r="AZ49" s="419"/>
      <c r="BA49" s="419"/>
      <c r="BB49" s="419"/>
      <c r="BC49" s="405"/>
      <c r="BD49" s="405"/>
      <c r="BF49" s="419"/>
    </row>
    <row r="50" spans="1:58" s="384" customFormat="1" x14ac:dyDescent="0.2">
      <c r="A50" s="405"/>
      <c r="B50" s="405"/>
      <c r="C50" s="405"/>
      <c r="D50" s="405"/>
      <c r="E50" s="405"/>
      <c r="F50" s="405"/>
      <c r="G50" s="405"/>
      <c r="H50" s="405"/>
      <c r="I50" s="405"/>
      <c r="J50" s="698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32"/>
      <c r="Y50" s="432"/>
      <c r="Z50" s="432"/>
      <c r="AA50" s="432"/>
      <c r="AB50" s="432"/>
      <c r="AC50" s="432"/>
      <c r="AD50" s="432"/>
      <c r="AE50" s="432"/>
      <c r="AF50" s="432"/>
      <c r="AG50" s="713"/>
      <c r="AH50" s="713"/>
      <c r="AI50" s="713"/>
      <c r="AJ50" s="713"/>
      <c r="AK50" s="714"/>
      <c r="AL50" s="432"/>
      <c r="AM50" s="577"/>
      <c r="AN50" s="577"/>
      <c r="AO50" s="405"/>
      <c r="AP50" s="405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05"/>
      <c r="BD50" s="405"/>
      <c r="BF50" s="419"/>
    </row>
    <row r="51" spans="1:58" s="384" customFormat="1" x14ac:dyDescent="0.2">
      <c r="A51" s="405"/>
      <c r="B51" s="405"/>
      <c r="C51" s="405"/>
      <c r="D51" s="420"/>
      <c r="E51" s="420"/>
      <c r="F51" s="420"/>
      <c r="G51" s="420"/>
      <c r="H51" s="420"/>
      <c r="I51" s="420"/>
      <c r="J51" s="698"/>
      <c r="K51" s="405"/>
      <c r="L51" s="405"/>
      <c r="M51" s="405"/>
      <c r="N51" s="405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713"/>
      <c r="AH51" s="713"/>
      <c r="AI51" s="713"/>
      <c r="AJ51" s="713"/>
      <c r="AK51" s="714"/>
      <c r="AL51" s="432"/>
      <c r="AM51" s="577"/>
      <c r="AN51" s="577"/>
      <c r="AO51" s="405"/>
      <c r="AP51" s="405"/>
      <c r="AQ51" s="419"/>
      <c r="AR51" s="419"/>
      <c r="AS51" s="419"/>
      <c r="AT51" s="419"/>
      <c r="AU51" s="419"/>
      <c r="AV51" s="419"/>
      <c r="AW51" s="419"/>
      <c r="AX51" s="419"/>
      <c r="AY51" s="419"/>
      <c r="AZ51" s="419"/>
      <c r="BA51" s="419"/>
      <c r="BB51" s="419"/>
      <c r="BC51" s="405"/>
      <c r="BD51" s="405"/>
      <c r="BF51" s="419"/>
    </row>
    <row r="52" spans="1:58" s="384" customFormat="1" x14ac:dyDescent="0.2">
      <c r="A52" s="405"/>
      <c r="B52" s="405"/>
      <c r="C52" s="405"/>
      <c r="D52" s="405"/>
      <c r="E52" s="405"/>
      <c r="F52" s="405"/>
      <c r="G52" s="405"/>
      <c r="H52" s="405"/>
      <c r="I52" s="405"/>
      <c r="J52" s="698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32"/>
      <c r="Y52" s="432"/>
      <c r="Z52" s="432"/>
      <c r="AA52" s="432"/>
      <c r="AB52" s="432"/>
      <c r="AC52" s="432"/>
      <c r="AD52" s="432"/>
      <c r="AE52" s="432"/>
      <c r="AF52" s="432"/>
      <c r="AG52" s="713"/>
      <c r="AH52" s="713"/>
      <c r="AI52" s="713"/>
      <c r="AJ52" s="713"/>
      <c r="AK52" s="714"/>
      <c r="AL52" s="432"/>
      <c r="AM52" s="577"/>
      <c r="AN52" s="577"/>
      <c r="AO52" s="405"/>
      <c r="AP52" s="405"/>
      <c r="AQ52" s="419"/>
      <c r="AR52" s="419"/>
      <c r="AS52" s="419"/>
      <c r="AT52" s="419"/>
      <c r="AU52" s="419"/>
      <c r="AV52" s="419"/>
      <c r="AW52" s="419"/>
      <c r="AX52" s="419"/>
      <c r="AY52" s="419"/>
      <c r="AZ52" s="419"/>
      <c r="BA52" s="419"/>
      <c r="BB52" s="419"/>
      <c r="BC52" s="405"/>
      <c r="BD52" s="405"/>
      <c r="BF52" s="419"/>
    </row>
    <row r="53" spans="1:58" s="384" customFormat="1" x14ac:dyDescent="0.2">
      <c r="A53" s="405"/>
      <c r="B53" s="405"/>
      <c r="C53" s="405"/>
      <c r="D53" s="405"/>
      <c r="E53" s="405"/>
      <c r="F53" s="405"/>
      <c r="G53" s="405"/>
      <c r="H53" s="405"/>
      <c r="I53" s="405"/>
      <c r="J53" s="698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32"/>
      <c r="Y53" s="432"/>
      <c r="Z53" s="432"/>
      <c r="AA53" s="432"/>
      <c r="AB53" s="432"/>
      <c r="AC53" s="432"/>
      <c r="AD53" s="432"/>
      <c r="AE53" s="432"/>
      <c r="AF53" s="432"/>
      <c r="AG53" s="713"/>
      <c r="AH53" s="713"/>
      <c r="AI53" s="713"/>
      <c r="AJ53" s="713"/>
      <c r="AK53" s="714"/>
      <c r="AL53" s="432"/>
      <c r="AM53" s="577"/>
      <c r="AN53" s="577"/>
      <c r="AO53" s="405"/>
      <c r="AP53" s="405"/>
      <c r="AQ53" s="419"/>
      <c r="AR53" s="419"/>
      <c r="AS53" s="419"/>
      <c r="AT53" s="419"/>
      <c r="AU53" s="419"/>
      <c r="AV53" s="419"/>
      <c r="AW53" s="419"/>
      <c r="AX53" s="419"/>
      <c r="AY53" s="419"/>
      <c r="AZ53" s="419"/>
      <c r="BA53" s="419"/>
      <c r="BB53" s="419"/>
      <c r="BC53" s="405"/>
      <c r="BD53" s="405"/>
      <c r="BF53" s="419"/>
    </row>
    <row r="54" spans="1:58" s="384" customFormat="1" x14ac:dyDescent="0.2">
      <c r="A54" s="405"/>
      <c r="B54" s="405"/>
      <c r="C54" s="405"/>
      <c r="D54" s="405"/>
      <c r="E54" s="405"/>
      <c r="F54" s="405"/>
      <c r="G54" s="405"/>
      <c r="H54" s="405"/>
      <c r="I54" s="405"/>
      <c r="J54" s="698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32"/>
      <c r="Y54" s="432"/>
      <c r="Z54" s="432"/>
      <c r="AA54" s="432"/>
      <c r="AB54" s="432"/>
      <c r="AC54" s="432"/>
      <c r="AD54" s="432"/>
      <c r="AE54" s="432"/>
      <c r="AF54" s="432"/>
      <c r="AG54" s="713"/>
      <c r="AH54" s="713"/>
      <c r="AI54" s="713"/>
      <c r="AJ54" s="713"/>
      <c r="AK54" s="714"/>
      <c r="AL54" s="432"/>
      <c r="AM54" s="577"/>
      <c r="AN54" s="577"/>
      <c r="AO54" s="405"/>
      <c r="AP54" s="405"/>
      <c r="AQ54" s="419"/>
      <c r="AR54" s="419"/>
      <c r="AS54" s="419"/>
      <c r="AT54" s="419"/>
      <c r="AU54" s="419"/>
      <c r="AV54" s="419"/>
      <c r="AW54" s="419"/>
      <c r="AX54" s="419"/>
      <c r="AY54" s="419"/>
      <c r="AZ54" s="419"/>
      <c r="BA54" s="419"/>
      <c r="BB54" s="419"/>
      <c r="BC54" s="405"/>
      <c r="BD54" s="405"/>
      <c r="BF54" s="419"/>
    </row>
    <row r="55" spans="1:58" s="384" customFormat="1" x14ac:dyDescent="0.2">
      <c r="A55" s="405"/>
      <c r="B55" s="405"/>
      <c r="C55" s="405"/>
      <c r="D55" s="405"/>
      <c r="E55" s="405"/>
      <c r="F55" s="405"/>
      <c r="G55" s="405"/>
      <c r="H55" s="405"/>
      <c r="I55" s="405"/>
      <c r="J55" s="698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32"/>
      <c r="Y55" s="432"/>
      <c r="Z55" s="432"/>
      <c r="AA55" s="432"/>
      <c r="AB55" s="432"/>
      <c r="AC55" s="432"/>
      <c r="AD55" s="432"/>
      <c r="AE55" s="432"/>
      <c r="AF55" s="432"/>
      <c r="AG55" s="713"/>
      <c r="AH55" s="713"/>
      <c r="AI55" s="713"/>
      <c r="AJ55" s="713"/>
      <c r="AK55" s="714"/>
      <c r="AL55" s="432"/>
      <c r="AM55" s="577"/>
      <c r="AN55" s="577"/>
      <c r="AO55" s="405"/>
      <c r="AP55" s="405"/>
      <c r="AQ55" s="419"/>
      <c r="AR55" s="419"/>
      <c r="AS55" s="419"/>
      <c r="AT55" s="419"/>
      <c r="AU55" s="419"/>
      <c r="AV55" s="419"/>
      <c r="AW55" s="419"/>
      <c r="AX55" s="419"/>
      <c r="AY55" s="419"/>
      <c r="AZ55" s="419"/>
      <c r="BA55" s="419"/>
      <c r="BB55" s="419"/>
      <c r="BC55" s="405"/>
      <c r="BD55" s="405"/>
      <c r="BF55" s="419"/>
    </row>
    <row r="56" spans="1:58" x14ac:dyDescent="0.2">
      <c r="A56" s="405"/>
      <c r="P56" s="405"/>
      <c r="Q56" s="405"/>
      <c r="R56" s="405"/>
      <c r="S56" s="405"/>
      <c r="T56" s="405"/>
      <c r="U56" s="405"/>
      <c r="V56" s="405"/>
      <c r="W56" s="405"/>
      <c r="X56" s="432"/>
      <c r="Y56" s="432"/>
      <c r="Z56" s="432"/>
      <c r="AA56" s="432"/>
      <c r="AB56" s="432"/>
      <c r="AC56" s="432"/>
      <c r="AD56" s="432"/>
      <c r="AE56" s="432"/>
      <c r="AG56" s="713"/>
      <c r="AH56" s="713"/>
      <c r="AI56" s="713"/>
      <c r="AJ56" s="713"/>
      <c r="AK56" s="714"/>
      <c r="AL56" s="432"/>
      <c r="AO56" s="405"/>
      <c r="AP56" s="405"/>
      <c r="AQ56" s="419"/>
      <c r="AR56" s="419"/>
      <c r="AS56" s="419"/>
      <c r="AT56" s="419"/>
      <c r="AU56" s="419"/>
      <c r="AV56" s="419"/>
      <c r="AW56" s="419"/>
      <c r="AX56" s="419"/>
      <c r="AZ56" s="419"/>
      <c r="BA56" s="419"/>
      <c r="BB56" s="419"/>
      <c r="BC56" s="405"/>
      <c r="BD56" s="405"/>
      <c r="BF56" s="419"/>
    </row>
    <row r="57" spans="1:58" x14ac:dyDescent="0.2">
      <c r="A57" s="405"/>
      <c r="P57" s="405"/>
      <c r="Q57" s="405"/>
      <c r="R57" s="405"/>
      <c r="S57" s="405"/>
      <c r="T57" s="405"/>
      <c r="U57" s="405"/>
      <c r="V57" s="405"/>
      <c r="W57" s="405"/>
      <c r="X57" s="432"/>
      <c r="Y57" s="432"/>
      <c r="Z57" s="432"/>
      <c r="AA57" s="432"/>
      <c r="AB57" s="432"/>
      <c r="AC57" s="432"/>
      <c r="AD57" s="432"/>
      <c r="AE57" s="432"/>
      <c r="AG57" s="713"/>
      <c r="AH57" s="713"/>
      <c r="AI57" s="713"/>
      <c r="AJ57" s="713"/>
      <c r="AK57" s="714"/>
      <c r="AL57" s="432"/>
      <c r="AO57" s="405"/>
      <c r="AP57" s="405"/>
      <c r="AQ57" s="419"/>
      <c r="AR57" s="419"/>
      <c r="AS57" s="419"/>
      <c r="AT57" s="419"/>
      <c r="AU57" s="419"/>
      <c r="AV57" s="419"/>
      <c r="AW57" s="419"/>
      <c r="AX57" s="419"/>
      <c r="AZ57" s="419"/>
      <c r="BA57" s="419"/>
      <c r="BB57" s="419"/>
      <c r="BC57" s="405"/>
      <c r="BD57" s="405"/>
      <c r="BF57" s="419"/>
    </row>
    <row r="58" spans="1:58" x14ac:dyDescent="0.2">
      <c r="A58" s="405"/>
      <c r="P58" s="405"/>
      <c r="Q58" s="405"/>
      <c r="R58" s="405"/>
      <c r="S58" s="405"/>
      <c r="T58" s="405"/>
      <c r="U58" s="405"/>
      <c r="V58" s="405"/>
      <c r="W58" s="405"/>
      <c r="X58" s="432"/>
      <c r="Y58" s="432"/>
      <c r="Z58" s="432"/>
      <c r="AA58" s="432"/>
      <c r="AB58" s="432"/>
      <c r="AC58" s="432"/>
      <c r="AD58" s="432"/>
      <c r="AE58" s="432"/>
      <c r="AG58" s="713"/>
      <c r="AH58" s="713"/>
      <c r="AI58" s="713"/>
      <c r="AJ58" s="713"/>
      <c r="AK58" s="714"/>
      <c r="AL58" s="432"/>
      <c r="AO58" s="405"/>
      <c r="AP58" s="405"/>
      <c r="AQ58" s="419"/>
      <c r="AR58" s="419"/>
      <c r="AS58" s="419"/>
      <c r="AT58" s="419"/>
      <c r="AU58" s="419"/>
      <c r="AV58" s="419"/>
      <c r="AW58" s="419"/>
      <c r="AX58" s="419"/>
      <c r="AZ58" s="419"/>
      <c r="BA58" s="419"/>
      <c r="BB58" s="419"/>
      <c r="BC58" s="405"/>
      <c r="BD58" s="405"/>
      <c r="BF58" s="419"/>
    </row>
    <row r="59" spans="1:58" x14ac:dyDescent="0.2">
      <c r="A59" s="405"/>
      <c r="P59" s="405"/>
      <c r="Q59" s="405"/>
      <c r="R59" s="405"/>
      <c r="S59" s="405"/>
      <c r="T59" s="405"/>
      <c r="U59" s="405"/>
      <c r="V59" s="405"/>
      <c r="W59" s="405"/>
      <c r="X59" s="432"/>
      <c r="Y59" s="432"/>
      <c r="Z59" s="432"/>
      <c r="AA59" s="432"/>
      <c r="AB59" s="432"/>
      <c r="AC59" s="432"/>
      <c r="AD59" s="432"/>
      <c r="AE59" s="432"/>
      <c r="AG59" s="713"/>
      <c r="AH59" s="713"/>
      <c r="AI59" s="713"/>
      <c r="AJ59" s="713"/>
      <c r="AK59" s="714"/>
      <c r="AL59" s="432"/>
      <c r="AO59" s="405"/>
      <c r="AP59" s="405"/>
      <c r="AQ59" s="419"/>
      <c r="AR59" s="419"/>
      <c r="AS59" s="419"/>
      <c r="AT59" s="419"/>
      <c r="AU59" s="419"/>
      <c r="AV59" s="419"/>
      <c r="AW59" s="419"/>
      <c r="AX59" s="419"/>
      <c r="AZ59" s="419"/>
      <c r="BA59" s="419"/>
      <c r="BB59" s="419"/>
      <c r="BC59" s="405"/>
      <c r="BD59" s="405"/>
      <c r="BF59" s="419"/>
    </row>
    <row r="60" spans="1:58" x14ac:dyDescent="0.2">
      <c r="A60" s="405"/>
      <c r="P60" s="405"/>
      <c r="Q60" s="405"/>
      <c r="R60" s="405"/>
      <c r="S60" s="405"/>
      <c r="T60" s="405"/>
      <c r="U60" s="405"/>
      <c r="V60" s="405"/>
      <c r="W60" s="405"/>
      <c r="X60" s="432"/>
      <c r="Y60" s="432"/>
      <c r="Z60" s="432"/>
      <c r="AA60" s="432"/>
      <c r="AB60" s="432"/>
      <c r="AC60" s="432"/>
      <c r="AD60" s="432"/>
      <c r="AE60" s="432"/>
      <c r="AG60" s="713"/>
      <c r="AH60" s="713"/>
      <c r="AI60" s="713"/>
      <c r="AJ60" s="713"/>
      <c r="AK60" s="714"/>
      <c r="AL60" s="432"/>
      <c r="AO60" s="405"/>
      <c r="AP60" s="405"/>
      <c r="AQ60" s="419"/>
      <c r="AR60" s="419"/>
      <c r="AS60" s="419"/>
      <c r="AT60" s="419"/>
      <c r="AU60" s="419"/>
      <c r="AV60" s="419"/>
      <c r="AW60" s="419"/>
      <c r="AX60" s="419"/>
      <c r="AZ60" s="419"/>
      <c r="BA60" s="419"/>
      <c r="BB60" s="419"/>
      <c r="BC60" s="405"/>
      <c r="BD60" s="405"/>
      <c r="BF60" s="419"/>
    </row>
    <row r="61" spans="1:58" x14ac:dyDescent="0.2">
      <c r="A61" s="405"/>
      <c r="P61" s="405"/>
      <c r="Q61" s="405"/>
      <c r="R61" s="405"/>
      <c r="S61" s="405"/>
      <c r="T61" s="405"/>
      <c r="U61" s="405"/>
      <c r="V61" s="405"/>
      <c r="W61" s="405"/>
      <c r="X61" s="432"/>
      <c r="Y61" s="432"/>
      <c r="Z61" s="432"/>
      <c r="AA61" s="432"/>
      <c r="AB61" s="432"/>
      <c r="AC61" s="432"/>
      <c r="AD61" s="432"/>
      <c r="AE61" s="432"/>
      <c r="AG61" s="713"/>
      <c r="AH61" s="713"/>
      <c r="AI61" s="713"/>
      <c r="AJ61" s="713"/>
      <c r="AK61" s="714"/>
      <c r="AL61" s="432"/>
      <c r="AO61" s="405"/>
      <c r="AP61" s="405"/>
      <c r="AQ61" s="419"/>
      <c r="AR61" s="419"/>
      <c r="AS61" s="419"/>
      <c r="AT61" s="419"/>
      <c r="AU61" s="419"/>
      <c r="AV61" s="419"/>
      <c r="AW61" s="419"/>
      <c r="AX61" s="419"/>
      <c r="AZ61" s="419"/>
      <c r="BA61" s="419"/>
      <c r="BB61" s="419"/>
      <c r="BC61" s="405"/>
      <c r="BD61" s="405"/>
      <c r="BF61" s="419"/>
    </row>
    <row r="62" spans="1:58" x14ac:dyDescent="0.2">
      <c r="A62" s="405"/>
      <c r="P62" s="405"/>
      <c r="Q62" s="405"/>
      <c r="R62" s="405"/>
      <c r="S62" s="405"/>
      <c r="T62" s="405"/>
      <c r="U62" s="405"/>
      <c r="V62" s="405"/>
      <c r="W62" s="405"/>
      <c r="X62" s="432"/>
      <c r="Y62" s="432"/>
      <c r="Z62" s="432"/>
      <c r="AA62" s="432"/>
      <c r="AB62" s="432"/>
      <c r="AC62" s="432"/>
      <c r="AD62" s="432"/>
      <c r="AE62" s="432"/>
      <c r="AG62" s="713"/>
      <c r="AH62" s="713"/>
      <c r="AI62" s="713"/>
      <c r="AJ62" s="713"/>
      <c r="AK62" s="714"/>
      <c r="AL62" s="432"/>
      <c r="AO62" s="405"/>
      <c r="AP62" s="405"/>
      <c r="AQ62" s="419"/>
      <c r="AR62" s="419"/>
      <c r="AS62" s="419"/>
      <c r="AT62" s="419"/>
      <c r="AU62" s="419"/>
      <c r="AV62" s="419"/>
      <c r="AW62" s="419"/>
      <c r="AX62" s="419"/>
      <c r="AZ62" s="419"/>
      <c r="BA62" s="419"/>
      <c r="BB62" s="419"/>
      <c r="BC62" s="405"/>
      <c r="BD62" s="405"/>
      <c r="BF62" s="419"/>
    </row>
    <row r="63" spans="1:58" x14ac:dyDescent="0.2">
      <c r="A63" s="405"/>
      <c r="P63" s="405"/>
      <c r="Q63" s="405"/>
      <c r="R63" s="405"/>
      <c r="S63" s="405"/>
      <c r="T63" s="405"/>
      <c r="U63" s="405"/>
      <c r="V63" s="405"/>
      <c r="W63" s="405"/>
      <c r="X63" s="432"/>
      <c r="Y63" s="432"/>
      <c r="Z63" s="432"/>
      <c r="AA63" s="432"/>
      <c r="AB63" s="432"/>
      <c r="AC63" s="432"/>
      <c r="AD63" s="432"/>
      <c r="AE63" s="432"/>
      <c r="AG63" s="713"/>
      <c r="AH63" s="713"/>
      <c r="AI63" s="713"/>
      <c r="AJ63" s="713"/>
      <c r="AK63" s="714"/>
      <c r="AL63" s="432"/>
      <c r="AO63" s="405"/>
      <c r="AP63" s="405"/>
      <c r="AQ63" s="419"/>
      <c r="AR63" s="419"/>
      <c r="AS63" s="419"/>
      <c r="AT63" s="419"/>
      <c r="AU63" s="419"/>
      <c r="AV63" s="419"/>
      <c r="AW63" s="419"/>
      <c r="AX63" s="419"/>
      <c r="AZ63" s="419"/>
      <c r="BA63" s="419"/>
      <c r="BB63" s="419"/>
      <c r="BC63" s="405"/>
      <c r="BD63" s="405"/>
      <c r="BF63" s="419"/>
    </row>
    <row r="64" spans="1:58" x14ac:dyDescent="0.2">
      <c r="A64" s="405"/>
      <c r="P64" s="405"/>
      <c r="Q64" s="405"/>
      <c r="R64" s="405"/>
      <c r="S64" s="405"/>
      <c r="T64" s="405"/>
      <c r="U64" s="405"/>
      <c r="V64" s="405"/>
      <c r="W64" s="405"/>
      <c r="X64" s="432"/>
      <c r="Y64" s="432"/>
      <c r="Z64" s="432"/>
      <c r="AA64" s="432"/>
      <c r="AB64" s="432"/>
      <c r="AC64" s="432"/>
      <c r="AD64" s="432"/>
      <c r="AE64" s="432"/>
      <c r="AG64" s="713"/>
      <c r="AH64" s="713"/>
      <c r="AI64" s="713"/>
      <c r="AJ64" s="713"/>
      <c r="AK64" s="714"/>
      <c r="AL64" s="432"/>
      <c r="AO64" s="405"/>
      <c r="AP64" s="405"/>
      <c r="AQ64" s="419"/>
      <c r="AR64" s="419"/>
      <c r="AS64" s="419"/>
      <c r="AT64" s="419"/>
      <c r="AU64" s="419"/>
      <c r="AV64" s="419"/>
      <c r="AW64" s="419"/>
      <c r="AX64" s="419"/>
      <c r="AZ64" s="419"/>
      <c r="BA64" s="419"/>
      <c r="BB64" s="419"/>
      <c r="BC64" s="405"/>
      <c r="BD64" s="405"/>
      <c r="BF64" s="419"/>
    </row>
    <row r="65" spans="1:58" x14ac:dyDescent="0.2">
      <c r="A65" s="405"/>
      <c r="P65" s="405"/>
      <c r="Q65" s="405"/>
      <c r="R65" s="405"/>
      <c r="S65" s="405"/>
      <c r="T65" s="405"/>
      <c r="U65" s="405"/>
      <c r="V65" s="405"/>
      <c r="W65" s="405"/>
      <c r="X65" s="432"/>
      <c r="Y65" s="432"/>
      <c r="Z65" s="432"/>
      <c r="AA65" s="432"/>
      <c r="AB65" s="432"/>
      <c r="AC65" s="432"/>
      <c r="AD65" s="432"/>
      <c r="AE65" s="432"/>
      <c r="AG65" s="713"/>
      <c r="AH65" s="713"/>
      <c r="AI65" s="713"/>
      <c r="AJ65" s="713"/>
      <c r="AK65" s="714"/>
      <c r="AL65" s="432"/>
      <c r="AO65" s="405"/>
      <c r="AP65" s="405"/>
      <c r="AQ65" s="419"/>
      <c r="AR65" s="419"/>
      <c r="AS65" s="419"/>
      <c r="AT65" s="419"/>
      <c r="AU65" s="419"/>
      <c r="AV65" s="419"/>
      <c r="AW65" s="419"/>
      <c r="AX65" s="419"/>
      <c r="AZ65" s="419"/>
      <c r="BA65" s="419"/>
      <c r="BB65" s="419"/>
      <c r="BC65" s="405"/>
      <c r="BD65" s="405"/>
      <c r="BF65" s="419"/>
    </row>
    <row r="66" spans="1:58" x14ac:dyDescent="0.2">
      <c r="A66" s="405"/>
      <c r="P66" s="405"/>
      <c r="Q66" s="405"/>
      <c r="R66" s="405"/>
      <c r="S66" s="405"/>
      <c r="T66" s="405"/>
      <c r="U66" s="405"/>
      <c r="V66" s="405"/>
      <c r="W66" s="405"/>
      <c r="X66" s="432"/>
      <c r="Y66" s="432"/>
      <c r="Z66" s="432"/>
      <c r="AA66" s="432"/>
      <c r="AB66" s="432"/>
      <c r="AC66" s="432"/>
      <c r="AD66" s="432"/>
      <c r="AE66" s="432"/>
      <c r="AG66" s="713"/>
      <c r="AH66" s="713"/>
      <c r="AI66" s="713"/>
      <c r="AJ66" s="713"/>
      <c r="AK66" s="714"/>
      <c r="AL66" s="432"/>
      <c r="AO66" s="405"/>
      <c r="AP66" s="405"/>
      <c r="AQ66" s="419"/>
      <c r="AR66" s="419"/>
      <c r="AS66" s="419"/>
      <c r="AT66" s="419"/>
      <c r="AU66" s="419"/>
      <c r="AV66" s="419"/>
      <c r="AW66" s="419"/>
      <c r="AX66" s="419"/>
      <c r="AZ66" s="419"/>
      <c r="BA66" s="419"/>
      <c r="BB66" s="419"/>
      <c r="BC66" s="405"/>
      <c r="BD66" s="405"/>
      <c r="BF66" s="419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9AB2-F6C3-4E11-B4B5-4A530619F0A2}">
  <dimension ref="A1:CE66"/>
  <sheetViews>
    <sheetView showGridLines="0" topLeftCell="N1" workbookViewId="0">
      <selection activeCell="AI9" sqref="AI9"/>
    </sheetView>
  </sheetViews>
  <sheetFormatPr defaultColWidth="9.28515625" defaultRowHeight="14.25" x14ac:dyDescent="0.2"/>
  <cols>
    <col min="1" max="1" width="9.28515625" style="384"/>
    <col min="2" max="2" width="38.7109375" style="405" bestFit="1" customWidth="1"/>
    <col min="3" max="3" width="27.28515625" style="405" bestFit="1" customWidth="1"/>
    <col min="4" max="9" width="4.42578125" style="405" customWidth="1"/>
    <col min="10" max="10" width="4.42578125" style="405" bestFit="1" customWidth="1"/>
    <col min="11" max="11" width="5" style="405" bestFit="1" customWidth="1"/>
    <col min="12" max="12" width="8.5703125" style="405" bestFit="1" customWidth="1"/>
    <col min="13" max="13" width="8.7109375" style="405" bestFit="1" customWidth="1"/>
    <col min="14" max="14" width="6.42578125" style="405" customWidth="1"/>
    <col min="15" max="15" width="6.7109375" style="405" customWidth="1"/>
    <col min="16" max="23" width="6.7109375" style="384" customWidth="1"/>
    <col min="24" max="31" width="6.7109375" style="552" customWidth="1"/>
    <col min="32" max="32" width="6.7109375" style="432" customWidth="1"/>
    <col min="33" max="38" width="6.7109375" style="552" bestFit="1" customWidth="1"/>
    <col min="39" max="40" width="9.7109375" style="577" bestFit="1" customWidth="1"/>
    <col min="41" max="42" width="6.7109375" style="384" customWidth="1"/>
    <col min="43" max="50" width="6.7109375" style="63" customWidth="1"/>
    <col min="51" max="51" width="6.7109375" style="419" customWidth="1"/>
    <col min="52" max="54" width="6.7109375" style="63" bestFit="1" customWidth="1"/>
    <col min="55" max="56" width="9.42578125" style="384" bestFit="1" customWidth="1"/>
    <col min="57" max="57" width="9.28515625" style="405"/>
    <col min="58" max="58" width="10" style="63" customWidth="1"/>
    <col min="59" max="16384" width="9.28515625" style="405"/>
  </cols>
  <sheetData>
    <row r="1" spans="1:60" x14ac:dyDescent="0.2">
      <c r="B1" s="383" t="s">
        <v>111</v>
      </c>
      <c r="C1" s="384"/>
      <c r="D1" s="384"/>
      <c r="E1" s="385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6"/>
      <c r="Q1" s="386"/>
      <c r="R1" s="386"/>
      <c r="S1" s="386"/>
      <c r="T1" s="386"/>
      <c r="U1" s="386"/>
      <c r="V1" s="386"/>
      <c r="W1" s="386"/>
      <c r="X1" s="759"/>
      <c r="Y1" s="759"/>
      <c r="Z1" s="759"/>
      <c r="AA1" s="759"/>
      <c r="AB1" s="759"/>
      <c r="AC1" s="759"/>
      <c r="AD1" s="759"/>
      <c r="AE1" s="759"/>
      <c r="AF1" s="713"/>
      <c r="AG1" s="713"/>
      <c r="AH1" s="713"/>
      <c r="AI1" s="713"/>
      <c r="AJ1" s="713"/>
      <c r="AK1" s="405"/>
      <c r="AL1" s="405"/>
      <c r="AM1" s="578"/>
      <c r="AN1" s="385"/>
      <c r="AQ1" s="760"/>
      <c r="AR1" s="760"/>
      <c r="AS1" s="760"/>
      <c r="AT1" s="760"/>
      <c r="AU1" s="760"/>
      <c r="AV1" s="760"/>
      <c r="AW1" s="760"/>
      <c r="AX1" s="760"/>
      <c r="AY1" s="761"/>
      <c r="AZ1" s="761"/>
      <c r="BA1" s="761"/>
      <c r="BB1" s="761"/>
      <c r="BC1" s="503"/>
      <c r="BD1" s="503"/>
      <c r="BF1" s="760"/>
    </row>
    <row r="2" spans="1:60" ht="33.75" x14ac:dyDescent="0.2">
      <c r="B2" s="762" t="s">
        <v>119</v>
      </c>
      <c r="C2" s="763"/>
      <c r="D2" s="496">
        <v>2013</v>
      </c>
      <c r="E2" s="496">
        <v>2014</v>
      </c>
      <c r="F2" s="496">
        <v>2015</v>
      </c>
      <c r="G2" s="496">
        <v>2016</v>
      </c>
      <c r="H2" s="496">
        <v>2017</v>
      </c>
      <c r="I2" s="496">
        <v>2018</v>
      </c>
      <c r="J2" s="496">
        <v>2019</v>
      </c>
      <c r="K2" s="496" t="s">
        <v>84</v>
      </c>
      <c r="L2" s="548" t="s">
        <v>85</v>
      </c>
      <c r="M2" s="548" t="s">
        <v>86</v>
      </c>
      <c r="N2" s="384"/>
      <c r="O2" s="479" t="s">
        <v>20</v>
      </c>
      <c r="P2" s="479" t="s">
        <v>34</v>
      </c>
      <c r="Q2" s="479" t="s">
        <v>45</v>
      </c>
      <c r="R2" s="479" t="s">
        <v>46</v>
      </c>
      <c r="S2" s="479" t="s">
        <v>48</v>
      </c>
      <c r="T2" s="479" t="s">
        <v>49</v>
      </c>
      <c r="U2" s="479" t="s">
        <v>53</v>
      </c>
      <c r="V2" s="479" t="s">
        <v>54</v>
      </c>
      <c r="W2" s="479" t="s">
        <v>55</v>
      </c>
      <c r="X2" s="479" t="s">
        <v>56</v>
      </c>
      <c r="Y2" s="479" t="s">
        <v>60</v>
      </c>
      <c r="Z2" s="479" t="s">
        <v>61</v>
      </c>
      <c r="AA2" s="479" t="s">
        <v>62</v>
      </c>
      <c r="AB2" s="479" t="s">
        <v>63</v>
      </c>
      <c r="AC2" s="479" t="s">
        <v>67</v>
      </c>
      <c r="AD2" s="479" t="s">
        <v>70</v>
      </c>
      <c r="AE2" s="479" t="s">
        <v>74</v>
      </c>
      <c r="AF2" s="479" t="s">
        <v>80</v>
      </c>
      <c r="AG2" s="479" t="s">
        <v>82</v>
      </c>
      <c r="AH2" s="479" t="s">
        <v>88</v>
      </c>
      <c r="AI2" s="479" t="s">
        <v>89</v>
      </c>
      <c r="AJ2" s="479" t="s">
        <v>87</v>
      </c>
      <c r="AK2" s="479" t="s">
        <v>90</v>
      </c>
      <c r="AL2" s="479" t="s">
        <v>107</v>
      </c>
      <c r="AM2" s="579" t="s">
        <v>108</v>
      </c>
      <c r="AN2" s="580" t="s">
        <v>110</v>
      </c>
      <c r="AP2" s="749" t="s">
        <v>39</v>
      </c>
      <c r="AQ2" s="749" t="s">
        <v>40</v>
      </c>
      <c r="AR2" s="749" t="s">
        <v>47</v>
      </c>
      <c r="AS2" s="749" t="s">
        <v>50</v>
      </c>
      <c r="AT2" s="749" t="s">
        <v>57</v>
      </c>
      <c r="AU2" s="749" t="s">
        <v>59</v>
      </c>
      <c r="AV2" s="749" t="s">
        <v>64</v>
      </c>
      <c r="AW2" s="749" t="s">
        <v>66</v>
      </c>
      <c r="AX2" s="749" t="s">
        <v>71</v>
      </c>
      <c r="AY2" s="749" t="s">
        <v>81</v>
      </c>
      <c r="AZ2" s="766" t="s">
        <v>93</v>
      </c>
      <c r="BA2" s="766" t="s">
        <v>94</v>
      </c>
      <c r="BB2" s="766" t="s">
        <v>109</v>
      </c>
      <c r="BC2" s="767" t="s">
        <v>113</v>
      </c>
      <c r="BD2" s="767" t="s">
        <v>114</v>
      </c>
      <c r="BE2" s="768"/>
      <c r="BF2" s="769" t="s">
        <v>69</v>
      </c>
      <c r="BG2" s="770"/>
      <c r="BH2" s="554"/>
    </row>
    <row r="3" spans="1:60" x14ac:dyDescent="0.2">
      <c r="B3" s="771" t="s">
        <v>33</v>
      </c>
      <c r="C3" s="480"/>
      <c r="D3" s="480"/>
      <c r="E3" s="480"/>
      <c r="F3" s="480"/>
      <c r="G3" s="480"/>
      <c r="H3" s="480"/>
      <c r="I3" s="480"/>
      <c r="J3" s="480"/>
      <c r="K3" s="772"/>
      <c r="N3" s="748"/>
      <c r="P3" s="500"/>
      <c r="Q3" s="500"/>
      <c r="R3" s="500"/>
      <c r="S3" s="500"/>
      <c r="T3" s="500"/>
      <c r="U3" s="500"/>
      <c r="V3" s="500"/>
      <c r="W3" s="500"/>
      <c r="X3" s="501"/>
      <c r="Y3" s="501"/>
      <c r="Z3" s="501"/>
      <c r="AA3" s="501"/>
      <c r="AB3" s="501"/>
      <c r="AC3" s="501"/>
      <c r="AD3" s="501"/>
      <c r="AE3" s="501"/>
      <c r="AF3" s="501"/>
      <c r="AG3" s="501"/>
      <c r="AH3" s="501"/>
      <c r="AI3" s="501"/>
      <c r="AJ3" s="501"/>
      <c r="AK3" s="405"/>
      <c r="AL3" s="405"/>
      <c r="AM3" s="581"/>
      <c r="AO3" s="287"/>
      <c r="AP3" s="500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74"/>
      <c r="BD3" s="774"/>
      <c r="BF3" s="775"/>
    </row>
    <row r="4" spans="1:60" x14ac:dyDescent="0.2">
      <c r="A4" s="575"/>
      <c r="B4" s="762" t="s">
        <v>24</v>
      </c>
      <c r="C4" s="481"/>
      <c r="D4" s="481">
        <f>SUM(D5:D9)</f>
        <v>188.48710791726725</v>
      </c>
      <c r="E4" s="481">
        <f t="shared" ref="E4:K4" si="0">SUM(E5:E9)</f>
        <v>151.31844554744308</v>
      </c>
      <c r="F4" s="481">
        <f t="shared" si="0"/>
        <v>191.44193881696035</v>
      </c>
      <c r="G4" s="481">
        <f t="shared" si="0"/>
        <v>187.55400342262732</v>
      </c>
      <c r="H4" s="481">
        <f t="shared" si="0"/>
        <v>190.50883432232044</v>
      </c>
      <c r="I4" s="481">
        <f t="shared" si="0"/>
        <v>190.50883432232041</v>
      </c>
      <c r="J4" s="481">
        <f t="shared" si="0"/>
        <v>189.55579002011586</v>
      </c>
      <c r="K4" s="481">
        <f t="shared" si="0"/>
        <v>160.71180424334318</v>
      </c>
      <c r="L4" s="408">
        <f t="shared" ref="L4:M11" si="1">IF(ISERROR(J4/I4),"N/A",IF(I4&lt;0,"N/A",IF(J4&lt;0,"N/A",IF(J4/I4-1&gt;300%,"&gt;±300%",IF(J4/I4-1&lt;-300%,"&gt;±300%",J4/I4-1)))))</f>
        <v>-5.0026252356996093E-3</v>
      </c>
      <c r="M4" s="408">
        <f t="shared" si="1"/>
        <v>-0.15216620802620551</v>
      </c>
      <c r="N4" s="502"/>
      <c r="O4" s="481">
        <f t="shared" ref="O4" si="2">SUM(O5:O9)</f>
        <v>40.901080348383893</v>
      </c>
      <c r="P4" s="481">
        <f t="shared" ref="P4:W4" si="3">SUM(P5:P9)</f>
        <v>44.011428663850353</v>
      </c>
      <c r="Q4" s="481">
        <f t="shared" si="3"/>
        <v>42.300737090343794</v>
      </c>
      <c r="R4" s="481">
        <f t="shared" si="3"/>
        <v>48.054881473956733</v>
      </c>
      <c r="S4" s="481">
        <f t="shared" si="3"/>
        <v>51.476264620969843</v>
      </c>
      <c r="T4" s="481">
        <f t="shared" si="3"/>
        <v>50.232125294783259</v>
      </c>
      <c r="U4" s="481">
        <f t="shared" si="3"/>
        <v>39.501423606423984</v>
      </c>
      <c r="V4" s="481">
        <f t="shared" si="3"/>
        <v>51.320747205196518</v>
      </c>
      <c r="W4" s="481">
        <f t="shared" si="3"/>
        <v>50.387642710556577</v>
      </c>
      <c r="X4" s="481">
        <f>SUM(X5:X9)</f>
        <v>46.344189900450182</v>
      </c>
      <c r="Y4" s="481">
        <f t="shared" ref="Y4:AE4" si="4">SUM(Y5:Y9)</f>
        <v>44.322463495396995</v>
      </c>
      <c r="Z4" s="481">
        <f t="shared" si="4"/>
        <v>48.36591630550339</v>
      </c>
      <c r="AA4" s="481">
        <f t="shared" si="4"/>
        <v>48.676951137050033</v>
      </c>
      <c r="AB4" s="481">
        <f t="shared" si="4"/>
        <v>49.14350338437</v>
      </c>
      <c r="AC4" s="481">
        <f t="shared" si="4"/>
        <v>40.434528101063933</v>
      </c>
      <c r="AD4" s="481">
        <f t="shared" si="4"/>
        <v>49.921090463236617</v>
      </c>
      <c r="AE4" s="481">
        <f t="shared" si="4"/>
        <v>51.787299452516486</v>
      </c>
      <c r="AF4" s="481">
        <f>SUM(AF5:AF9)</f>
        <v>48.676951137050033</v>
      </c>
      <c r="AG4" s="481">
        <f t="shared" ref="AG4:AL4" si="5">SUM(AG5:AG9)</f>
        <v>41.044795128063555</v>
      </c>
      <c r="AH4" s="481">
        <f t="shared" si="5"/>
        <v>51.788172532928137</v>
      </c>
      <c r="AI4" s="481">
        <f t="shared" si="5"/>
        <v>47.600341828958761</v>
      </c>
      <c r="AJ4" s="481">
        <f t="shared" si="5"/>
        <v>49.122480530165419</v>
      </c>
      <c r="AK4" s="481">
        <f t="shared" si="5"/>
        <v>38.646097232974512</v>
      </c>
      <c r="AL4" s="481">
        <f t="shared" si="5"/>
        <v>29.657641428297943</v>
      </c>
      <c r="AM4" s="408">
        <f t="shared" ref="AM4:AM11" si="6">IF(ISERROR(AL4/AH4),"N/A",IF(AH4&lt;0,"N/A",IF(AL4&lt;0,"N/A",IF(AL4/AH4-1&gt;300%,"&gt;±300%",IF(AL4/AH4-1&lt;-300%,"&gt;±300%",AL4/AH4-1)))))</f>
        <v>-0.42732790176287994</v>
      </c>
      <c r="AN4" s="408">
        <f t="shared" ref="AN4:AN11" si="7">IF(ISERROR(AL4/AK4),"N/A",IF(AK4&lt;0,"N/A",IF(AL4&lt;0,"N/A",IF(AL4/AK4-1&gt;300%,"&gt;±300%",IF(AL4/AK4-1&lt;-300%,"&gt;±300%",AL4/AK4-1)))))</f>
        <v>-0.23258379107443827</v>
      </c>
      <c r="AO4" s="486"/>
      <c r="AP4" s="481">
        <f t="shared" ref="AP4:AQ4" si="8">SUM(AP5:AP9)</f>
        <v>66.405936535208838</v>
      </c>
      <c r="AQ4" s="481">
        <f t="shared" si="8"/>
        <v>84.912509012234239</v>
      </c>
      <c r="AR4" s="481">
        <f t="shared" ref="AR4:AR10" si="9">SUM(Q4:R4)</f>
        <v>90.355618564300528</v>
      </c>
      <c r="AS4" s="481">
        <f t="shared" ref="AS4:AS10" si="10">SUM(S4:T4)</f>
        <v>101.7083899157531</v>
      </c>
      <c r="AT4" s="481">
        <f t="shared" ref="AT4:AT10" si="11">SUM(U4:V4)</f>
        <v>90.822170811620509</v>
      </c>
      <c r="AU4" s="481">
        <f t="shared" ref="AU4:AU10" si="12">SUM(W4:X4)</f>
        <v>96.731832611006752</v>
      </c>
      <c r="AV4" s="481">
        <f t="shared" ref="AV4:AV10" si="13">SUM(Y4:Z4)</f>
        <v>92.688379800900378</v>
      </c>
      <c r="AW4" s="481">
        <f t="shared" ref="AW4:AW11" si="14">SUM(AA4:AB4)</f>
        <v>97.820454521420032</v>
      </c>
      <c r="AX4" s="481">
        <f t="shared" ref="AX4:AX11" si="15">SUM(AC4:AD4)</f>
        <v>90.355618564300556</v>
      </c>
      <c r="AY4" s="481">
        <f t="shared" ref="AY4:AY11" si="16">SUM(AE4:AF4)</f>
        <v>100.46425058956652</v>
      </c>
      <c r="AZ4" s="481">
        <f t="shared" ref="AZ4:AZ11" si="17">SUM(AG4:AH4)</f>
        <v>92.832967660991699</v>
      </c>
      <c r="BA4" s="481">
        <f t="shared" ref="BA4:BA11" si="18">SUM(AI4:AJ4)</f>
        <v>96.72282235912418</v>
      </c>
      <c r="BB4" s="481">
        <f>SUM(AK4:AL4)</f>
        <v>68.303738661272462</v>
      </c>
      <c r="BC4" s="408">
        <f t="shared" ref="BC4:BC11" si="19">IF(ISERROR(BB4/AZ4),"N/A",IF(AZ4&lt;0,"N/A",IF(BB4&lt;0,"N/A",IF(BB4/AZ4-1&gt;300%,"&gt;±300%",IF(BB4/AZ4-1&lt;-300%,"&gt;±300%",BB4/AZ4-1)))))</f>
        <v>-0.26422971943862983</v>
      </c>
      <c r="BD4" s="408">
        <f t="shared" ref="BD4:BD11" si="20">IF(ISERROR(BB4/BA4),"N/A",IF(BA4&lt;0,"N/A",IF(BB4&lt;0,"N/A",IF(BB4/BA4-1&gt;300%,"&gt;±300%",IF(BB4/BA4-1&lt;-300%,"&gt;±300%",BB4/BA4-1)))))</f>
        <v>-0.29381983491273556</v>
      </c>
      <c r="BE4" s="420"/>
      <c r="BF4" s="776">
        <f>SUM(AI4:AL4)</f>
        <v>165.02656102039663</v>
      </c>
      <c r="BG4" s="420"/>
    </row>
    <row r="5" spans="1:60" x14ac:dyDescent="0.2">
      <c r="B5" s="487"/>
      <c r="C5" s="487" t="s">
        <v>0</v>
      </c>
      <c r="D5" s="482">
        <f>'Table 1(Q2''20)'!D5/32.15074</f>
        <v>135.1446343070175</v>
      </c>
      <c r="E5" s="482">
        <f>'Table 1(Q2''20)'!E5/32.15074</f>
        <v>97.198384858326747</v>
      </c>
      <c r="F5" s="482">
        <f>'Table 1(Q2''20)'!F5/32.15074</f>
        <v>139.1880871171239</v>
      </c>
      <c r="G5" s="482">
        <f>'Table 1(Q2''20)'!G5/32.15074</f>
        <v>132.18980340732438</v>
      </c>
      <c r="H5" s="482">
        <f>'Table 1(Q2''20)'!H5/32.15074</f>
        <v>136.23325621743078</v>
      </c>
      <c r="I5" s="482">
        <f>'Table 1(Q2''20)'!I5/32.15074</f>
        <v>139.03256970135058</v>
      </c>
      <c r="J5" s="482">
        <f>'Table 1(Q2''20)'!J5/32.15074</f>
        <v>136.92095455757971</v>
      </c>
      <c r="K5" s="482">
        <f>'Table 1(Q2''20)'!K5/32.15074</f>
        <v>109.37733582730246</v>
      </c>
      <c r="L5" s="410">
        <f t="shared" si="1"/>
        <v>-1.5187917106809889E-2</v>
      </c>
      <c r="M5" s="410">
        <f t="shared" si="1"/>
        <v>-0.20116437852245805</v>
      </c>
      <c r="N5" s="502"/>
      <c r="O5" s="490">
        <f>'Table 1(Q2''20)'!O5/32.15074</f>
        <v>27.060030344558168</v>
      </c>
      <c r="P5" s="490">
        <f>'Table 1(Q2''20)'!P5/32.15074</f>
        <v>30.481413491571267</v>
      </c>
      <c r="Q5" s="490">
        <f>'Table 1(Q2''20)'!Q5/32.15074</f>
        <v>29.237274165384687</v>
      </c>
      <c r="R5" s="490">
        <f>'Table 1(Q2''20)'!R5/32.15074</f>
        <v>35.146935964770954</v>
      </c>
      <c r="S5" s="490">
        <f>'Table 1(Q2''20)'!S5/32.15074</f>
        <v>37.79073203291744</v>
      </c>
      <c r="T5" s="490">
        <f>'Table 1(Q2''20)'!T5/32.15074</f>
        <v>37.168662369824148</v>
      </c>
      <c r="U5" s="490">
        <f>'Table 1(Q2''20)'!U5/32.15074</f>
        <v>25.193821355278292</v>
      </c>
      <c r="V5" s="490">
        <f>'Table 1(Q2''20)'!V5/32.15074</f>
        <v>37.324179785597472</v>
      </c>
      <c r="W5" s="490">
        <f>'Table 1(Q2''20)'!W5/32.15074</f>
        <v>36.70211012250418</v>
      </c>
      <c r="X5" s="490">
        <f>'Table 1(Q2''20)'!X5/32.15074</f>
        <v>33.125209559717753</v>
      </c>
      <c r="Y5" s="490">
        <f>'Table 1(Q2''20)'!Y5/32.15074</f>
        <v>32.036587649304494</v>
      </c>
      <c r="Z5" s="490">
        <f>'Table 1(Q2''20)'!Z5/32.15074</f>
        <v>34.058314054357695</v>
      </c>
      <c r="AA5" s="490">
        <f>'Table 1(Q2''20)'!AA5/32.15074</f>
        <v>35.457970796317596</v>
      </c>
      <c r="AB5" s="490">
        <f>'Table 1(Q2''20)'!AB5/32.15074</f>
        <v>34.524866301677662</v>
      </c>
      <c r="AC5" s="490">
        <f>'Table 1(Q2''20)'!AC5/32.15074</f>
        <v>28.459687086518073</v>
      </c>
      <c r="AD5" s="490">
        <f>'Table 1(Q2''20)'!AD5/32.15074</f>
        <v>36.080040459410888</v>
      </c>
      <c r="AE5" s="490">
        <f>'Table 1(Q2''20)'!AE5/32.15074</f>
        <v>38.257284280237407</v>
      </c>
      <c r="AF5" s="490">
        <f>'Table 1(Q2''20)'!AF5/32.15074</f>
        <v>36.391075290957531</v>
      </c>
      <c r="AG5" s="490">
        <f>'Table 1(Q2''20)'!AG5/32.15074</f>
        <v>27.171408807386705</v>
      </c>
      <c r="AH5" s="490">
        <f>'Table 1(Q2''20)'!AH5/32.15074</f>
        <v>37.880711066598252</v>
      </c>
      <c r="AI5" s="490">
        <f>'Table 1(Q2''20)'!AI5/32.15074</f>
        <v>34.884676527963144</v>
      </c>
      <c r="AJ5" s="490">
        <f>'Table 1(Q2''20)'!AJ5/32.15074</f>
        <v>36.984158155631597</v>
      </c>
      <c r="AK5" s="490">
        <f>'Table 1(Q2''20)'!AK5/32.15074</f>
        <v>25.875865343551038</v>
      </c>
      <c r="AL5" s="490">
        <f>'Table 1(Q2''20)'!AL5/32.15074</f>
        <v>16.56054192693481</v>
      </c>
      <c r="AM5" s="410">
        <f t="shared" si="6"/>
        <v>-0.56282388950356177</v>
      </c>
      <c r="AN5" s="410">
        <f t="shared" si="7"/>
        <v>-0.36000045961507743</v>
      </c>
      <c r="AO5" s="486"/>
      <c r="AP5" s="490">
        <f t="shared" ref="AP5:AP10" si="21">E5-AQ5</f>
        <v>39.656941022197316</v>
      </c>
      <c r="AQ5" s="490">
        <f t="shared" ref="AQ5:AQ10" si="22">SUM(O5:P5)</f>
        <v>57.541443836129432</v>
      </c>
      <c r="AR5" s="490">
        <f t="shared" si="9"/>
        <v>64.384210130155637</v>
      </c>
      <c r="AS5" s="490">
        <f t="shared" si="10"/>
        <v>74.959394402741594</v>
      </c>
      <c r="AT5" s="490">
        <f t="shared" si="11"/>
        <v>62.518001140875768</v>
      </c>
      <c r="AU5" s="490">
        <f t="shared" si="12"/>
        <v>69.82731968222194</v>
      </c>
      <c r="AV5" s="490">
        <f t="shared" si="13"/>
        <v>66.094901703662188</v>
      </c>
      <c r="AW5" s="490">
        <f t="shared" si="14"/>
        <v>69.982837097995258</v>
      </c>
      <c r="AX5" s="490">
        <f t="shared" si="15"/>
        <v>64.539727545928969</v>
      </c>
      <c r="AY5" s="490">
        <f t="shared" si="16"/>
        <v>74.648359571194931</v>
      </c>
      <c r="AZ5" s="490">
        <f t="shared" si="17"/>
        <v>65.052119873984964</v>
      </c>
      <c r="BA5" s="490">
        <f t="shared" si="18"/>
        <v>71.868834683594741</v>
      </c>
      <c r="BB5" s="490">
        <f t="shared" ref="BB5:BB11" si="23">SUM(AK5:AL5)</f>
        <v>42.436407270485844</v>
      </c>
      <c r="BC5" s="410">
        <f t="shared" si="19"/>
        <v>-0.34765527468296054</v>
      </c>
      <c r="BD5" s="410">
        <f t="shared" si="20"/>
        <v>-0.40952977104312693</v>
      </c>
      <c r="BE5" s="420"/>
      <c r="BF5" s="532">
        <f t="shared" ref="BF5:BF10" si="24">SUM(AI5:AL5)</f>
        <v>114.3052419540806</v>
      </c>
      <c r="BG5" s="420"/>
    </row>
    <row r="6" spans="1:60" x14ac:dyDescent="0.2">
      <c r="B6" s="487"/>
      <c r="C6" s="487" t="s">
        <v>8</v>
      </c>
      <c r="D6" s="482">
        <f>'Table 1(Q2''20)'!D6/32.15074</f>
        <v>12.596910677639146</v>
      </c>
      <c r="E6" s="482">
        <f>'Table 1(Q2''20)'!E6/32.15074</f>
        <v>12.596910677639146</v>
      </c>
      <c r="F6" s="482">
        <f>'Table 1(Q2''20)'!F6/32.15074</f>
        <v>12.596910677639146</v>
      </c>
      <c r="G6" s="482">
        <f>'Table 1(Q2''20)'!G6/32.15074</f>
        <v>15.240706745785634</v>
      </c>
      <c r="H6" s="482">
        <f>'Table 1(Q2''20)'!H6/32.15074</f>
        <v>14.929671914238989</v>
      </c>
      <c r="I6" s="482">
        <f>'Table 1(Q2''20)'!I6/32.15074</f>
        <v>14.46311966691902</v>
      </c>
      <c r="J6" s="482">
        <f>'Table 1(Q2''20)'!J6/32.15074</f>
        <v>14.155860798227351</v>
      </c>
      <c r="K6" s="482">
        <f>'Table 1(Q2''20)'!K6/32.15074</f>
        <v>14.080769250261984</v>
      </c>
      <c r="L6" s="410">
        <f t="shared" si="1"/>
        <v>-2.1244301075268757E-2</v>
      </c>
      <c r="M6" s="410">
        <f t="shared" si="1"/>
        <v>-5.3046260510537513E-3</v>
      </c>
      <c r="N6" s="502"/>
      <c r="O6" s="490">
        <f>'Table 1(Q2''20)'!O6/32.15074</f>
        <v>2.9548308996931332</v>
      </c>
      <c r="P6" s="490">
        <f>'Table 1(Q2''20)'!P6/32.15074</f>
        <v>2.9548308996931332</v>
      </c>
      <c r="Q6" s="490">
        <f>'Table 1(Q2''20)'!Q6/32.15074</f>
        <v>2.9548308996931332</v>
      </c>
      <c r="R6" s="490">
        <f>'Table 1(Q2''20)'!R6/32.15074</f>
        <v>2.4882786523731646</v>
      </c>
      <c r="S6" s="490">
        <f>'Table 1(Q2''20)'!S6/32.15074</f>
        <v>3.5769005627864243</v>
      </c>
      <c r="T6" s="490">
        <f>'Table 1(Q2''20)'!T6/32.15074</f>
        <v>3.4213831470131013</v>
      </c>
      <c r="U6" s="490">
        <f>'Table 1(Q2''20)'!U6/32.15074</f>
        <v>4.0434528101063929</v>
      </c>
      <c r="V6" s="490">
        <f>'Table 1(Q2''20)'!V6/32.15074</f>
        <v>3.7324179785597473</v>
      </c>
      <c r="W6" s="490">
        <f>'Table 1(Q2''20)'!W6/32.15074</f>
        <v>3.7324179785597473</v>
      </c>
      <c r="X6" s="490">
        <f>'Table 1(Q2''20)'!X6/32.15074</f>
        <v>3.7324179785597473</v>
      </c>
      <c r="Y6" s="490">
        <f>'Table 1(Q2''20)'!Y6/32.15074</f>
        <v>3.5769005627864243</v>
      </c>
      <c r="Z6" s="490">
        <f>'Table 1(Q2''20)'!Z6/32.15074</f>
        <v>3.8879353943330699</v>
      </c>
      <c r="AA6" s="490">
        <f>'Table 1(Q2''20)'!AA6/32.15074</f>
        <v>3.1103483154664557</v>
      </c>
      <c r="AB6" s="490">
        <f>'Table 1(Q2''20)'!AB6/32.15074</f>
        <v>4.354487641653038</v>
      </c>
      <c r="AC6" s="490">
        <f>'Table 1(Q2''20)'!AC6/32.15074</f>
        <v>3.5769005627864243</v>
      </c>
      <c r="AD6" s="490">
        <f>'Table 1(Q2''20)'!AD6/32.15074</f>
        <v>3.5769005627864243</v>
      </c>
      <c r="AE6" s="490">
        <f>'Table 1(Q2''20)'!AE6/32.15074</f>
        <v>3.7324179785597473</v>
      </c>
      <c r="AF6" s="490">
        <f>'Table 1(Q2''20)'!AF6/32.15074</f>
        <v>3.7324179785597473</v>
      </c>
      <c r="AG6" s="490">
        <f>'Table 1(Q2''20)'!AG6/32.15074</f>
        <v>3.5020997961477716</v>
      </c>
      <c r="AH6" s="490">
        <f>'Table 1(Q2''20)'!AH6/32.15074</f>
        <v>3.7379058771275555</v>
      </c>
      <c r="AI6" s="490">
        <f>'Table 1(Q2''20)'!AI6/32.15074</f>
        <v>3.6220006133606875</v>
      </c>
      <c r="AJ6" s="490">
        <f>'Table 1(Q2''20)'!AJ6/32.15074</f>
        <v>3.2938545115913351</v>
      </c>
      <c r="AK6" s="490">
        <f>'Table 1(Q2''20)'!AK6/32.15074</f>
        <v>3.6763433749891914</v>
      </c>
      <c r="AL6" s="490">
        <f>'Table 1(Q2''20)'!AL6/32.15074</f>
        <v>3.534024411257719</v>
      </c>
      <c r="AM6" s="410">
        <f t="shared" si="6"/>
        <v>-5.4544301695074182E-2</v>
      </c>
      <c r="AN6" s="410">
        <f t="shared" si="7"/>
        <v>-3.8712097651077193E-2</v>
      </c>
      <c r="AO6" s="486"/>
      <c r="AP6" s="490">
        <f t="shared" si="21"/>
        <v>6.6872488782528796</v>
      </c>
      <c r="AQ6" s="490">
        <f t="shared" si="22"/>
        <v>5.9096617993862663</v>
      </c>
      <c r="AR6" s="490">
        <f t="shared" si="9"/>
        <v>5.4431095520662982</v>
      </c>
      <c r="AS6" s="490">
        <f t="shared" si="10"/>
        <v>6.9982837097995256</v>
      </c>
      <c r="AT6" s="490">
        <f t="shared" si="11"/>
        <v>7.7758707886661398</v>
      </c>
      <c r="AU6" s="490">
        <f t="shared" si="12"/>
        <v>7.4648359571194947</v>
      </c>
      <c r="AV6" s="490">
        <f t="shared" si="13"/>
        <v>7.4648359571194938</v>
      </c>
      <c r="AW6" s="490">
        <f t="shared" si="14"/>
        <v>7.4648359571194938</v>
      </c>
      <c r="AX6" s="490">
        <f t="shared" si="15"/>
        <v>7.1538011255728486</v>
      </c>
      <c r="AY6" s="490">
        <f t="shared" si="16"/>
        <v>7.4648359571194947</v>
      </c>
      <c r="AZ6" s="490">
        <f t="shared" si="17"/>
        <v>7.2400056732753271</v>
      </c>
      <c r="BA6" s="490">
        <f t="shared" si="18"/>
        <v>6.9158551249520226</v>
      </c>
      <c r="BB6" s="490">
        <f t="shared" si="23"/>
        <v>7.2103677862469109</v>
      </c>
      <c r="BC6" s="410">
        <f t="shared" si="19"/>
        <v>-4.0936275972568437E-3</v>
      </c>
      <c r="BD6" s="410">
        <f t="shared" si="20"/>
        <v>4.2585140372924046E-2</v>
      </c>
      <c r="BE6" s="420"/>
      <c r="BF6" s="532">
        <f t="shared" si="24"/>
        <v>14.126222911198933</v>
      </c>
      <c r="BG6" s="420"/>
    </row>
    <row r="7" spans="1:60" x14ac:dyDescent="0.2">
      <c r="B7" s="487"/>
      <c r="C7" s="487" t="s">
        <v>15</v>
      </c>
      <c r="D7" s="482">
        <f>'Table 1(Q2''20)'!D7/32.15074</f>
        <v>11.041736519905918</v>
      </c>
      <c r="E7" s="482">
        <f>'Table 1(Q2''20)'!E7/32.15074</f>
        <v>12.285875846092502</v>
      </c>
      <c r="F7" s="482">
        <f>'Table 1(Q2''20)'!F7/32.15074</f>
        <v>11.352771351452564</v>
      </c>
      <c r="G7" s="482">
        <f>'Table 1(Q2''20)'!G7/32.15074</f>
        <v>12.130358430319179</v>
      </c>
      <c r="H7" s="482">
        <f>'Table 1(Q2''20)'!H7/32.15074</f>
        <v>11.197253935679241</v>
      </c>
      <c r="I7" s="482">
        <f>'Table 1(Q2''20)'!I7/32.15074</f>
        <v>10.730701688359273</v>
      </c>
      <c r="J7" s="482">
        <f>'Table 1(Q2''20)'!J7/32.15074</f>
        <v>11.083388482273858</v>
      </c>
      <c r="K7" s="482">
        <f>'Table 1(Q2''20)'!K7/32.15074</f>
        <v>11.569898210238685</v>
      </c>
      <c r="L7" s="410">
        <f t="shared" si="1"/>
        <v>3.2867076558206865E-2</v>
      </c>
      <c r="M7" s="410">
        <f t="shared" si="1"/>
        <v>4.3895396136562681E-2</v>
      </c>
      <c r="N7" s="502"/>
      <c r="O7" s="490">
        <f>'Table 1(Q2''20)'!O7/32.15074</f>
        <v>3.2658657312397787</v>
      </c>
      <c r="P7" s="490">
        <f>'Table 1(Q2''20)'!P7/32.15074</f>
        <v>3.5769005627864243</v>
      </c>
      <c r="Q7" s="490">
        <f>'Table 1(Q2''20)'!Q7/32.15074</f>
        <v>3.1103483154664557</v>
      </c>
      <c r="R7" s="490">
        <f>'Table 1(Q2''20)'!R7/32.15074</f>
        <v>3.1103483154664557</v>
      </c>
      <c r="S7" s="490">
        <f>'Table 1(Q2''20)'!S7/32.15074</f>
        <v>2.7993134839198102</v>
      </c>
      <c r="T7" s="490">
        <f>'Table 1(Q2''20)'!T7/32.15074</f>
        <v>3.1103483154664557</v>
      </c>
      <c r="U7" s="490">
        <f>'Table 1(Q2''20)'!U7/32.15074</f>
        <v>3.1103483154664557</v>
      </c>
      <c r="V7" s="490">
        <f>'Table 1(Q2''20)'!V7/32.15074</f>
        <v>3.2658657312397787</v>
      </c>
      <c r="W7" s="490">
        <f>'Table 1(Q2''20)'!W7/32.15074</f>
        <v>3.1103483154664557</v>
      </c>
      <c r="X7" s="490">
        <f>'Table 1(Q2''20)'!X7/32.15074</f>
        <v>2.6437960681464876</v>
      </c>
      <c r="Y7" s="490">
        <f>'Table 1(Q2''20)'!Y7/32.15074</f>
        <v>2.9548308996931332</v>
      </c>
      <c r="Z7" s="490">
        <f>'Table 1(Q2''20)'!Z7/32.15074</f>
        <v>2.6437960681464876</v>
      </c>
      <c r="AA7" s="490">
        <f>'Table 1(Q2''20)'!AA7/32.15074</f>
        <v>2.9548308996931332</v>
      </c>
      <c r="AB7" s="490">
        <f>'Table 1(Q2''20)'!AB7/32.15074</f>
        <v>2.9548308996931332</v>
      </c>
      <c r="AC7" s="490">
        <f>'Table 1(Q2''20)'!AC7/32.15074</f>
        <v>2.7993134839198102</v>
      </c>
      <c r="AD7" s="490">
        <f>'Table 1(Q2''20)'!AD7/32.15074</f>
        <v>2.6437960681464876</v>
      </c>
      <c r="AE7" s="490">
        <f>'Table 1(Q2''20)'!AE7/32.15074</f>
        <v>2.7993134839198102</v>
      </c>
      <c r="AF7" s="490">
        <f>'Table 1(Q2''20)'!AF7/32.15074</f>
        <v>2.7993134839198102</v>
      </c>
      <c r="AG7" s="490">
        <f>'Table 1(Q2''20)'!AG7/32.15074</f>
        <v>2.6484460828143113</v>
      </c>
      <c r="AH7" s="490">
        <f>'Table 1(Q2''20)'!AH7/32.15074</f>
        <v>3.0666189953948182</v>
      </c>
      <c r="AI7" s="490">
        <f>'Table 1(Q2''20)'!AI7/32.15074</f>
        <v>2.4422150158907696</v>
      </c>
      <c r="AJ7" s="490">
        <f>'Table 1(Q2''20)'!AJ7/32.15074</f>
        <v>2.926108388173958</v>
      </c>
      <c r="AK7" s="490">
        <f>'Table 1(Q2''20)'!AK7/32.15074</f>
        <v>3.0381938331746023</v>
      </c>
      <c r="AL7" s="490">
        <f>'Table 1(Q2''20)'!AL7/32.15074</f>
        <v>2.702271394865507</v>
      </c>
      <c r="AM7" s="410">
        <f t="shared" si="6"/>
        <v>-0.11881084708483736</v>
      </c>
      <c r="AN7" s="410">
        <f t="shared" si="7"/>
        <v>-0.11056649336888769</v>
      </c>
      <c r="AO7" s="486"/>
      <c r="AP7" s="490">
        <f t="shared" si="21"/>
        <v>5.4431095520662982</v>
      </c>
      <c r="AQ7" s="490">
        <f t="shared" si="22"/>
        <v>6.8427662940262035</v>
      </c>
      <c r="AR7" s="490">
        <f t="shared" si="9"/>
        <v>6.2206966309329115</v>
      </c>
      <c r="AS7" s="490">
        <f t="shared" si="10"/>
        <v>5.9096617993862655</v>
      </c>
      <c r="AT7" s="490">
        <f t="shared" si="11"/>
        <v>6.3762140467062345</v>
      </c>
      <c r="AU7" s="490">
        <f t="shared" si="12"/>
        <v>5.7541443836129433</v>
      </c>
      <c r="AV7" s="490">
        <f t="shared" si="13"/>
        <v>5.5986269678396212</v>
      </c>
      <c r="AW7" s="490">
        <f t="shared" si="14"/>
        <v>5.9096617993862663</v>
      </c>
      <c r="AX7" s="490">
        <f t="shared" si="15"/>
        <v>5.4431095520662982</v>
      </c>
      <c r="AY7" s="490">
        <f t="shared" si="16"/>
        <v>5.5986269678396203</v>
      </c>
      <c r="AZ7" s="490">
        <f t="shared" si="17"/>
        <v>5.715065078209129</v>
      </c>
      <c r="BA7" s="490">
        <f t="shared" si="18"/>
        <v>5.3683234040647276</v>
      </c>
      <c r="BB7" s="490">
        <f t="shared" si="23"/>
        <v>5.7404652280401098</v>
      </c>
      <c r="BC7" s="410">
        <f t="shared" si="19"/>
        <v>4.4444200518081178E-3</v>
      </c>
      <c r="BD7" s="410">
        <f t="shared" si="20"/>
        <v>6.9321796763139876E-2</v>
      </c>
      <c r="BE7" s="420"/>
      <c r="BF7" s="532">
        <f t="shared" si="24"/>
        <v>11.108788632104837</v>
      </c>
      <c r="BG7" s="420"/>
    </row>
    <row r="8" spans="1:60" x14ac:dyDescent="0.2">
      <c r="B8" s="487"/>
      <c r="C8" s="487" t="s">
        <v>1</v>
      </c>
      <c r="D8" s="482">
        <f>'Table 1(Q2''20)'!D8/32.15074</f>
        <v>23.016577534451773</v>
      </c>
      <c r="E8" s="482">
        <f>'Table 1(Q2''20)'!E8/32.15074</f>
        <v>23.016577534451773</v>
      </c>
      <c r="F8" s="482">
        <f>'Table 1(Q2''20)'!F8/32.15074</f>
        <v>22.083473039811835</v>
      </c>
      <c r="G8" s="482">
        <f>'Table 1(Q2''20)'!G8/32.15074</f>
        <v>22.23899045558516</v>
      </c>
      <c r="H8" s="482">
        <f>'Table 1(Q2''20)'!H8/32.15074</f>
        <v>22.394507871358481</v>
      </c>
      <c r="I8" s="482">
        <f>'Table 1(Q2''20)'!I8/32.15074</f>
        <v>20.683816297851934</v>
      </c>
      <c r="J8" s="482">
        <f>'Table 1(Q2''20)'!J8/32.15074</f>
        <v>22.281879495553547</v>
      </c>
      <c r="K8" s="482">
        <f>'Table 1(Q2''20)'!K8/32.15074</f>
        <v>20.35464657246596</v>
      </c>
      <c r="L8" s="410">
        <f t="shared" si="1"/>
        <v>7.7261525372741557E-2</v>
      </c>
      <c r="M8" s="410">
        <f t="shared" si="1"/>
        <v>-8.6493283633105378E-2</v>
      </c>
      <c r="N8" s="502"/>
      <c r="O8" s="490">
        <f>'Table 1(Q2''20)'!O8/32.15074</f>
        <v>6.2206966309329115</v>
      </c>
      <c r="P8" s="490">
        <f>'Table 1(Q2''20)'!P8/32.15074</f>
        <v>5.4431095520662982</v>
      </c>
      <c r="Q8" s="490">
        <f>'Table 1(Q2''20)'!Q8/32.15074</f>
        <v>5.5986269678396203</v>
      </c>
      <c r="R8" s="490">
        <f>'Table 1(Q2''20)'!R8/32.15074</f>
        <v>5.9096617993862663</v>
      </c>
      <c r="S8" s="490">
        <f>'Table 1(Q2''20)'!S8/32.15074</f>
        <v>5.9096617993862663</v>
      </c>
      <c r="T8" s="490">
        <f>'Table 1(Q2''20)'!T8/32.15074</f>
        <v>4.9765573047463292</v>
      </c>
      <c r="U8" s="490">
        <f>'Table 1(Q2''20)'!U8/32.15074</f>
        <v>5.9096617993862663</v>
      </c>
      <c r="V8" s="490">
        <f>'Table 1(Q2''20)'!V8/32.15074</f>
        <v>5.5986269678396203</v>
      </c>
      <c r="W8" s="490">
        <f>'Table 1(Q2''20)'!W8/32.15074</f>
        <v>5.4431095520662982</v>
      </c>
      <c r="X8" s="490">
        <f>'Table 1(Q2''20)'!X8/32.15074</f>
        <v>5.2875921362929752</v>
      </c>
      <c r="Y8" s="490">
        <f>'Table 1(Q2''20)'!Y8/32.15074</f>
        <v>4.354487641653038</v>
      </c>
      <c r="Z8" s="490">
        <f>'Table 1(Q2''20)'!Z8/32.15074</f>
        <v>6.3762140467062345</v>
      </c>
      <c r="AA8" s="490">
        <f>'Table 1(Q2''20)'!AA8/32.15074</f>
        <v>5.7541443836129433</v>
      </c>
      <c r="AB8" s="490">
        <f>'Table 1(Q2''20)'!AB8/32.15074</f>
        <v>5.9096617993862663</v>
      </c>
      <c r="AC8" s="490">
        <f>'Table 1(Q2''20)'!AC8/32.15074</f>
        <v>4.354487641653038</v>
      </c>
      <c r="AD8" s="490">
        <f>'Table 1(Q2''20)'!AD8/32.15074</f>
        <v>6.2206966309329115</v>
      </c>
      <c r="AE8" s="490">
        <f>'Table 1(Q2''20)'!AE8/32.15074</f>
        <v>5.5986269678396203</v>
      </c>
      <c r="AF8" s="490">
        <f>'Table 1(Q2''20)'!AF8/32.15074</f>
        <v>4.510005057426361</v>
      </c>
      <c r="AG8" s="490">
        <f>'Table 1(Q2''20)'!AG8/32.15074</f>
        <v>6.3451105635515699</v>
      </c>
      <c r="AH8" s="490">
        <f>'Table 1(Q2''20)'!AH8/32.15074</f>
        <v>5.8720969338694742</v>
      </c>
      <c r="AI8" s="490">
        <f>'Table 1(Q2''20)'!AI8/32.15074</f>
        <v>5.4181187312383923</v>
      </c>
      <c r="AJ8" s="490">
        <f>'Table 1(Q2''20)'!AJ8/32.15074</f>
        <v>4.6465532668941103</v>
      </c>
      <c r="AK8" s="490">
        <f>'Table 1(Q2''20)'!AK8/32.15074</f>
        <v>4.6655224731996841</v>
      </c>
      <c r="AL8" s="490">
        <f>'Table 1(Q2''20)'!AL8/32.15074</f>
        <v>5.498855136013499</v>
      </c>
      <c r="AM8" s="410">
        <f t="shared" si="6"/>
        <v>-6.3561927205793567E-2</v>
      </c>
      <c r="AN8" s="410">
        <f t="shared" si="7"/>
        <v>0.17861507850423086</v>
      </c>
      <c r="AO8" s="486"/>
      <c r="AP8" s="490">
        <f t="shared" si="21"/>
        <v>11.352771351452564</v>
      </c>
      <c r="AQ8" s="490">
        <f t="shared" si="22"/>
        <v>11.66380618299921</v>
      </c>
      <c r="AR8" s="490">
        <f t="shared" si="9"/>
        <v>11.508288767225887</v>
      </c>
      <c r="AS8" s="490">
        <f t="shared" si="10"/>
        <v>10.886219104132596</v>
      </c>
      <c r="AT8" s="490">
        <f t="shared" si="11"/>
        <v>11.508288767225887</v>
      </c>
      <c r="AU8" s="490">
        <f t="shared" si="12"/>
        <v>10.730701688359273</v>
      </c>
      <c r="AV8" s="490">
        <f t="shared" si="13"/>
        <v>10.730701688359272</v>
      </c>
      <c r="AW8" s="490">
        <f t="shared" si="14"/>
        <v>11.66380618299921</v>
      </c>
      <c r="AX8" s="490">
        <f t="shared" si="15"/>
        <v>10.57518427258595</v>
      </c>
      <c r="AY8" s="490">
        <f t="shared" si="16"/>
        <v>10.108632025265981</v>
      </c>
      <c r="AZ8" s="490">
        <f t="shared" si="17"/>
        <v>12.217207497421043</v>
      </c>
      <c r="BA8" s="490">
        <f t="shared" si="18"/>
        <v>10.064671998132503</v>
      </c>
      <c r="BB8" s="490">
        <f t="shared" si="23"/>
        <v>10.164377609213183</v>
      </c>
      <c r="BC8" s="410">
        <f t="shared" si="19"/>
        <v>-0.16802775009274395</v>
      </c>
      <c r="BD8" s="410">
        <f t="shared" si="20"/>
        <v>9.9064938330011287E-3</v>
      </c>
      <c r="BE8" s="420"/>
      <c r="BF8" s="532">
        <f t="shared" si="24"/>
        <v>20.229049607345686</v>
      </c>
      <c r="BG8" s="420"/>
    </row>
    <row r="9" spans="1:60" x14ac:dyDescent="0.2">
      <c r="B9" s="489"/>
      <c r="C9" s="483" t="s">
        <v>2</v>
      </c>
      <c r="D9" s="483">
        <f>'Table 1(Q2''20)'!D9/32.15074</f>
        <v>6.6872488782528805</v>
      </c>
      <c r="E9" s="483">
        <f>'Table 1(Q2''20)'!E9/32.15074</f>
        <v>6.2206966309329115</v>
      </c>
      <c r="F9" s="483">
        <f>'Table 1(Q2''20)'!F9/32.15074</f>
        <v>6.2206966309329115</v>
      </c>
      <c r="G9" s="483">
        <f>'Table 1(Q2''20)'!G9/32.15074</f>
        <v>5.7541443836129433</v>
      </c>
      <c r="H9" s="483">
        <f>'Table 1(Q2''20)'!H9/32.15074</f>
        <v>5.7541443836129433</v>
      </c>
      <c r="I9" s="483">
        <f>'Table 1(Q2''20)'!I9/32.15074</f>
        <v>5.5986269678396203</v>
      </c>
      <c r="J9" s="483">
        <f>'Table 1(Q2''20)'!J9/32.15074</f>
        <v>5.1137066864814216</v>
      </c>
      <c r="K9" s="483">
        <f>'Table 1(Q2''20)'!K9/32.15074</f>
        <v>5.3291543830740924</v>
      </c>
      <c r="L9" s="413">
        <f t="shared" si="1"/>
        <v>-8.6614143814857214E-2</v>
      </c>
      <c r="M9" s="413">
        <f t="shared" si="1"/>
        <v>4.2131414608160389E-2</v>
      </c>
      <c r="N9" s="502"/>
      <c r="O9" s="483">
        <f>'Table 1(Q2''20)'!O9/32.15074</f>
        <v>1.3996567419599051</v>
      </c>
      <c r="P9" s="483">
        <f>'Table 1(Q2''20)'!P9/32.15074</f>
        <v>1.5551741577332279</v>
      </c>
      <c r="Q9" s="483">
        <f>'Table 1(Q2''20)'!Q9/32.15074</f>
        <v>1.3996567419599051</v>
      </c>
      <c r="R9" s="483">
        <f>'Table 1(Q2''20)'!R9/32.15074</f>
        <v>1.3996567419599051</v>
      </c>
      <c r="S9" s="483">
        <f>'Table 1(Q2''20)'!S9/32.15074</f>
        <v>1.3996567419599051</v>
      </c>
      <c r="T9" s="483">
        <f>'Table 1(Q2''20)'!T9/32.15074</f>
        <v>1.5551741577332279</v>
      </c>
      <c r="U9" s="483">
        <f>'Table 1(Q2''20)'!U9/32.15074</f>
        <v>1.2441393261865823</v>
      </c>
      <c r="V9" s="483">
        <f>'Table 1(Q2''20)'!V9/32.15074</f>
        <v>1.3996567419599051</v>
      </c>
      <c r="W9" s="483">
        <f>'Table 1(Q2''20)'!W9/32.15074</f>
        <v>1.3996567419599051</v>
      </c>
      <c r="X9" s="483">
        <f>'Table 1(Q2''20)'!X9/32.15074</f>
        <v>1.5551741577332279</v>
      </c>
      <c r="Y9" s="483">
        <f>'Table 1(Q2''20)'!Y9/32.15074</f>
        <v>1.3996567419599051</v>
      </c>
      <c r="Z9" s="483">
        <f>'Table 1(Q2''20)'!Z9/32.15074</f>
        <v>1.3996567419599051</v>
      </c>
      <c r="AA9" s="483">
        <f>'Table 1(Q2''20)'!AA9/32.15074</f>
        <v>1.3996567419599051</v>
      </c>
      <c r="AB9" s="483">
        <f>'Table 1(Q2''20)'!AB9/32.15074</f>
        <v>1.3996567419599051</v>
      </c>
      <c r="AC9" s="483">
        <f>'Table 1(Q2''20)'!AC9/32.15074</f>
        <v>1.2441393261865823</v>
      </c>
      <c r="AD9" s="483">
        <f>'Table 1(Q2''20)'!AD9/32.15074</f>
        <v>1.3996567419599051</v>
      </c>
      <c r="AE9" s="483">
        <f>'Table 1(Q2''20)'!AE9/32.15074</f>
        <v>1.3996567419599051</v>
      </c>
      <c r="AF9" s="483">
        <f>'Table 1(Q2''20)'!AF9/32.15074</f>
        <v>1.2441393261865823</v>
      </c>
      <c r="AG9" s="483">
        <f>'Table 1(Q2''20)'!AG9/32.15074</f>
        <v>1.3777298781631908</v>
      </c>
      <c r="AH9" s="483">
        <f>'Table 1(Q2''20)'!AH9/32.15074</f>
        <v>1.2308396599380425</v>
      </c>
      <c r="AI9" s="483">
        <f>'Table 1(Q2''20)'!AI9/32.15074</f>
        <v>1.233330940505768</v>
      </c>
      <c r="AJ9" s="483">
        <f>'Table 1(Q2''20)'!AJ9/32.15074</f>
        <v>1.2718062078744197</v>
      </c>
      <c r="AK9" s="483">
        <f>'Table 1(Q2''20)'!AK9/32.15074</f>
        <v>1.3901722080599974</v>
      </c>
      <c r="AL9" s="483">
        <f>'Table 1(Q2''20)'!AL9/32.15074</f>
        <v>1.3619485592264091</v>
      </c>
      <c r="AM9" s="413">
        <f t="shared" si="6"/>
        <v>0.10651988520987898</v>
      </c>
      <c r="AN9" s="413">
        <f t="shared" si="7"/>
        <v>-2.0302268071503704E-2</v>
      </c>
      <c r="AO9" s="486"/>
      <c r="AP9" s="483">
        <f t="shared" si="21"/>
        <v>3.2658657312397787</v>
      </c>
      <c r="AQ9" s="483">
        <f t="shared" si="22"/>
        <v>2.9548308996931327</v>
      </c>
      <c r="AR9" s="483">
        <f t="shared" si="9"/>
        <v>2.7993134839198102</v>
      </c>
      <c r="AS9" s="483">
        <f t="shared" si="10"/>
        <v>2.9548308996931327</v>
      </c>
      <c r="AT9" s="483">
        <f t="shared" si="11"/>
        <v>2.6437960681464876</v>
      </c>
      <c r="AU9" s="483">
        <f t="shared" si="12"/>
        <v>2.9548308996931327</v>
      </c>
      <c r="AV9" s="483">
        <f t="shared" si="13"/>
        <v>2.7993134839198102</v>
      </c>
      <c r="AW9" s="483">
        <f t="shared" si="14"/>
        <v>2.7993134839198102</v>
      </c>
      <c r="AX9" s="483">
        <f t="shared" si="15"/>
        <v>2.6437960681464876</v>
      </c>
      <c r="AY9" s="483">
        <f t="shared" si="16"/>
        <v>2.6437960681464876</v>
      </c>
      <c r="AZ9" s="483">
        <f t="shared" si="17"/>
        <v>2.608569538101233</v>
      </c>
      <c r="BA9" s="483">
        <f t="shared" si="18"/>
        <v>2.5051371483801876</v>
      </c>
      <c r="BB9" s="483">
        <f t="shared" si="23"/>
        <v>2.7521207672864065</v>
      </c>
      <c r="BC9" s="413">
        <f t="shared" si="19"/>
        <v>5.5030631573526723E-2</v>
      </c>
      <c r="BD9" s="413">
        <f t="shared" si="20"/>
        <v>9.8590857217505157E-2</v>
      </c>
      <c r="BE9" s="420"/>
      <c r="BF9" s="532">
        <f t="shared" si="24"/>
        <v>5.2572579156665942</v>
      </c>
      <c r="BG9" s="420"/>
    </row>
    <row r="10" spans="1:60" x14ac:dyDescent="0.2">
      <c r="B10" s="777" t="s">
        <v>36</v>
      </c>
      <c r="D10" s="484">
        <f>'Table 1(Q2''20)'!D10/32.15074</f>
        <v>-6.6872488782528805</v>
      </c>
      <c r="E10" s="484">
        <f>'Table 1(Q2''20)'!E10/32.15074</f>
        <v>10.886219104132596</v>
      </c>
      <c r="F10" s="484">
        <f>'Table 1(Q2''20)'!F10/32.15074</f>
        <v>0.93310449463993683</v>
      </c>
      <c r="G10" s="484">
        <f>'Table 1(Q2''20)'!G10/32.15074</f>
        <v>0.93310449463993683</v>
      </c>
      <c r="H10" s="484">
        <f>'Table 1(Q2''20)'!H10/32.15074</f>
        <v>0.93310449463993683</v>
      </c>
      <c r="I10" s="484">
        <f>'Table 1(Q2''20)'!I10/32.15074</f>
        <v>0.31103483154664557</v>
      </c>
      <c r="J10" s="484">
        <f>'Table 1(Q2''20)'!J10/32.15074</f>
        <v>7.324805427588027E-2</v>
      </c>
      <c r="K10" s="484">
        <f>'Table 1(Q2''20)'!K10/32.15074</f>
        <v>0.62206966309329115</v>
      </c>
      <c r="L10" s="779">
        <f t="shared" si="1"/>
        <v>-0.76450208514702855</v>
      </c>
      <c r="M10" s="582" t="str">
        <f t="shared" si="1"/>
        <v>&gt;±300%</v>
      </c>
      <c r="N10" s="502"/>
      <c r="O10" s="484">
        <f>'Table 1(Q2''20)'!O10/32.15074</f>
        <v>2.0217264050531965</v>
      </c>
      <c r="P10" s="484">
        <f>'Table 1(Q2''20)'!P10/32.15074</f>
        <v>-1.2441393261865823</v>
      </c>
      <c r="Q10" s="484">
        <f>'Table 1(Q2''20)'!Q10/32.15074</f>
        <v>1.8662089892798737</v>
      </c>
      <c r="R10" s="484">
        <f>'Table 1(Q2''20)'!R10/32.15074</f>
        <v>-0.15551741577332279</v>
      </c>
      <c r="S10" s="484">
        <f>'Table 1(Q2''20)'!S10/32.15074</f>
        <v>0.77758707886661393</v>
      </c>
      <c r="T10" s="484">
        <f>'Table 1(Q2''20)'!T10/32.15074</f>
        <v>-1.3996567419599051</v>
      </c>
      <c r="U10" s="484">
        <f>'Table 1(Q2''20)'!U10/32.15074</f>
        <v>4.6655224731996841</v>
      </c>
      <c r="V10" s="484">
        <f>'Table 1(Q2''20)'!V10/32.15074</f>
        <v>1.8662089892798737</v>
      </c>
      <c r="W10" s="484">
        <f>'Table 1(Q2''20)'!W10/32.15074</f>
        <v>-3.2658657312397787</v>
      </c>
      <c r="X10" s="484">
        <f>'Table 1(Q2''20)'!X10/32.15074</f>
        <v>-2.332761236599842</v>
      </c>
      <c r="Y10" s="484">
        <f>'Table 1(Q2''20)'!Y10/32.15074</f>
        <v>-1.8662089892798737</v>
      </c>
      <c r="Z10" s="484">
        <f>'Table 1(Q2''20)'!Z10/32.15074</f>
        <v>2.332761236599842</v>
      </c>
      <c r="AA10" s="484">
        <f>'Table 1(Q2''20)'!AA10/32.15074</f>
        <v>-0.31103483154664557</v>
      </c>
      <c r="AB10" s="484">
        <f>'Table 1(Q2''20)'!AB10/32.15074</f>
        <v>0.77758707886661393</v>
      </c>
      <c r="AC10" s="484">
        <f>'Table 1(Q2''20)'!AC10/32.15074</f>
        <v>-0.15551741577332279</v>
      </c>
      <c r="AD10" s="484">
        <f>'Table 1(Q2''20)'!AD10/32.15074</f>
        <v>1.7106915735065507</v>
      </c>
      <c r="AE10" s="484">
        <f>'Table 1(Q2''20)'!AE10/32.15074</f>
        <v>-0.62206966309329115</v>
      </c>
      <c r="AF10" s="484">
        <f>'Table 1(Q2''20)'!AF10/32.15074</f>
        <v>-0.62206966309329115</v>
      </c>
      <c r="AG10" s="484">
        <f>'Table 1(Q2''20)'!AG10/32.15074</f>
        <v>0.38248483302543407</v>
      </c>
      <c r="AH10" s="484">
        <f>'Table 1(Q2''20)'!AH10/32.15074</f>
        <v>-0.86202933445194596</v>
      </c>
      <c r="AI10" s="484">
        <f>'Table 1(Q2''20)'!AI10/32.15074</f>
        <v>-0.92550674491690288</v>
      </c>
      <c r="AJ10" s="484">
        <f>'Table 1(Q2''20)'!AJ10/32.15074</f>
        <v>1.478299300619295</v>
      </c>
      <c r="AK10" s="484">
        <f>'Table 1(Q2''20)'!AK10/32.15074</f>
        <v>1.27885926327997</v>
      </c>
      <c r="AL10" s="484">
        <f>'Table 1(Q2''20)'!AL10/32.15074</f>
        <v>1.1110164182846181</v>
      </c>
      <c r="AM10" s="582" t="str">
        <f t="shared" si="6"/>
        <v>N/A</v>
      </c>
      <c r="AN10" s="413">
        <f t="shared" si="7"/>
        <v>-0.131244187546388</v>
      </c>
      <c r="AO10" s="486"/>
      <c r="AP10" s="484">
        <f t="shared" si="21"/>
        <v>10.108632025265983</v>
      </c>
      <c r="AQ10" s="484">
        <f t="shared" si="22"/>
        <v>0.77758707886661416</v>
      </c>
      <c r="AR10" s="484">
        <f t="shared" si="9"/>
        <v>1.7106915735065509</v>
      </c>
      <c r="AS10" s="484">
        <f t="shared" si="10"/>
        <v>-0.62206966309329115</v>
      </c>
      <c r="AT10" s="484">
        <f t="shared" si="11"/>
        <v>6.5317314624795575</v>
      </c>
      <c r="AU10" s="484">
        <f t="shared" si="12"/>
        <v>-5.5986269678396212</v>
      </c>
      <c r="AV10" s="484">
        <f t="shared" si="13"/>
        <v>0.46655224731996836</v>
      </c>
      <c r="AW10" s="484">
        <f t="shared" si="14"/>
        <v>0.46655224731996836</v>
      </c>
      <c r="AX10" s="484">
        <f t="shared" si="15"/>
        <v>1.5551741577332279</v>
      </c>
      <c r="AY10" s="484">
        <f t="shared" si="16"/>
        <v>-1.2441393261865823</v>
      </c>
      <c r="AZ10" s="484">
        <f t="shared" si="17"/>
        <v>-0.47954450142651189</v>
      </c>
      <c r="BA10" s="484">
        <f t="shared" si="18"/>
        <v>0.55279255570239216</v>
      </c>
      <c r="BB10" s="484">
        <f t="shared" si="23"/>
        <v>2.3898756815645879</v>
      </c>
      <c r="BC10" s="779" t="str">
        <f t="shared" si="19"/>
        <v>N/A</v>
      </c>
      <c r="BD10" s="779" t="str">
        <f t="shared" si="20"/>
        <v>&gt;±300%</v>
      </c>
      <c r="BE10" s="420"/>
      <c r="BF10" s="780">
        <f t="shared" si="24"/>
        <v>2.9426682372669806</v>
      </c>
      <c r="BG10" s="420"/>
    </row>
    <row r="11" spans="1:60" x14ac:dyDescent="0.2">
      <c r="B11" s="781" t="s">
        <v>14</v>
      </c>
      <c r="C11" s="485"/>
      <c r="D11" s="485">
        <f t="shared" ref="D11:I11" si="25">D4+D10</f>
        <v>181.79985903901436</v>
      </c>
      <c r="E11" s="485">
        <f t="shared" si="25"/>
        <v>162.20466465157568</v>
      </c>
      <c r="F11" s="485">
        <f t="shared" si="25"/>
        <v>192.37504331160028</v>
      </c>
      <c r="G11" s="485">
        <f t="shared" si="25"/>
        <v>188.48710791726725</v>
      </c>
      <c r="H11" s="485">
        <f t="shared" si="25"/>
        <v>191.44193881696037</v>
      </c>
      <c r="I11" s="485">
        <f t="shared" si="25"/>
        <v>190.81986915386705</v>
      </c>
      <c r="J11" s="485">
        <f>J4+J10</f>
        <v>189.62903807439176</v>
      </c>
      <c r="K11" s="485">
        <f t="shared" ref="K11" si="26">K4+K10</f>
        <v>161.33387390643648</v>
      </c>
      <c r="L11" s="433">
        <f t="shared" si="1"/>
        <v>-6.2406031654652638E-3</v>
      </c>
      <c r="M11" s="433">
        <f t="shared" si="1"/>
        <v>-0.14921324526708324</v>
      </c>
      <c r="N11" s="502"/>
      <c r="O11" s="485">
        <f t="shared" ref="O11:AE11" si="27">O4+O10</f>
        <v>42.922806753437087</v>
      </c>
      <c r="P11" s="485">
        <f t="shared" si="27"/>
        <v>42.767289337663769</v>
      </c>
      <c r="Q11" s="485">
        <f t="shared" si="27"/>
        <v>44.166946079623671</v>
      </c>
      <c r="R11" s="485">
        <f t="shared" si="27"/>
        <v>47.899364058183409</v>
      </c>
      <c r="S11" s="485">
        <f t="shared" si="27"/>
        <v>52.25385169983646</v>
      </c>
      <c r="T11" s="485">
        <f t="shared" si="27"/>
        <v>48.832468552823357</v>
      </c>
      <c r="U11" s="485">
        <f t="shared" si="27"/>
        <v>44.166946079623671</v>
      </c>
      <c r="V11" s="485">
        <f t="shared" si="27"/>
        <v>53.186956194476394</v>
      </c>
      <c r="W11" s="485">
        <f t="shared" si="27"/>
        <v>47.121776979316799</v>
      </c>
      <c r="X11" s="485">
        <f t="shared" si="27"/>
        <v>44.011428663850339</v>
      </c>
      <c r="Y11" s="485">
        <f t="shared" si="27"/>
        <v>42.456254506117119</v>
      </c>
      <c r="Z11" s="485">
        <f t="shared" si="27"/>
        <v>50.698677542103233</v>
      </c>
      <c r="AA11" s="485">
        <f t="shared" si="27"/>
        <v>48.36591630550339</v>
      </c>
      <c r="AB11" s="485">
        <f>AB4+AB10</f>
        <v>49.921090463236617</v>
      </c>
      <c r="AC11" s="485">
        <f t="shared" si="27"/>
        <v>40.279010685290608</v>
      </c>
      <c r="AD11" s="485">
        <f t="shared" si="27"/>
        <v>51.631782036743168</v>
      </c>
      <c r="AE11" s="485">
        <f t="shared" si="27"/>
        <v>51.165229789423194</v>
      </c>
      <c r="AF11" s="485">
        <f>AF4+AF10</f>
        <v>48.05488147395674</v>
      </c>
      <c r="AG11" s="485">
        <f>AG4+AG10</f>
        <v>41.427279961088992</v>
      </c>
      <c r="AH11" s="485">
        <f t="shared" ref="AH11:AL11" si="28">AH4+AH10</f>
        <v>50.92614319847619</v>
      </c>
      <c r="AI11" s="485">
        <f t="shared" si="28"/>
        <v>46.67483508404186</v>
      </c>
      <c r="AJ11" s="485">
        <f t="shared" si="28"/>
        <v>50.600779830784717</v>
      </c>
      <c r="AK11" s="485">
        <f t="shared" si="28"/>
        <v>39.924956496254481</v>
      </c>
      <c r="AL11" s="485">
        <f t="shared" si="28"/>
        <v>30.76865784658256</v>
      </c>
      <c r="AM11" s="433">
        <f t="shared" si="6"/>
        <v>-0.3958180236294977</v>
      </c>
      <c r="AN11" s="433">
        <f t="shared" si="7"/>
        <v>-0.22933772390036067</v>
      </c>
      <c r="AO11" s="486"/>
      <c r="AP11" s="485">
        <f t="shared" ref="AP11:AT11" si="29">AP4+AP10</f>
        <v>76.514568560474828</v>
      </c>
      <c r="AQ11" s="485">
        <f t="shared" si="29"/>
        <v>85.690096091100855</v>
      </c>
      <c r="AR11" s="485">
        <f t="shared" si="29"/>
        <v>92.066310137807079</v>
      </c>
      <c r="AS11" s="485">
        <f t="shared" si="29"/>
        <v>101.08632025265982</v>
      </c>
      <c r="AT11" s="485">
        <f t="shared" si="29"/>
        <v>97.353902274100065</v>
      </c>
      <c r="AU11" s="485">
        <f>AU4+AU10</f>
        <v>91.13320564316713</v>
      </c>
      <c r="AV11" s="485">
        <f>AV4+AV10</f>
        <v>93.154932048220346</v>
      </c>
      <c r="AW11" s="485">
        <f t="shared" si="14"/>
        <v>98.287006768740014</v>
      </c>
      <c r="AX11" s="485">
        <f t="shared" si="15"/>
        <v>91.910792722033776</v>
      </c>
      <c r="AY11" s="485">
        <f t="shared" si="16"/>
        <v>99.220111263379934</v>
      </c>
      <c r="AZ11" s="485">
        <f t="shared" si="17"/>
        <v>92.353423159565182</v>
      </c>
      <c r="BA11" s="485">
        <f t="shared" si="18"/>
        <v>97.275614914826576</v>
      </c>
      <c r="BB11" s="485">
        <f t="shared" si="23"/>
        <v>70.693614342837037</v>
      </c>
      <c r="BC11" s="433">
        <f t="shared" si="19"/>
        <v>-0.23453173770619251</v>
      </c>
      <c r="BD11" s="433">
        <f t="shared" si="20"/>
        <v>-0.27326479092693923</v>
      </c>
      <c r="BE11" s="420"/>
      <c r="BF11" s="392">
        <f>SUM(AH11:AK11)</f>
        <v>188.12671460955724</v>
      </c>
      <c r="BG11" s="420"/>
    </row>
    <row r="12" spans="1:60" x14ac:dyDescent="0.2">
      <c r="B12" s="762"/>
      <c r="C12" s="486"/>
      <c r="D12" s="486"/>
      <c r="E12" s="486"/>
      <c r="F12" s="486"/>
      <c r="G12" s="486"/>
      <c r="H12" s="481"/>
      <c r="I12" s="481"/>
      <c r="J12" s="481"/>
      <c r="K12" s="481"/>
      <c r="L12" s="210"/>
      <c r="M12" s="583"/>
      <c r="N12" s="502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583"/>
      <c r="AN12" s="583"/>
      <c r="AO12" s="486"/>
      <c r="AP12" s="482"/>
      <c r="AQ12" s="482"/>
      <c r="AR12" s="482"/>
      <c r="AS12" s="482"/>
      <c r="AT12" s="482"/>
      <c r="AU12" s="482"/>
      <c r="AV12" s="482"/>
      <c r="AW12" s="482"/>
      <c r="AX12" s="482"/>
      <c r="AY12" s="482"/>
      <c r="AZ12" s="482"/>
      <c r="BA12" s="482"/>
      <c r="BB12" s="482"/>
      <c r="BC12" s="210"/>
      <c r="BD12" s="210"/>
      <c r="BE12" s="420"/>
      <c r="BF12" s="782"/>
      <c r="BG12" s="420"/>
    </row>
    <row r="13" spans="1:60" x14ac:dyDescent="0.2">
      <c r="A13" s="575"/>
      <c r="B13" s="762" t="s">
        <v>22</v>
      </c>
      <c r="C13" s="481"/>
      <c r="D13" s="481">
        <f t="shared" ref="D13:I13" si="30">SUM(D14:D16)</f>
        <v>61.584896646235826</v>
      </c>
      <c r="E13" s="481">
        <f t="shared" si="30"/>
        <v>63.295588219742378</v>
      </c>
      <c r="F13" s="481">
        <f t="shared" si="30"/>
        <v>53.031438778703077</v>
      </c>
      <c r="G13" s="481">
        <f t="shared" si="30"/>
        <v>57.230409004582789</v>
      </c>
      <c r="H13" s="481">
        <f t="shared" si="30"/>
        <v>58.94110057808934</v>
      </c>
      <c r="I13" s="481">
        <f t="shared" si="30"/>
        <v>60.185239904275917</v>
      </c>
      <c r="J13" s="481">
        <f>SUM(J14:J16)</f>
        <v>67.328834060152147</v>
      </c>
      <c r="K13" s="481">
        <f t="shared" ref="K13" si="31">SUM(K14:K16)</f>
        <v>59.566325493205596</v>
      </c>
      <c r="L13" s="408">
        <f t="shared" ref="L13:M16" si="32">IF(ISERROR(J13/I13),"N/A",IF(I13&lt;0,"N/A",IF(J13&lt;0,"N/A",IF(J13/I13-1&gt;300%,"&gt;±300%",IF(J13/I13-1&lt;-300%,"&gt;±300%",J13/I13-1)))))</f>
        <v>0.11869345652253038</v>
      </c>
      <c r="M13" s="408">
        <f t="shared" si="32"/>
        <v>-0.11529248464352526</v>
      </c>
      <c r="N13" s="502"/>
      <c r="O13" s="481">
        <f>'Table 1(Q2''20)'!O13/32.15074</f>
        <v>17.573467982385477</v>
      </c>
      <c r="P13" s="481">
        <f>'Table 1(Q2''20)'!P13/32.15074</f>
        <v>14.774154498465666</v>
      </c>
      <c r="Q13" s="481">
        <f>'Table 1(Q2''20)'!Q13/32.15074</f>
        <v>13.530015172279084</v>
      </c>
      <c r="R13" s="481">
        <f>'Table 1(Q2''20)'!R13/32.15074</f>
        <v>14.774154498465666</v>
      </c>
      <c r="S13" s="481">
        <f>'Table 1(Q2''20)'!S13/32.15074</f>
        <v>12.907945509185792</v>
      </c>
      <c r="T13" s="481">
        <f>'Table 1(Q2''20)'!T13/32.15074</f>
        <v>11.508288767225887</v>
      </c>
      <c r="U13" s="481">
        <f>'Table 1(Q2''20)'!U13/32.15074</f>
        <v>12.285875846092502</v>
      </c>
      <c r="V13" s="481">
        <f>'Table 1(Q2''20)'!V13/32.15074</f>
        <v>14.929671914238989</v>
      </c>
      <c r="W13" s="481">
        <f>'Table 1(Q2''20)'!W13/32.15074</f>
        <v>15.862776408878926</v>
      </c>
      <c r="X13" s="481">
        <f>'Table 1(Q2''20)'!X13/32.15074</f>
        <v>14.307602251145697</v>
      </c>
      <c r="Y13" s="481">
        <f>'Table 1(Q2''20)'!Y13/32.15074</f>
        <v>13.063462924959115</v>
      </c>
      <c r="Z13" s="481">
        <f>'Table 1(Q2''20)'!Z13/32.15074</f>
        <v>14.929671914238989</v>
      </c>
      <c r="AA13" s="481">
        <f>'Table 1(Q2''20)'!AA13/32.15074</f>
        <v>14.929671914238989</v>
      </c>
      <c r="AB13" s="481">
        <f>'Table 1(Q2''20)'!AB13/32.15074</f>
        <v>15.707258993105603</v>
      </c>
      <c r="AC13" s="481">
        <f>'Table 1(Q2''20)'!AC13/32.15074</f>
        <v>14.307602251145697</v>
      </c>
      <c r="AD13" s="481">
        <f>'Table 1(Q2''20)'!AD13/32.15074</f>
        <v>14.929671914238989</v>
      </c>
      <c r="AE13" s="481">
        <f>'Table 1(Q2''20)'!AE13/32.15074</f>
        <v>15.240706745785634</v>
      </c>
      <c r="AF13" s="481">
        <f>'Table 1(Q2''20)'!AF13/32.15074</f>
        <v>15.396224161558957</v>
      </c>
      <c r="AG13" s="481">
        <f>'Table 1(Q2''20)'!AG13/32.15074</f>
        <v>17.073255698247511</v>
      </c>
      <c r="AH13" s="481">
        <f>'Table 1(Q2''20)'!AH13/32.15074</f>
        <v>16.163180340071342</v>
      </c>
      <c r="AI13" s="481">
        <f>'Table 1(Q2''20)'!AI13/32.15074</f>
        <v>16.802392105340953</v>
      </c>
      <c r="AJ13" s="481">
        <f>'Table 1(Q2''20)'!AJ13/32.15074</f>
        <v>17.290005916492337</v>
      </c>
      <c r="AK13" s="481">
        <f>'Table 1(Q2''20)'!AK13/32.15074</f>
        <v>15.219111031957205</v>
      </c>
      <c r="AL13" s="481">
        <f>'Table 1(Q2''20)'!AL13/32.15074</f>
        <v>13.04008056689648</v>
      </c>
      <c r="AM13" s="408">
        <f>IF(ISERROR(AL13/AH13),"N/A",IF(AH13&lt;0,"N/A",IF(AL13&lt;0,"N/A",IF(AL13/AH13-1&gt;300%,"&gt;±300%",IF(AL13/AH13-1&lt;-300%,"&gt;±300%",AL13/AH13-1)))))</f>
        <v>-0.19322309764942447</v>
      </c>
      <c r="AN13" s="408">
        <f>IF(ISERROR(AL13/AK13),"N/A",IF(AK13&lt;0,"N/A",IF(AL13&lt;0,"N/A",IF(AL13/AK13-1&gt;300%,"&gt;±300%",IF(AL13/AK13-1&lt;-300%,"&gt;±300%",AL13/AK13-1)))))</f>
        <v>-0.14317725000397064</v>
      </c>
      <c r="AO13" s="486"/>
      <c r="AP13" s="481">
        <f>SUM(AP14:AP16)</f>
        <v>30.947965738891238</v>
      </c>
      <c r="AQ13" s="481">
        <f>SUM(AQ14:AQ16)</f>
        <v>32.347622480851143</v>
      </c>
      <c r="AR13" s="481">
        <f>SUM(Q13:R13)</f>
        <v>28.304169670744749</v>
      </c>
      <c r="AS13" s="481">
        <f>SUM(S13:T13)</f>
        <v>24.416234276411679</v>
      </c>
      <c r="AT13" s="481">
        <f>SUM(U13:V13)</f>
        <v>27.215547760331489</v>
      </c>
      <c r="AU13" s="481">
        <f>SUM(W13:X13)</f>
        <v>30.170378660024625</v>
      </c>
      <c r="AV13" s="481">
        <f>SUM(Y13:Z13)</f>
        <v>27.993134839198106</v>
      </c>
      <c r="AW13" s="481">
        <f>SUM(AA13:AB13)</f>
        <v>30.636930907344592</v>
      </c>
      <c r="AX13" s="481">
        <f>SUM(AC13:AD13)</f>
        <v>29.237274165384687</v>
      </c>
      <c r="AY13" s="481">
        <f>SUM(AE13:AF13)</f>
        <v>30.636930907344592</v>
      </c>
      <c r="AZ13" s="481">
        <f>SUM(AG13:AH13)</f>
        <v>33.236436038318857</v>
      </c>
      <c r="BA13" s="481">
        <f>SUM(AI13:AJ13)</f>
        <v>34.09239802183329</v>
      </c>
      <c r="BB13" s="481">
        <f t="shared" ref="BB13:BB16" si="33">SUM(AK13:AL13)</f>
        <v>28.259191598853683</v>
      </c>
      <c r="BC13" s="408">
        <f>IF(ISERROR(BB13/AZ13),"N/A",IF(AZ13&lt;0,"N/A",IF(BB13&lt;0,"N/A",IF(BB13/AZ13-1&gt;300%,"&gt;±300%",IF(BB13/AZ13-1&lt;-300%,"&gt;±300%",BB13/AZ13-1)))))</f>
        <v>-0.14975265199093024</v>
      </c>
      <c r="BD13" s="408">
        <f>IF(ISERROR(BB13/BA13),"N/A",IF(BA13&lt;0,"N/A",IF(BB13&lt;0,"N/A",IF(BB13/BA13-1&gt;300%,"&gt;±300%",IF(BB13/BA13-1&lt;-300%,"&gt;±300%",BB13/BA13-1)))))</f>
        <v>-0.17109991556604298</v>
      </c>
      <c r="BE13" s="420"/>
      <c r="BF13" s="481">
        <f t="shared" ref="BF13:BF16" si="34">SUM(AI13:AL13)</f>
        <v>62.351589620686973</v>
      </c>
      <c r="BG13" s="420"/>
    </row>
    <row r="14" spans="1:60" x14ac:dyDescent="0.2">
      <c r="B14" s="482"/>
      <c r="C14" s="482" t="s">
        <v>4</v>
      </c>
      <c r="D14" s="482">
        <f>'Table 1(Q2''20)'!D14/32.15074</f>
        <v>34.835901133224304</v>
      </c>
      <c r="E14" s="482">
        <f>'Table 1(Q2''20)'!E14/32.15074</f>
        <v>39.034871359104024</v>
      </c>
      <c r="F14" s="482">
        <f>'Table 1(Q2''20)'!F14/32.15074</f>
        <v>36.857627538277505</v>
      </c>
      <c r="G14" s="482">
        <f>'Table 1(Q2''20)'!G14/32.15074</f>
        <v>37.635214617144115</v>
      </c>
      <c r="H14" s="482">
        <f>'Table 1(Q2''20)'!H14/32.15074</f>
        <v>41.212115179930542</v>
      </c>
      <c r="I14" s="482">
        <f>'Table 1(Q2''20)'!I14/32.15074</f>
        <v>44.166946079623671</v>
      </c>
      <c r="J14" s="482">
        <f>'Table 1(Q2''20)'!J14/32.15074</f>
        <v>50.697151466665474</v>
      </c>
      <c r="K14" s="482">
        <f>'Table 1(Q2''20)'!K14/32.15074</f>
        <v>45.740545980473371</v>
      </c>
      <c r="L14" s="410">
        <f t="shared" si="32"/>
        <v>0.14785277151083132</v>
      </c>
      <c r="M14" s="410">
        <f t="shared" si="32"/>
        <v>-9.7768914875842383E-2</v>
      </c>
      <c r="N14" s="502"/>
      <c r="O14" s="482">
        <f>'Table 1(Q2''20)'!O14/32.15074</f>
        <v>11.352771351452564</v>
      </c>
      <c r="P14" s="482">
        <f>'Table 1(Q2''20)'!P14/32.15074</f>
        <v>9.4865623621726911</v>
      </c>
      <c r="Q14" s="482">
        <f>'Table 1(Q2''20)'!Q14/32.15074</f>
        <v>9.7975971937193354</v>
      </c>
      <c r="R14" s="482">
        <f>'Table 1(Q2''20)'!R14/32.15074</f>
        <v>9.6420797779460141</v>
      </c>
      <c r="S14" s="482">
        <f>'Table 1(Q2''20)'!S14/32.15074</f>
        <v>9.1755275306260451</v>
      </c>
      <c r="T14" s="482">
        <f>'Table 1(Q2''20)'!T14/32.15074</f>
        <v>8.2424230359861088</v>
      </c>
      <c r="U14" s="482">
        <f>'Table 1(Q2''20)'!U14/32.15074</f>
        <v>8.7089752833060761</v>
      </c>
      <c r="V14" s="482">
        <f>'Table 1(Q2''20)'!V14/32.15074</f>
        <v>10.57518427258595</v>
      </c>
      <c r="W14" s="482">
        <f>'Table 1(Q2''20)'!W14/32.15074</f>
        <v>9.7975971937193354</v>
      </c>
      <c r="X14" s="482">
        <f>'Table 1(Q2''20)'!X14/32.15074</f>
        <v>8.7089752833060761</v>
      </c>
      <c r="Y14" s="482">
        <f>'Table 1(Q2''20)'!Y14/32.15074</f>
        <v>9.3310449463993681</v>
      </c>
      <c r="Z14" s="482">
        <f>'Table 1(Q2''20)'!Z14/32.15074</f>
        <v>10.264149441039304</v>
      </c>
      <c r="AA14" s="482">
        <f>'Table 1(Q2''20)'!AA14/32.15074</f>
        <v>10.264149441039304</v>
      </c>
      <c r="AB14" s="482">
        <f>'Table 1(Q2''20)'!AB14/32.15074</f>
        <v>11.352771351452564</v>
      </c>
      <c r="AC14" s="482">
        <f>'Table 1(Q2''20)'!AC14/32.15074</f>
        <v>10.264149441039304</v>
      </c>
      <c r="AD14" s="482">
        <f>'Table 1(Q2''20)'!AD14/32.15074</f>
        <v>10.730701688359273</v>
      </c>
      <c r="AE14" s="482">
        <f>'Table 1(Q2''20)'!AE14/32.15074</f>
        <v>11.352771351452564</v>
      </c>
      <c r="AF14" s="482">
        <f>'Table 1(Q2''20)'!AF14/32.15074</f>
        <v>11.819323598772533</v>
      </c>
      <c r="AG14" s="482">
        <f>'Table 1(Q2''20)'!AG14/32.15074</f>
        <v>12.856447533346808</v>
      </c>
      <c r="AH14" s="482">
        <f>'Table 1(Q2''20)'!AH14/32.15074</f>
        <v>12.024812914947082</v>
      </c>
      <c r="AI14" s="482">
        <f>'Table 1(Q2''20)'!AI14/32.15074</f>
        <v>12.752428093412469</v>
      </c>
      <c r="AJ14" s="482">
        <f>'Table 1(Q2''20)'!AJ14/32.15074</f>
        <v>13.063462924959113</v>
      </c>
      <c r="AK14" s="482">
        <f>'Table 1(Q2''20)'!AK14/32.15074</f>
        <v>12.62568073573002</v>
      </c>
      <c r="AL14" s="482">
        <f>'Table 1(Q2''20)'!AL14/32.15074</f>
        <v>9.6020438931082364</v>
      </c>
      <c r="AM14" s="410">
        <f>IF(ISERROR(AL14/AH14),"N/A",IF(AH14&lt;0,"N/A",IF(AL14&lt;0,"N/A",IF(AL14/AH14-1&gt;300%,"&gt;±300%",IF(AL14/AH14-1&lt;-300%,"&gt;±300%",AL14/AH14-1)))))</f>
        <v>-0.20148080797392665</v>
      </c>
      <c r="AN14" s="410">
        <f>IF(ISERROR(AL14/AK14),"N/A",IF(AK14&lt;0,"N/A",IF(AL14&lt;0,"N/A",IF(AL14/AK14-1&gt;300%,"&gt;±300%",IF(AL14/AK14-1&lt;-300%,"&gt;±300%",AL14/AK14-1)))))</f>
        <v>-0.23948307468800856</v>
      </c>
      <c r="AO14" s="486"/>
      <c r="AP14" s="490">
        <f>E14-AQ14</f>
        <v>18.195537645478769</v>
      </c>
      <c r="AQ14" s="490">
        <f>SUM(O14:P14)</f>
        <v>20.839333713625255</v>
      </c>
      <c r="AR14" s="490">
        <f>SUM(Q14:R14)</f>
        <v>19.439676971665349</v>
      </c>
      <c r="AS14" s="490">
        <f>SUM(S14:T14)</f>
        <v>17.417950566612156</v>
      </c>
      <c r="AT14" s="490">
        <f>SUM(U14:V14)</f>
        <v>19.284159555892025</v>
      </c>
      <c r="AU14" s="490">
        <f>SUM(W14:X14)</f>
        <v>18.506572477025411</v>
      </c>
      <c r="AV14" s="490">
        <f>SUM(Y14:Z14)</f>
        <v>19.595194387438674</v>
      </c>
      <c r="AW14" s="490">
        <f>SUM(AA14:AB14)</f>
        <v>21.616920792491868</v>
      </c>
      <c r="AX14" s="490">
        <f>SUM(AC14:AD14)</f>
        <v>20.994851129398576</v>
      </c>
      <c r="AY14" s="490">
        <f>SUM(AE14:AF14)</f>
        <v>23.172094950225095</v>
      </c>
      <c r="AZ14" s="490">
        <f>SUM(AG14:AH14)</f>
        <v>24.88126044829389</v>
      </c>
      <c r="BA14" s="490">
        <f>SUM(AI14:AJ14)</f>
        <v>25.81589101837158</v>
      </c>
      <c r="BB14" s="490">
        <f t="shared" si="33"/>
        <v>22.227724628838256</v>
      </c>
      <c r="BC14" s="410">
        <f>IF(ISERROR(BB14/AZ14),"N/A",IF(AZ14&lt;0,"N/A",IF(BB14&lt;0,"N/A",IF(BB14/AZ14-1&gt;300%,"&gt;±300%",IF(BB14/AZ14-1&lt;-300%,"&gt;±300%",BB14/AZ14-1)))))</f>
        <v>-0.10664796604536919</v>
      </c>
      <c r="BD14" s="410">
        <f>IF(ISERROR(BB14/BA14),"N/A",IF(BA14&lt;0,"N/A",IF(BB14&lt;0,"N/A",IF(BB14/BA14-1&gt;300%,"&gt;±300%",IF(BB14/BA14-1&lt;-300%,"&gt;±300%",BB14/BA14-1)))))</f>
        <v>-0.13899060803207786</v>
      </c>
      <c r="BE14" s="420"/>
      <c r="BF14" s="490">
        <f t="shared" si="34"/>
        <v>48.04361564720984</v>
      </c>
      <c r="BG14" s="420"/>
    </row>
    <row r="15" spans="1:60" x14ac:dyDescent="0.2">
      <c r="B15" s="482"/>
      <c r="C15" s="482" t="s">
        <v>5</v>
      </c>
      <c r="D15" s="482">
        <f>'Table 1(Q2''20)'!D15/32.15074</f>
        <v>26.593478097238197</v>
      </c>
      <c r="E15" s="482">
        <f>'Table 1(Q2''20)'!E15/32.15074</f>
        <v>24.105199444865033</v>
      </c>
      <c r="F15" s="482">
        <f>'Table 1(Q2''20)'!F15/32.15074</f>
        <v>16.018293824652247</v>
      </c>
      <c r="G15" s="482">
        <f>'Table 1(Q2''20)'!G15/32.15074</f>
        <v>19.439676971665349</v>
      </c>
      <c r="H15" s="482">
        <f>'Table 1(Q2''20)'!H15/32.15074</f>
        <v>17.417950566612152</v>
      </c>
      <c r="I15" s="482">
        <f>'Table 1(Q2''20)'!I15/32.15074</f>
        <v>15.707258993105603</v>
      </c>
      <c r="J15" s="482">
        <f>'Table 1(Q2''20)'!J15/32.15074</f>
        <v>14.823043709397233</v>
      </c>
      <c r="K15" s="482">
        <f>'Table 1(Q2''20)'!K15/32.15074</f>
        <v>12.063616168564467</v>
      </c>
      <c r="L15" s="410">
        <f t="shared" si="32"/>
        <v>-5.6293417208978291E-2</v>
      </c>
      <c r="M15" s="410">
        <f t="shared" si="32"/>
        <v>-0.1861579574971769</v>
      </c>
      <c r="N15" s="502"/>
      <c r="O15" s="490">
        <f>'Table 1(Q2''20)'!O15/32.15074</f>
        <v>6.2206966309329115</v>
      </c>
      <c r="P15" s="490">
        <f>'Table 1(Q2''20)'!P15/32.15074</f>
        <v>5.2875921362929752</v>
      </c>
      <c r="Q15" s="490">
        <f>'Table 1(Q2''20)'!Q15/32.15074</f>
        <v>3.7324179785597473</v>
      </c>
      <c r="R15" s="490">
        <f>'Table 1(Q2''20)'!R15/32.15074</f>
        <v>5.1320747205196522</v>
      </c>
      <c r="S15" s="490">
        <f>'Table 1(Q2''20)'!S15/32.15074</f>
        <v>3.7324179785597473</v>
      </c>
      <c r="T15" s="490">
        <f>'Table 1(Q2''20)'!T15/32.15074</f>
        <v>3.2658657312397787</v>
      </c>
      <c r="U15" s="490">
        <f>'Table 1(Q2''20)'!U15/32.15074</f>
        <v>3.5769005627864243</v>
      </c>
      <c r="V15" s="490">
        <f>'Table 1(Q2''20)'!V15/32.15074</f>
        <v>4.354487641653038</v>
      </c>
      <c r="W15" s="490">
        <f>'Table 1(Q2''20)'!W15/32.15074</f>
        <v>6.0651792151595894</v>
      </c>
      <c r="X15" s="490">
        <f>'Table 1(Q2''20)'!X15/32.15074</f>
        <v>5.5986269678396203</v>
      </c>
      <c r="Y15" s="490">
        <f>'Table 1(Q2''20)'!Y15/32.15074</f>
        <v>3.7324179785597473</v>
      </c>
      <c r="Z15" s="490">
        <f>'Table 1(Q2''20)'!Z15/32.15074</f>
        <v>4.6655224731996841</v>
      </c>
      <c r="AA15" s="490">
        <f>'Table 1(Q2''20)'!AA15/32.15074</f>
        <v>4.6655224731996841</v>
      </c>
      <c r="AB15" s="490">
        <f>'Table 1(Q2''20)'!AB15/32.15074</f>
        <v>4.354487641653038</v>
      </c>
      <c r="AC15" s="490">
        <f>'Table 1(Q2''20)'!AC15/32.15074</f>
        <v>4.0434528101063929</v>
      </c>
      <c r="AD15" s="490">
        <f>'Table 1(Q2''20)'!AD15/32.15074</f>
        <v>4.1989702258797159</v>
      </c>
      <c r="AE15" s="490">
        <f>'Table 1(Q2''20)'!AE15/32.15074</f>
        <v>3.8879353943330699</v>
      </c>
      <c r="AF15" s="490">
        <f>'Table 1(Q2''20)'!AF15/32.15074</f>
        <v>3.5769005627864243</v>
      </c>
      <c r="AG15" s="482">
        <f>'Table 1(Q2''20)'!AG15/32.15074</f>
        <v>3.7465620550374497</v>
      </c>
      <c r="AH15" s="482">
        <f>'Table 1(Q2''20)'!AH15/32.15074</f>
        <v>3.704294092942793</v>
      </c>
      <c r="AI15" s="482">
        <f>'Table 1(Q2''20)'!AI15/32.15074</f>
        <v>3.6204122769572424</v>
      </c>
      <c r="AJ15" s="482">
        <f>'Table 1(Q2''20)'!AJ15/32.15074</f>
        <v>3.7517752844597476</v>
      </c>
      <c r="AK15" s="482">
        <f>'Table 1(Q2''20)'!AK15/32.15074</f>
        <v>2.1718355179172972</v>
      </c>
      <c r="AL15" s="482">
        <f>'Table 1(Q2''20)'!AL15/32.15074</f>
        <v>3.0215038909374581</v>
      </c>
      <c r="AM15" s="410">
        <f>IF(ISERROR(AL15/AH15),"N/A",IF(AH15&lt;0,"N/A",IF(AL15&lt;0,"N/A",IF(AL15/AH15-1&gt;300%,"&gt;±300%",IF(AL15/AH15-1&lt;-300%,"&gt;±300%",AL15/AH15-1)))))</f>
        <v>-0.18432397236119757</v>
      </c>
      <c r="AN15" s="410">
        <f>IF(ISERROR(AL15/AK15),"N/A",IF(AK15&lt;0,"N/A",IF(AL15&lt;0,"N/A",IF(AL15/AK15-1&gt;300%,"&gt;±300%",IF(AL15/AK15-1&lt;-300%,"&gt;±300%",AL15/AK15-1)))))</f>
        <v>0.39122132685027577</v>
      </c>
      <c r="AO15" s="486"/>
      <c r="AP15" s="490">
        <f>E15-AQ15</f>
        <v>12.596910677639146</v>
      </c>
      <c r="AQ15" s="490">
        <f>SUM(O15:P15)</f>
        <v>11.508288767225887</v>
      </c>
      <c r="AR15" s="490">
        <f>SUM(Q15:R15)</f>
        <v>8.8644926990793991</v>
      </c>
      <c r="AS15" s="490">
        <f>SUM(S15:T15)</f>
        <v>6.9982837097995265</v>
      </c>
      <c r="AT15" s="490">
        <f>SUM(U15:V15)</f>
        <v>7.9313882044394628</v>
      </c>
      <c r="AU15" s="490">
        <f>SUM(W15:X15)</f>
        <v>11.66380618299921</v>
      </c>
      <c r="AV15" s="490">
        <f>SUM(Y15:Z15)</f>
        <v>8.3979404517594318</v>
      </c>
      <c r="AW15" s="490">
        <f>SUM(AA15:AB15)</f>
        <v>9.0200101148527221</v>
      </c>
      <c r="AX15" s="490">
        <f>SUM(AC15:AD15)</f>
        <v>8.2424230359861088</v>
      </c>
      <c r="AY15" s="490">
        <f>SUM(AE15:AF15)</f>
        <v>7.4648359571194938</v>
      </c>
      <c r="AZ15" s="490">
        <f>SUM(AG15:AH15)</f>
        <v>7.4508561479802431</v>
      </c>
      <c r="BA15" s="490">
        <f>SUM(AI15:AJ15)</f>
        <v>7.3721875614169896</v>
      </c>
      <c r="BB15" s="490">
        <f t="shared" si="33"/>
        <v>5.1933394088547553</v>
      </c>
      <c r="BC15" s="410">
        <f>IF(ISERROR(BB15/AZ15),"N/A",IF(AZ15&lt;0,"N/A",IF(BB15&lt;0,"N/A",IF(BB15/AZ15-1&gt;300%,"&gt;±300%",IF(BB15/AZ15-1&lt;-300%,"&gt;±300%",BB15/AZ15-1)))))</f>
        <v>-0.30298756200486421</v>
      </c>
      <c r="BD15" s="410">
        <f>IF(ISERROR(BB15/BA15),"N/A",IF(BA15&lt;0,"N/A",IF(BB15&lt;0,"N/A",IF(BB15/BA15-1&gt;300%,"&gt;±300%",IF(BB15/BA15-1&lt;-300%,"&gt;±300%",BB15/BA15-1)))))</f>
        <v>-0.29554974482274887</v>
      </c>
      <c r="BE15" s="420"/>
      <c r="BF15" s="532">
        <f t="shared" si="34"/>
        <v>12.565526970271746</v>
      </c>
      <c r="BG15" s="420"/>
    </row>
    <row r="16" spans="1:60" x14ac:dyDescent="0.2">
      <c r="B16" s="482"/>
      <c r="C16" s="482" t="s">
        <v>6</v>
      </c>
      <c r="D16" s="482">
        <f>'Table 1(Q2''20)'!D16/32.15074</f>
        <v>0.15551741577332279</v>
      </c>
      <c r="E16" s="482">
        <f>'Table 1(Q2''20)'!E16/32.15074</f>
        <v>0.15551741577332279</v>
      </c>
      <c r="F16" s="482">
        <f>'Table 1(Q2''20)'!F16/32.15074</f>
        <v>0.15551741577332279</v>
      </c>
      <c r="G16" s="482">
        <f>'Table 1(Q2''20)'!G16/32.15074</f>
        <v>0.15551741577332279</v>
      </c>
      <c r="H16" s="482">
        <f>'Table 1(Q2''20)'!H16/32.15074</f>
        <v>0.31103483154664557</v>
      </c>
      <c r="I16" s="482">
        <f>'Table 1(Q2''20)'!I16/32.15074</f>
        <v>0.31103483154664557</v>
      </c>
      <c r="J16" s="482">
        <f>'Table 1(Q2''20)'!J16/32.15074</f>
        <v>1.8086388840894374</v>
      </c>
      <c r="K16" s="482">
        <f>'Table 1(Q2''20)'!K16/32.15074</f>
        <v>1.7621633441677598</v>
      </c>
      <c r="L16" s="410" t="str">
        <f t="shared" si="32"/>
        <v>&gt;±300%</v>
      </c>
      <c r="M16" s="410">
        <f t="shared" si="32"/>
        <v>-2.5696417527303006E-2</v>
      </c>
      <c r="N16" s="502"/>
      <c r="O16" s="490">
        <f>'Table 1(Q2''20)'!O16/32.15074</f>
        <v>0</v>
      </c>
      <c r="P16" s="490">
        <f>'Table 1(Q2''20)'!P16/32.15074</f>
        <v>0</v>
      </c>
      <c r="Q16" s="482">
        <f>'Table 1(Q2''20)'!Q16/32.15074</f>
        <v>0</v>
      </c>
      <c r="R16" s="482">
        <f>'Table 1(Q2''20)'!R16/32.15074</f>
        <v>0</v>
      </c>
      <c r="S16" s="482">
        <f>'Table 1(Q2''20)'!S16/32.15074</f>
        <v>0</v>
      </c>
      <c r="T16" s="482">
        <f>'Table 1(Q2''20)'!T16/32.15074</f>
        <v>0</v>
      </c>
      <c r="U16" s="482">
        <f>'Table 1(Q2''20)'!U16/32.15074</f>
        <v>0</v>
      </c>
      <c r="V16" s="482">
        <f>'Table 1(Q2''20)'!V16/32.15074</f>
        <v>0</v>
      </c>
      <c r="W16" s="482">
        <f>'Table 1(Q2''20)'!W16/32.15074</f>
        <v>0</v>
      </c>
      <c r="X16" s="482">
        <f>'Table 1(Q2''20)'!X16/32.15074</f>
        <v>0</v>
      </c>
      <c r="Y16" s="482">
        <f>'Table 1(Q2''20)'!Y16/32.15074</f>
        <v>0</v>
      </c>
      <c r="Z16" s="482">
        <f>'Table 1(Q2''20)'!Z16/32.15074</f>
        <v>0</v>
      </c>
      <c r="AA16" s="482">
        <f>'Table 1(Q2''20)'!AA16/32.15074</f>
        <v>0</v>
      </c>
      <c r="AB16" s="482">
        <f>'Table 1(Q2''20)'!AB16/32.15074</f>
        <v>0</v>
      </c>
      <c r="AC16" s="482">
        <f>'Table 1(Q2''20)'!AC16/32.15074</f>
        <v>0</v>
      </c>
      <c r="AD16" s="482">
        <f>'Table 1(Q2''20)'!AD16/32.15074</f>
        <v>0</v>
      </c>
      <c r="AE16" s="482">
        <f>'Table 1(Q2''20)'!AE16/32.15074</f>
        <v>0</v>
      </c>
      <c r="AF16" s="482">
        <f>'Table 1(Q2''20)'!AF16/32.15074</f>
        <v>0</v>
      </c>
      <c r="AG16" s="482">
        <f>'Table 1(Q2''20)'!AG16/32.15074</f>
        <v>0.47024610986325377</v>
      </c>
      <c r="AH16" s="482">
        <f>'Table 1(Q2''20)'!AH16/32.15074</f>
        <v>0.43407333218146493</v>
      </c>
      <c r="AI16" s="482">
        <f>'Table 1(Q2''20)'!AI16/32.15074</f>
        <v>0.42955173497124138</v>
      </c>
      <c r="AJ16" s="482">
        <f>'Table 1(Q2''20)'!AJ16/32.15074</f>
        <v>0.47476770707347732</v>
      </c>
      <c r="AK16" s="482">
        <f>'Table 1(Q2''20)'!AK16/32.15074</f>
        <v>0.42159477830988812</v>
      </c>
      <c r="AL16" s="482">
        <f>'Table 1(Q2''20)'!AL16/32.15074</f>
        <v>0.41653278285078538</v>
      </c>
      <c r="AM16" s="410">
        <f>IF(ISERROR(AL16/AH16),"N/A",IF(AH16&lt;0,"N/A",IF(AL16&lt;0,"N/A",IF(AL16/AH16-1&gt;300%,"&gt;±300%",IF(AL16/AH16-1&lt;-300%,"&gt;±300%",AL16/AH16-1)))))</f>
        <v>-4.0409184417131372E-2</v>
      </c>
      <c r="AN16" s="410">
        <f>IF(ISERROR(AL16/AK16),"N/A",IF(AK16&lt;0,"N/A",IF(AL16&lt;0,"N/A",IF(AL16/AK16-1&gt;300%,"&gt;±300%",IF(AL16/AK16-1&lt;-300%,"&gt;±300%",AL16/AK16-1)))))</f>
        <v>-1.2006779304514992E-2</v>
      </c>
      <c r="AO16" s="486"/>
      <c r="AP16" s="490">
        <f>E16-AQ16</f>
        <v>0.15551741577332279</v>
      </c>
      <c r="AQ16" s="490">
        <f>SUM(O16:P16)</f>
        <v>0</v>
      </c>
      <c r="AR16" s="490">
        <f>SUM(Q16:R16)</f>
        <v>0</v>
      </c>
      <c r="AS16" s="490">
        <f>SUM(S16:T16)</f>
        <v>0</v>
      </c>
      <c r="AT16" s="490">
        <f>SUM(U16:V16)</f>
        <v>0</v>
      </c>
      <c r="AU16" s="490">
        <f>SUM(W16:X16)</f>
        <v>0</v>
      </c>
      <c r="AV16" s="490">
        <f>SUM(Y16:Z16)</f>
        <v>0</v>
      </c>
      <c r="AW16" s="490">
        <f>SUM(AA16:AB16)</f>
        <v>0</v>
      </c>
      <c r="AX16" s="490">
        <f>SUM(AC16:AD16)</f>
        <v>0</v>
      </c>
      <c r="AY16" s="490">
        <f>SUM(AE16:AF16)</f>
        <v>0</v>
      </c>
      <c r="AZ16" s="490">
        <f>SUM(AG16:AH16)</f>
        <v>0.9043194420447187</v>
      </c>
      <c r="BA16" s="490">
        <f>SUM(AI16:AJ16)</f>
        <v>0.9043194420447187</v>
      </c>
      <c r="BB16" s="490">
        <f t="shared" si="33"/>
        <v>0.83812756116067355</v>
      </c>
      <c r="BC16" s="410">
        <f>IF(ISERROR(BB16/AZ16),"N/A",IF(AZ16&lt;0,"N/A",IF(BB16&lt;0,"N/A",IF(BB16/AZ16-1&gt;300%,"&gt;±300%",IF(BB16/AZ16-1&lt;-300%,"&gt;±300%",BB16/AZ16-1)))))</f>
        <v>-7.3195242528880544E-2</v>
      </c>
      <c r="BD16" s="410">
        <f>IF(ISERROR(BB16/BA16),"N/A",IF(BA16&lt;0,"N/A",IF(BB16&lt;0,"N/A",IF(BB16/BA16-1&gt;300%,"&gt;±300%",IF(BB16/BA16-1&lt;-300%,"&gt;±300%",BB16/BA16-1)))))</f>
        <v>-7.3195242528880544E-2</v>
      </c>
      <c r="BE16" s="420"/>
      <c r="BF16" s="532">
        <f t="shared" si="34"/>
        <v>1.7424470032053923</v>
      </c>
      <c r="BG16" s="420"/>
    </row>
    <row r="17" spans="1:59" x14ac:dyDescent="0.2">
      <c r="B17" s="762"/>
      <c r="C17" s="486"/>
      <c r="D17" s="481"/>
      <c r="E17" s="481"/>
      <c r="F17" s="481"/>
      <c r="G17" s="481"/>
      <c r="H17" s="481"/>
      <c r="I17" s="481"/>
      <c r="J17" s="481"/>
      <c r="K17" s="481"/>
      <c r="L17" s="502"/>
      <c r="M17" s="584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502"/>
      <c r="AH17" s="502"/>
      <c r="AI17" s="502"/>
      <c r="AJ17" s="502"/>
      <c r="AK17" s="502"/>
      <c r="AL17" s="502"/>
      <c r="AM17" s="584"/>
      <c r="AN17" s="584"/>
      <c r="AO17" s="486"/>
      <c r="AP17" s="783"/>
      <c r="AQ17" s="482"/>
      <c r="AR17" s="482"/>
      <c r="AS17" s="482"/>
      <c r="AT17" s="482"/>
      <c r="AU17" s="482"/>
      <c r="AV17" s="482"/>
      <c r="AW17" s="482"/>
      <c r="AX17" s="482"/>
      <c r="AY17" s="482"/>
      <c r="AZ17" s="482"/>
      <c r="BA17" s="482"/>
      <c r="BB17" s="482"/>
      <c r="BC17" s="502"/>
      <c r="BD17" s="502"/>
      <c r="BE17" s="420"/>
      <c r="BF17" s="782"/>
      <c r="BG17" s="420"/>
    </row>
    <row r="18" spans="1:59" x14ac:dyDescent="0.2">
      <c r="B18" s="781" t="s">
        <v>25</v>
      </c>
      <c r="C18" s="485"/>
      <c r="D18" s="485">
        <f t="shared" ref="D18:I18" si="35">D11+D13</f>
        <v>243.38475568525018</v>
      </c>
      <c r="E18" s="485">
        <f t="shared" si="35"/>
        <v>225.50025287131805</v>
      </c>
      <c r="F18" s="485">
        <f t="shared" si="35"/>
        <v>245.40648209030337</v>
      </c>
      <c r="G18" s="485">
        <f t="shared" si="35"/>
        <v>245.71751692185003</v>
      </c>
      <c r="H18" s="485">
        <f t="shared" si="35"/>
        <v>250.38303939504971</v>
      </c>
      <c r="I18" s="485">
        <f t="shared" si="35"/>
        <v>251.00510905814298</v>
      </c>
      <c r="J18" s="485">
        <f>J11+J13</f>
        <v>256.95787213454389</v>
      </c>
      <c r="K18" s="485">
        <f>K11+K13</f>
        <v>220.90019939964208</v>
      </c>
      <c r="L18" s="433">
        <f>IF(ISERROR(J18/I18),"N/A",IF(I18&lt;0,"N/A",IF(J18&lt;0,"N/A",IF(J18/I18-1&gt;300%,"&gt;±300%",IF(J18/I18-1&lt;-300%,"&gt;±300%",J18/I18-1)))))</f>
        <v>2.3715704826637651E-2</v>
      </c>
      <c r="M18" s="433">
        <f>IF(ISERROR(K18/J18),"N/A",IF(J18&lt;0,"N/A",IF(K18&lt;0,"N/A",IF(K18/J18-1&gt;300%,"&gt;±300%",IF(K18/J18-1&lt;-300%,"&gt;±300%",K18/J18-1)))))</f>
        <v>-0.14032523088462501</v>
      </c>
      <c r="N18" s="502"/>
      <c r="O18" s="485">
        <f t="shared" ref="O18:X18" si="36">O11+O13</f>
        <v>60.496274735822567</v>
      </c>
      <c r="P18" s="485">
        <f t="shared" si="36"/>
        <v>57.541443836129432</v>
      </c>
      <c r="Q18" s="485">
        <f t="shared" si="36"/>
        <v>57.696961251902756</v>
      </c>
      <c r="R18" s="485">
        <f t="shared" si="36"/>
        <v>62.673518556649071</v>
      </c>
      <c r="S18" s="485">
        <f t="shared" si="36"/>
        <v>65.161797209022254</v>
      </c>
      <c r="T18" s="485">
        <f t="shared" si="36"/>
        <v>60.340757320049242</v>
      </c>
      <c r="U18" s="485">
        <f t="shared" si="36"/>
        <v>56.452821925716172</v>
      </c>
      <c r="V18" s="485">
        <f t="shared" si="36"/>
        <v>68.116628108715389</v>
      </c>
      <c r="W18" s="485">
        <f t="shared" si="36"/>
        <v>62.984553388195721</v>
      </c>
      <c r="X18" s="485">
        <f t="shared" si="36"/>
        <v>58.319030914996034</v>
      </c>
      <c r="Y18" s="485">
        <f>Y11+Y13</f>
        <v>55.519717431076231</v>
      </c>
      <c r="Z18" s="485">
        <f>Z11+Z13</f>
        <v>65.628349456342221</v>
      </c>
      <c r="AA18" s="485">
        <f t="shared" ref="AA18:AF18" si="37">AA11+AA13</f>
        <v>63.295588219742378</v>
      </c>
      <c r="AB18" s="485">
        <f t="shared" si="37"/>
        <v>65.628349456342221</v>
      </c>
      <c r="AC18" s="485">
        <f t="shared" si="37"/>
        <v>54.586612936436303</v>
      </c>
      <c r="AD18" s="485">
        <f t="shared" si="37"/>
        <v>66.561453950982155</v>
      </c>
      <c r="AE18" s="485">
        <f t="shared" si="37"/>
        <v>66.405936535208824</v>
      </c>
      <c r="AF18" s="485">
        <f t="shared" si="37"/>
        <v>63.451105635515695</v>
      </c>
      <c r="AG18" s="485">
        <f>AG11+AG13</f>
        <v>58.500535659336506</v>
      </c>
      <c r="AH18" s="485">
        <f t="shared" ref="AH18:AL18" si="38">AH11+AH13</f>
        <v>67.089323538547532</v>
      </c>
      <c r="AI18" s="485">
        <f t="shared" si="38"/>
        <v>63.477227189382816</v>
      </c>
      <c r="AJ18" s="485">
        <f t="shared" si="38"/>
        <v>67.89078574727705</v>
      </c>
      <c r="AK18" s="485">
        <f t="shared" si="38"/>
        <v>55.144067528211686</v>
      </c>
      <c r="AL18" s="485">
        <f t="shared" si="38"/>
        <v>43.808738413479041</v>
      </c>
      <c r="AM18" s="433">
        <f>IF(ISERROR(AL18/AH18),"N/A",IF(AH18&lt;0,"N/A",IF(AL18&lt;0,"N/A",IF(AL18/AH18-1&gt;300%,"&gt;±300%",IF(AL18/AH18-1&lt;-300%,"&gt;±300%",AL18/AH18-1)))))</f>
        <v>-0.34700879211715641</v>
      </c>
      <c r="AN18" s="433">
        <f>IF(ISERROR(AL18/AK18),"N/A",IF(AK18&lt;0,"N/A",IF(AL18&lt;0,"N/A",IF(AL18/AK18-1&gt;300%,"&gt;±300%",IF(AL18/AK18-1&lt;-300%,"&gt;±300%",AL18/AK18-1)))))</f>
        <v>-0.20555845121387706</v>
      </c>
      <c r="AO18" s="486"/>
      <c r="AP18" s="485">
        <f t="shared" ref="AP18:AV18" si="39">AP11+AP13</f>
        <v>107.46253429936607</v>
      </c>
      <c r="AQ18" s="485">
        <f t="shared" si="39"/>
        <v>118.037718571952</v>
      </c>
      <c r="AR18" s="485">
        <f t="shared" si="39"/>
        <v>120.37047980855183</v>
      </c>
      <c r="AS18" s="485">
        <f t="shared" si="39"/>
        <v>125.50255452907149</v>
      </c>
      <c r="AT18" s="485">
        <f t="shared" si="39"/>
        <v>124.56945003443155</v>
      </c>
      <c r="AU18" s="485">
        <f t="shared" si="39"/>
        <v>121.30358430319176</v>
      </c>
      <c r="AV18" s="485">
        <f t="shared" si="39"/>
        <v>121.14806688741845</v>
      </c>
      <c r="AW18" s="485">
        <f>SUM(AA18:AB18)</f>
        <v>128.92393767608459</v>
      </c>
      <c r="AX18" s="485">
        <f>SUM(AC18:AD18)</f>
        <v>121.14806688741845</v>
      </c>
      <c r="AY18" s="485">
        <f>SUM(AE18:AF18)</f>
        <v>129.85704217072453</v>
      </c>
      <c r="AZ18" s="485">
        <f>SUM(AG18:AH18)</f>
        <v>125.58985919788404</v>
      </c>
      <c r="BA18" s="485">
        <f>SUM(AI18:AJ18)</f>
        <v>131.36801293665985</v>
      </c>
      <c r="BB18" s="485">
        <f>SUM(AK18:AL18)</f>
        <v>98.952805941690727</v>
      </c>
      <c r="BC18" s="433">
        <f>IF(ISERROR(BB18/AZ18),"N/A",IF(AZ18&lt;0,"N/A",IF(BB18&lt;0,"N/A",IF(BB18/AZ18-1&gt;300%,"&gt;±300%",IF(BB18/AZ18-1&lt;-300%,"&gt;±300%",BB18/AZ18-1)))))</f>
        <v>-0.21209557384902378</v>
      </c>
      <c r="BD18" s="433">
        <f>IF(ISERROR(BB18/BA18),"N/A",IF(BA18&lt;0,"N/A",IF(BB18&lt;0,"N/A",IF(BB18/BA18-1&gt;300%,"&gt;±300%",IF(BB18/BA18-1&lt;-300%,"&gt;±300%",BB18/BA18-1)))))</f>
        <v>-0.24675114032971157</v>
      </c>
      <c r="BE18" s="420"/>
      <c r="BF18" s="485">
        <f>SUM(AI18:AL18)</f>
        <v>230.32081887835056</v>
      </c>
      <c r="BG18" s="420"/>
    </row>
    <row r="19" spans="1:59" x14ac:dyDescent="0.2">
      <c r="B19" s="784"/>
      <c r="C19" s="486"/>
      <c r="D19" s="481"/>
      <c r="E19" s="481"/>
      <c r="F19" s="481"/>
      <c r="G19" s="481"/>
      <c r="H19" s="481"/>
      <c r="I19" s="481"/>
      <c r="J19" s="481"/>
      <c r="K19" s="481"/>
      <c r="L19" s="481"/>
      <c r="M19" s="408"/>
      <c r="N19" s="502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86"/>
      <c r="AJ19" s="486"/>
      <c r="AK19" s="486"/>
      <c r="AL19" s="486"/>
      <c r="AM19" s="408"/>
      <c r="AN19" s="408"/>
      <c r="AO19" s="486"/>
      <c r="AP19" s="212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81"/>
      <c r="BD19" s="481"/>
      <c r="BE19" s="420"/>
      <c r="BF19" s="532"/>
      <c r="BG19" s="420"/>
    </row>
    <row r="20" spans="1:59" x14ac:dyDescent="0.2">
      <c r="A20" s="575"/>
      <c r="B20" s="771" t="s">
        <v>32</v>
      </c>
      <c r="C20" s="785"/>
      <c r="D20" s="487"/>
      <c r="E20" s="487"/>
      <c r="F20" s="487"/>
      <c r="G20" s="487"/>
      <c r="H20" s="487"/>
      <c r="I20" s="487"/>
      <c r="J20" s="487"/>
      <c r="K20" s="487"/>
      <c r="L20" s="786"/>
      <c r="M20" s="585"/>
      <c r="N20" s="50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585"/>
      <c r="AN20" s="585"/>
      <c r="AO20" s="486"/>
      <c r="AP20" s="783"/>
      <c r="AQ20" s="482"/>
      <c r="AR20" s="482"/>
      <c r="AS20" s="482"/>
      <c r="AT20" s="482"/>
      <c r="AU20" s="482"/>
      <c r="AV20" s="482"/>
      <c r="AW20" s="482"/>
      <c r="AX20" s="482"/>
      <c r="AY20" s="482"/>
      <c r="AZ20" s="482"/>
      <c r="BA20" s="482"/>
      <c r="BB20" s="482"/>
      <c r="BC20" s="786"/>
      <c r="BD20" s="786"/>
      <c r="BE20" s="420"/>
      <c r="BF20" s="782"/>
      <c r="BG20" s="420"/>
    </row>
    <row r="21" spans="1:59" x14ac:dyDescent="0.2">
      <c r="A21" s="575"/>
      <c r="B21" s="762" t="s">
        <v>27</v>
      </c>
      <c r="C21" s="481"/>
      <c r="D21" s="481">
        <f t="shared" ref="D21:K21" si="40">SUM(D22:D23)</f>
        <v>97.198384858326747</v>
      </c>
      <c r="E21" s="481">
        <f t="shared" si="40"/>
        <v>100.9308028368865</v>
      </c>
      <c r="F21" s="481">
        <f t="shared" si="40"/>
        <v>104.81873823121957</v>
      </c>
      <c r="G21" s="481">
        <f t="shared" si="40"/>
        <v>107.15149946781941</v>
      </c>
      <c r="H21" s="481">
        <f t="shared" si="40"/>
        <v>103.26356407348634</v>
      </c>
      <c r="I21" s="481">
        <f t="shared" si="40"/>
        <v>96.109762947913481</v>
      </c>
      <c r="J21" s="481">
        <f t="shared" si="40"/>
        <v>90.008595117122724</v>
      </c>
      <c r="K21" s="481">
        <f t="shared" si="40"/>
        <v>75.561745856844297</v>
      </c>
      <c r="L21" s="408">
        <f>IF(ISERROR(J21/I21),"N/A",IF(I21&lt;0,"N/A",IF(J21&lt;0,"N/A",IF(J21/I21-1&gt;300%,"&gt;±300%",IF(J21/I21-1&lt;-300%,"&gt;±300%",J21/I21-1)))))</f>
        <v>-6.3481249392918326E-2</v>
      </c>
      <c r="M21" s="408">
        <f>IF(ISERROR(K21/J21),"N/A",IF(J21&lt;0,"N/A",IF(K21&lt;0,"N/A",IF(K21/J21-1&gt;300%,"&gt;±300%",IF(K21/J21-1&lt;-300%,"&gt;±300%",K21/J21-1)))))</f>
        <v>-0.16050521887914837</v>
      </c>
      <c r="N21" s="502"/>
      <c r="O21" s="481">
        <f>SUM(O22:O23)</f>
        <v>23.794164613318387</v>
      </c>
      <c r="P21" s="481">
        <f t="shared" ref="P21:AL21" si="41">SUM(P22:P23)</f>
        <v>25.349338771051613</v>
      </c>
      <c r="Q21" s="481">
        <f t="shared" si="41"/>
        <v>26.748995513011522</v>
      </c>
      <c r="R21" s="481">
        <f t="shared" si="41"/>
        <v>26.748995513011522</v>
      </c>
      <c r="S21" s="481">
        <f t="shared" si="41"/>
        <v>25.193821355278292</v>
      </c>
      <c r="T21" s="481">
        <f t="shared" si="41"/>
        <v>26.282443265691551</v>
      </c>
      <c r="U21" s="481">
        <f t="shared" si="41"/>
        <v>27.37106517610481</v>
      </c>
      <c r="V21" s="481">
        <f t="shared" si="41"/>
        <v>28.148652254971427</v>
      </c>
      <c r="W21" s="481">
        <f t="shared" si="41"/>
        <v>24.571751692185003</v>
      </c>
      <c r="X21" s="481">
        <f t="shared" si="41"/>
        <v>27.060030344558168</v>
      </c>
      <c r="Y21" s="481">
        <f t="shared" si="41"/>
        <v>26.593478097238197</v>
      </c>
      <c r="Z21" s="481">
        <f t="shared" si="41"/>
        <v>26.12692584991823</v>
      </c>
      <c r="AA21" s="481">
        <f t="shared" si="41"/>
        <v>24.416234276411679</v>
      </c>
      <c r="AB21" s="481">
        <f t="shared" si="41"/>
        <v>26.12692584991823</v>
      </c>
      <c r="AC21" s="481">
        <f t="shared" si="41"/>
        <v>24.882786523731646</v>
      </c>
      <c r="AD21" s="481">
        <f t="shared" si="41"/>
        <v>25.193821355278295</v>
      </c>
      <c r="AE21" s="481">
        <f t="shared" si="41"/>
        <v>22.23899045558516</v>
      </c>
      <c r="AF21" s="481">
        <f t="shared" si="41"/>
        <v>23.949682029091711</v>
      </c>
      <c r="AG21" s="481">
        <f t="shared" si="41"/>
        <v>23.824537524188923</v>
      </c>
      <c r="AH21" s="481">
        <f t="shared" si="41"/>
        <v>23.220039450112047</v>
      </c>
      <c r="AI21" s="481">
        <f t="shared" si="41"/>
        <v>21.086933569636688</v>
      </c>
      <c r="AJ21" s="481">
        <f t="shared" si="41"/>
        <v>21.877084573185055</v>
      </c>
      <c r="AK21" s="481">
        <f t="shared" si="41"/>
        <v>20.616615029740402</v>
      </c>
      <c r="AL21" s="481">
        <f t="shared" si="41"/>
        <v>12.019459051179295</v>
      </c>
      <c r="AM21" s="408">
        <f>IF(ISERROR(AL21/AH21),"N/A",IF(AH21&lt;0,"N/A",IF(AL21&lt;0,"N/A",IF(AL21/AH21-1&gt;300%,"&gt;±300%",IF(AL21/AH21-1&lt;-300%,"&gt;±300%",AL21/AH21-1)))))</f>
        <v>-0.4823669840439786</v>
      </c>
      <c r="AN21" s="408">
        <f>IF(ISERROR(AL21/AK21),"N/A",IF(AK21&lt;0,"N/A",IF(AL21&lt;0,"N/A",IF(AL21/AK21-1&gt;300%,"&gt;±300%",IF(AL21/AK21-1&lt;-300%,"&gt;±300%",AL21/AK21-1)))))</f>
        <v>-0.41700133441689236</v>
      </c>
      <c r="AO21" s="486"/>
      <c r="AP21" s="481">
        <f t="shared" ref="AP21:AQ21" si="42">SUM(AP22:AP23)</f>
        <v>51.7872994525165</v>
      </c>
      <c r="AQ21" s="481">
        <f t="shared" si="42"/>
        <v>49.14350338437</v>
      </c>
      <c r="AR21" s="481">
        <f>SUM(Q21:R21)</f>
        <v>53.497991026023044</v>
      </c>
      <c r="AS21" s="481">
        <f>SUM(S21:T21)</f>
        <v>51.476264620969843</v>
      </c>
      <c r="AT21" s="481">
        <f>SUM(U21:V21)</f>
        <v>55.519717431076238</v>
      </c>
      <c r="AU21" s="481">
        <f>SUM(W21:X21)</f>
        <v>51.631782036743175</v>
      </c>
      <c r="AV21" s="481">
        <f>SUM(Y21:Z21)</f>
        <v>52.720403947156427</v>
      </c>
      <c r="AW21" s="481">
        <f>SUM(AA21:AB21)</f>
        <v>50.543160126329909</v>
      </c>
      <c r="AX21" s="481">
        <f>SUM(AC21:AD21)</f>
        <v>50.076607879009941</v>
      </c>
      <c r="AY21" s="481">
        <f>SUM(AE21:AF21)</f>
        <v>46.188672484676871</v>
      </c>
      <c r="AZ21" s="481">
        <f>SUM(AG21:AH21)</f>
        <v>47.044576974300966</v>
      </c>
      <c r="BA21" s="481">
        <f>SUM(AI21:AJ21)</f>
        <v>42.964018142821743</v>
      </c>
      <c r="BB21" s="481">
        <f t="shared" ref="BB21:BB22" si="43">SUM(AK21:AL21)</f>
        <v>32.636074080919698</v>
      </c>
      <c r="BC21" s="408">
        <f>IF(ISERROR(BB21/AZ21),"N/A",IF(AZ21&lt;0,"N/A",IF(BB21&lt;0,"N/A",IF(BB21/AZ21-1&gt;300%,"&gt;±300%",IF(BB21/AZ21-1&lt;-300%,"&gt;±300%",BB21/AZ21-1)))))</f>
        <v>-0.30627340748014797</v>
      </c>
      <c r="BD21" s="408">
        <f>IF(ISERROR(BB21/BA21),"N/A",IF(BA21&lt;0,"N/A",IF(BB21&lt;0,"N/A",IF(BB21/BA21-1&gt;300%,"&gt;±300%",IF(BB21/BA21-1&lt;-300%,"&gt;±300%",BB21/BA21-1)))))</f>
        <v>-0.24038589751009121</v>
      </c>
      <c r="BE21" s="420"/>
      <c r="BF21" s="776">
        <f t="shared" ref="BF21:BF22" si="44">SUM(AI21:AL21)</f>
        <v>75.600092223741441</v>
      </c>
      <c r="BG21" s="420"/>
    </row>
    <row r="22" spans="1:59" x14ac:dyDescent="0.2">
      <c r="B22" s="487"/>
      <c r="C22" s="487" t="s">
        <v>4</v>
      </c>
      <c r="D22" s="482">
        <f>'Table 1(Q2''20)'!D22/32.15074</f>
        <v>92.84389721667371</v>
      </c>
      <c r="E22" s="482">
        <f>'Table 1(Q2''20)'!E22/32.15074</f>
        <v>96.265280363686813</v>
      </c>
      <c r="F22" s="482">
        <f>'Table 1(Q2''20)'!F22/32.15074</f>
        <v>100.46425058956653</v>
      </c>
      <c r="G22" s="482">
        <f>'Table 1(Q2''20)'!G22/32.15074</f>
        <v>102.95252924193969</v>
      </c>
      <c r="H22" s="482">
        <f>'Table 1(Q2''20)'!H22/32.15074</f>
        <v>98.909076431833299</v>
      </c>
      <c r="I22" s="482">
        <f>'Table 1(Q2''20)'!I22/32.15074</f>
        <v>91.599757890487126</v>
      </c>
      <c r="J22" s="482">
        <f>'Table 1(Q2''20)'!J22/32.15074</f>
        <v>90.008595117122724</v>
      </c>
      <c r="K22" s="482">
        <f>'Table 1(Q2''20)'!K22/32.15074</f>
        <v>75.561745856844297</v>
      </c>
      <c r="L22" s="410">
        <f>IF(ISERROR(J22/I22),"N/A",IF(I22&lt;0,"N/A",IF(J22&lt;0,"N/A",IF(J22/I22-1&gt;300%,"&gt;±300%",IF(J22/I22-1&lt;-300%,"&gt;±300%",J22/I22-1)))))</f>
        <v>-1.737081854808753E-2</v>
      </c>
      <c r="M22" s="410">
        <f>IF(ISERROR(K22/J22),"N/A",IF(J22&lt;0,"N/A",IF(K22&lt;0,"N/A",IF(K22/J22-1&gt;300%,"&gt;±300%",IF(K22/J22-1&lt;-300%,"&gt;±300%",K22/J22-1)))))</f>
        <v>-0.16050521887914837</v>
      </c>
      <c r="N22" s="502"/>
      <c r="O22" s="490">
        <f>'Table 1(Q2''20)'!O22/32.15074</f>
        <v>22.705542702905127</v>
      </c>
      <c r="P22" s="490">
        <f>'Table 1(Q2''20)'!P22/32.15074</f>
        <v>24.105199444865033</v>
      </c>
      <c r="Q22" s="490">
        <f>'Table 1(Q2''20)'!Q22/32.15074</f>
        <v>25.660373602598263</v>
      </c>
      <c r="R22" s="490">
        <f>'Table 1(Q2''20)'!R22/32.15074</f>
        <v>25.660373602598263</v>
      </c>
      <c r="S22" s="490">
        <f>'Table 1(Q2''20)'!S22/32.15074</f>
        <v>24.105199444865033</v>
      </c>
      <c r="T22" s="490">
        <f>'Table 1(Q2''20)'!T22/32.15074</f>
        <v>25.193821355278292</v>
      </c>
      <c r="U22" s="490">
        <f>'Table 1(Q2''20)'!U22/32.15074</f>
        <v>26.282443265691551</v>
      </c>
      <c r="V22" s="490">
        <f>'Table 1(Q2''20)'!V22/32.15074</f>
        <v>27.060030344558168</v>
      </c>
      <c r="W22" s="490">
        <f>'Table 1(Q2''20)'!W22/32.15074</f>
        <v>23.638647197545065</v>
      </c>
      <c r="X22" s="490">
        <f>'Table 1(Q2''20)'!X22/32.15074</f>
        <v>25.971408434144909</v>
      </c>
      <c r="Y22" s="490">
        <f>'Table 1(Q2''20)'!Y22/32.15074</f>
        <v>25.504856186824938</v>
      </c>
      <c r="Z22" s="490">
        <f>'Table 1(Q2''20)'!Z22/32.15074</f>
        <v>25.038303939504971</v>
      </c>
      <c r="AA22" s="490">
        <f>'Table 1(Q2''20)'!AA22/32.15074</f>
        <v>23.327612365998419</v>
      </c>
      <c r="AB22" s="490">
        <f>'Table 1(Q2''20)'!AB22/32.15074</f>
        <v>25.038303939504971</v>
      </c>
      <c r="AC22" s="490">
        <f>'Table 1(Q2''20)'!AC22/32.15074</f>
        <v>23.794164613318387</v>
      </c>
      <c r="AD22" s="490">
        <f>'Table 1(Q2''20)'!AD22/32.15074</f>
        <v>23.949682029091711</v>
      </c>
      <c r="AE22" s="490">
        <f>'Table 1(Q2''20)'!AE22/32.15074</f>
        <v>21.150368545171901</v>
      </c>
      <c r="AF22" s="490">
        <f>'Table 1(Q2''20)'!AF22/32.15074</f>
        <v>22.705542702905127</v>
      </c>
      <c r="AG22" s="490">
        <f>'Table 1(Q2''20)'!AG22/32.15074</f>
        <v>23.824537524188923</v>
      </c>
      <c r="AH22" s="490">
        <f>'Table 1(Q2''20)'!AH22/32.15074</f>
        <v>23.220039450112047</v>
      </c>
      <c r="AI22" s="490">
        <f>'Table 1(Q2''20)'!AI22/32.15074</f>
        <v>21.086933569636688</v>
      </c>
      <c r="AJ22" s="490">
        <f>'Table 1(Q2''20)'!AJ22/32.15074</f>
        <v>21.877084573185055</v>
      </c>
      <c r="AK22" s="490">
        <f>'Table 1(Q2''20)'!AK22/32.15074</f>
        <v>20.616615029740402</v>
      </c>
      <c r="AL22" s="490">
        <f>'Table 1(Q2''20)'!AL22/32.15074</f>
        <v>12.019459051179295</v>
      </c>
      <c r="AM22" s="410">
        <f>IF(ISERROR(AL22/AH22),"N/A",IF(AH22&lt;0,"N/A",IF(AL22&lt;0,"N/A",IF(AL22/AH22-1&gt;300%,"&gt;±300%",IF(AL22/AH22-1&lt;-300%,"&gt;±300%",AL22/AH22-1)))))</f>
        <v>-0.4823669840439786</v>
      </c>
      <c r="AN22" s="410">
        <f>IF(ISERROR(AL22/AK22),"N/A",IF(AK22&lt;0,"N/A",IF(AL22&lt;0,"N/A",IF(AL22/AK22-1&gt;300%,"&gt;±300%",IF(AL22/AK22-1&lt;-300%,"&gt;±300%",AL22/AK22-1)))))</f>
        <v>-0.41700133441689236</v>
      </c>
      <c r="AO22" s="486"/>
      <c r="AP22" s="490">
        <f>E22-AQ22</f>
        <v>49.454538215916656</v>
      </c>
      <c r="AQ22" s="490">
        <f>SUM(O22:P22)</f>
        <v>46.810742147770156</v>
      </c>
      <c r="AR22" s="490">
        <f>SUM(Q22:R22)</f>
        <v>51.320747205196525</v>
      </c>
      <c r="AS22" s="490">
        <f>SUM(S22:T22)</f>
        <v>49.299020800143325</v>
      </c>
      <c r="AT22" s="490">
        <f>SUM(U22:V22)</f>
        <v>53.342473610249719</v>
      </c>
      <c r="AU22" s="490">
        <f>SUM(W22:X22)</f>
        <v>49.610055631689974</v>
      </c>
      <c r="AV22" s="490">
        <f>SUM(Y22:Z22)</f>
        <v>50.543160126329909</v>
      </c>
      <c r="AW22" s="490">
        <f>SUM(AA22:AB22)</f>
        <v>48.36591630550339</v>
      </c>
      <c r="AX22" s="490">
        <f>SUM(AC22:AD22)</f>
        <v>47.743846642410098</v>
      </c>
      <c r="AY22" s="490">
        <f>SUM(AE22:AF22)</f>
        <v>43.855911248077028</v>
      </c>
      <c r="AZ22" s="490">
        <f>SUM(AG22:AH22)</f>
        <v>47.044576974300966</v>
      </c>
      <c r="BA22" s="490">
        <f>SUM(AI22:AJ22)</f>
        <v>42.964018142821743</v>
      </c>
      <c r="BB22" s="490">
        <f t="shared" si="43"/>
        <v>32.636074080919698</v>
      </c>
      <c r="BC22" s="410">
        <f>IF(ISERROR(BB22/AZ22),"N/A",IF(AZ22&lt;0,"N/A",IF(BB22&lt;0,"N/A",IF(BB22/AZ22-1&gt;300%,"&gt;±300%",IF(BB22/AZ22-1&lt;-300%,"&gt;±300%",BB22/AZ22-1)))))</f>
        <v>-0.30627340748014797</v>
      </c>
      <c r="BD22" s="410">
        <f>IF(ISERROR(BB22/BA22),"N/A",IF(BA22&lt;0,"N/A",IF(BB22&lt;0,"N/A",IF(BB22/BA22-1&gt;300%,"&gt;±300%",IF(BB22/BA22-1&lt;-300%,"&gt;±300%",BB22/BA22-1)))))</f>
        <v>-0.24038589751009121</v>
      </c>
      <c r="BE22" s="420"/>
      <c r="BF22" s="532">
        <f t="shared" si="44"/>
        <v>75.600092223741441</v>
      </c>
      <c r="BG22" s="420"/>
    </row>
    <row r="23" spans="1:59" x14ac:dyDescent="0.2">
      <c r="B23" s="483"/>
      <c r="C23" s="483" t="s">
        <v>9</v>
      </c>
      <c r="D23" s="483">
        <f>'Table 1(Q2''20)'!D23/32.15074</f>
        <v>4.354487641653038</v>
      </c>
      <c r="E23" s="483">
        <f>'Table 1(Q2''20)'!E23/32.15074</f>
        <v>4.6655224731996841</v>
      </c>
      <c r="F23" s="483">
        <f>'Table 1(Q2''20)'!F23/32.15074</f>
        <v>4.354487641653038</v>
      </c>
      <c r="G23" s="483">
        <f>'Table 1(Q2''20)'!G23/32.15074</f>
        <v>4.1989702258797159</v>
      </c>
      <c r="H23" s="483">
        <f>'Table 1(Q2''20)'!H23/32.15074</f>
        <v>4.354487641653038</v>
      </c>
      <c r="I23" s="483">
        <f>'Table 1(Q2''20)'!I23/32.15074</f>
        <v>4.510005057426361</v>
      </c>
      <c r="J23" s="788" t="s">
        <v>101</v>
      </c>
      <c r="K23" s="788" t="s">
        <v>101</v>
      </c>
      <c r="L23" s="788" t="s">
        <v>101</v>
      </c>
      <c r="M23" s="788" t="s">
        <v>101</v>
      </c>
      <c r="N23" s="502"/>
      <c r="O23" s="483">
        <f>'Table 1(Q2''20)'!O23/32.15074</f>
        <v>1.0886219104132595</v>
      </c>
      <c r="P23" s="483">
        <f>'Table 1(Q2''20)'!P23/32.15074</f>
        <v>1.2441393261865823</v>
      </c>
      <c r="Q23" s="483">
        <f>'Table 1(Q2''20)'!Q23/32.15074</f>
        <v>1.0886219104132595</v>
      </c>
      <c r="R23" s="483">
        <f>'Table 1(Q2''20)'!R23/32.15074</f>
        <v>1.0886219104132595</v>
      </c>
      <c r="S23" s="483">
        <f>'Table 1(Q2''20)'!S23/32.15074</f>
        <v>1.0886219104132595</v>
      </c>
      <c r="T23" s="483">
        <f>'Table 1(Q2''20)'!T23/32.15074</f>
        <v>1.0886219104132595</v>
      </c>
      <c r="U23" s="483">
        <f>'Table 1(Q2''20)'!U23/32.15074</f>
        <v>1.0886219104132595</v>
      </c>
      <c r="V23" s="483">
        <f>'Table 1(Q2''20)'!V23/32.15074</f>
        <v>1.0886219104132595</v>
      </c>
      <c r="W23" s="483">
        <f>'Table 1(Q2''20)'!W23/32.15074</f>
        <v>0.93310449463993683</v>
      </c>
      <c r="X23" s="483">
        <f>'Table 1(Q2''20)'!X23/32.15074</f>
        <v>1.0886219104132595</v>
      </c>
      <c r="Y23" s="483">
        <f>'Table 1(Q2''20)'!Y23/32.15074</f>
        <v>1.0886219104132595</v>
      </c>
      <c r="Z23" s="483">
        <f>'Table 1(Q2''20)'!Z23/32.15074</f>
        <v>1.0886219104132595</v>
      </c>
      <c r="AA23" s="483">
        <f>'Table 1(Q2''20)'!AA23/32.15074</f>
        <v>1.0886219104132595</v>
      </c>
      <c r="AB23" s="483">
        <f>'Table 1(Q2''20)'!AB23/32.15074</f>
        <v>1.0886219104132595</v>
      </c>
      <c r="AC23" s="483">
        <f>'Table 1(Q2''20)'!AC23/32.15074</f>
        <v>1.0886219104132595</v>
      </c>
      <c r="AD23" s="483">
        <f>'Table 1(Q2''20)'!AD23/32.15074</f>
        <v>1.2441393261865823</v>
      </c>
      <c r="AE23" s="483">
        <f>'Table 1(Q2''20)'!AE23/32.15074</f>
        <v>1.0886219104132595</v>
      </c>
      <c r="AF23" s="483">
        <f>'Table 1(Q2''20)'!AF23/32.15074</f>
        <v>1.2441393261865823</v>
      </c>
      <c r="AG23" s="788" t="s">
        <v>101</v>
      </c>
      <c r="AH23" s="788" t="s">
        <v>101</v>
      </c>
      <c r="AI23" s="788" t="s">
        <v>101</v>
      </c>
      <c r="AJ23" s="788" t="s">
        <v>101</v>
      </c>
      <c r="AK23" s="788" t="s">
        <v>101</v>
      </c>
      <c r="AL23" s="788" t="s">
        <v>101</v>
      </c>
      <c r="AM23" s="788" t="s">
        <v>101</v>
      </c>
      <c r="AN23" s="788" t="s">
        <v>101</v>
      </c>
      <c r="AO23" s="486"/>
      <c r="AP23" s="483">
        <f>E23-AQ23</f>
        <v>2.3327612365998425</v>
      </c>
      <c r="AQ23" s="483">
        <f>SUM(O23:P23)</f>
        <v>2.3327612365998416</v>
      </c>
      <c r="AR23" s="483">
        <f>SUM(Q23:R23)</f>
        <v>2.177243820826519</v>
      </c>
      <c r="AS23" s="483">
        <f>SUM(S23:T23)</f>
        <v>2.177243820826519</v>
      </c>
      <c r="AT23" s="483">
        <f>SUM(U23:V23)</f>
        <v>2.177243820826519</v>
      </c>
      <c r="AU23" s="483">
        <f>SUM(W23:X23)</f>
        <v>2.0217264050531965</v>
      </c>
      <c r="AV23" s="483">
        <f>SUM(Y23:Z23)</f>
        <v>2.177243820826519</v>
      </c>
      <c r="AW23" s="483">
        <f>SUM(AA23:AB23)</f>
        <v>2.177243820826519</v>
      </c>
      <c r="AX23" s="483">
        <f>SUM(AC23:AD23)</f>
        <v>2.3327612365998416</v>
      </c>
      <c r="AY23" s="483">
        <f>SUM(AE23:AF23)</f>
        <v>2.3327612365998416</v>
      </c>
      <c r="AZ23" s="788" t="s">
        <v>101</v>
      </c>
      <c r="BA23" s="788" t="s">
        <v>101</v>
      </c>
      <c r="BB23" s="788" t="s">
        <v>101</v>
      </c>
      <c r="BC23" s="788" t="s">
        <v>101</v>
      </c>
      <c r="BD23" s="788" t="s">
        <v>101</v>
      </c>
      <c r="BE23" s="420"/>
      <c r="BF23" s="788" t="s">
        <v>101</v>
      </c>
      <c r="BG23" s="420"/>
    </row>
    <row r="24" spans="1:59" x14ac:dyDescent="0.2">
      <c r="B24" s="488"/>
      <c r="C24" s="488"/>
      <c r="D24" s="488"/>
      <c r="E24" s="488"/>
      <c r="F24" s="488"/>
      <c r="G24" s="488"/>
      <c r="H24" s="488"/>
      <c r="I24" s="488"/>
      <c r="J24" s="488"/>
      <c r="K24" s="488"/>
      <c r="L24" s="488"/>
      <c r="M24" s="582"/>
      <c r="N24" s="502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213"/>
      <c r="AH24" s="213"/>
      <c r="AI24" s="213"/>
      <c r="AJ24" s="213"/>
      <c r="AK24" s="213"/>
      <c r="AL24" s="213"/>
      <c r="AM24" s="582"/>
      <c r="AN24" s="582"/>
      <c r="AO24" s="486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20"/>
      <c r="BF24" s="789"/>
      <c r="BG24" s="420"/>
    </row>
    <row r="25" spans="1:59" s="417" customFormat="1" x14ac:dyDescent="0.2">
      <c r="A25" s="575"/>
      <c r="B25" s="790" t="s">
        <v>5</v>
      </c>
      <c r="C25" s="489"/>
      <c r="D25" s="489">
        <f>'Table 1(Q2''20)'!D25/32.15074</f>
        <v>91.599757890487126</v>
      </c>
      <c r="E25" s="489">
        <f>'Table 1(Q2''20)'!E25/32.15074</f>
        <v>93.310449463993677</v>
      </c>
      <c r="F25" s="489">
        <f>'Table 1(Q2''20)'!F25/32.15074</f>
        <v>88.333892159247341</v>
      </c>
      <c r="G25" s="489">
        <f>'Table 1(Q2''20)'!G25/32.15074</f>
        <v>77.914225302434716</v>
      </c>
      <c r="H25" s="489">
        <f>'Table 1(Q2''20)'!H25/32.15074</f>
        <v>76.514568560474814</v>
      </c>
      <c r="I25" s="489">
        <f>'Table 1(Q2''20)'!I25/32.15074</f>
        <v>69.82731968222194</v>
      </c>
      <c r="J25" s="489">
        <f>'Table 1(Q2''20)'!J25/32.15074</f>
        <v>65.311889195692942</v>
      </c>
      <c r="K25" s="489">
        <f>'Table 1(Q2''20)'!K25/32.15074</f>
        <v>56.394578942358336</v>
      </c>
      <c r="L25" s="416">
        <f>IF(ISERROR(J25/I25),"N/A",IF(I25&lt;0,"N/A",IF(J25&lt;0,"N/A",IF(J25/I25-1&gt;300%,"&gt;±300%",IF(J25/I25-1&lt;-300%,"&gt;±300%",J25/I25-1)))))</f>
        <v>-6.46656710737048E-2</v>
      </c>
      <c r="M25" s="413">
        <f>IF(ISERROR(K25/J25),"N/A",IF(J25&lt;0,"N/A",IF(K25&lt;0,"N/A",IF(K25/J25-1&gt;300%,"&gt;±300%",IF(K25/J25-1&lt;-300%,"&gt;±300%",K25/J25-1)))))</f>
        <v>-0.13653425682750986</v>
      </c>
      <c r="N25" s="502"/>
      <c r="O25" s="489">
        <f>'Table 1(Q2''20)'!O25/32.15074</f>
        <v>23.016577534451773</v>
      </c>
      <c r="P25" s="489">
        <f>'Table 1(Q2''20)'!P25/32.15074</f>
        <v>21.616920792491868</v>
      </c>
      <c r="Q25" s="489">
        <f>'Table 1(Q2''20)'!Q25/32.15074</f>
        <v>22.394507871358481</v>
      </c>
      <c r="R25" s="489">
        <f>'Table 1(Q2''20)'!R25/32.15074</f>
        <v>20.528298882078609</v>
      </c>
      <c r="S25" s="489">
        <f>'Table 1(Q2''20)'!S25/32.15074</f>
        <v>24.416234276411679</v>
      </c>
      <c r="T25" s="489">
        <f>'Table 1(Q2''20)'!T25/32.15074</f>
        <v>20.994851129398576</v>
      </c>
      <c r="U25" s="489">
        <f>'Table 1(Q2''20)'!U25/32.15074</f>
        <v>18.040020229705444</v>
      </c>
      <c r="V25" s="489">
        <f>'Table 1(Q2''20)'!V25/32.15074</f>
        <v>18.662089892798736</v>
      </c>
      <c r="W25" s="489">
        <f>'Table 1(Q2''20)'!W25/32.15074</f>
        <v>19.595194387438671</v>
      </c>
      <c r="X25" s="489">
        <f>'Table 1(Q2''20)'!X25/32.15074</f>
        <v>21.772438208265193</v>
      </c>
      <c r="Y25" s="489">
        <f>'Table 1(Q2''20)'!Y25/32.15074</f>
        <v>18.973124724345382</v>
      </c>
      <c r="Z25" s="489">
        <f>'Table 1(Q2''20)'!Z25/32.15074</f>
        <v>18.35105506125209</v>
      </c>
      <c r="AA25" s="489">
        <f>'Table 1(Q2''20)'!AA25/32.15074</f>
        <v>18.040020229705444</v>
      </c>
      <c r="AB25" s="489">
        <f>'Table 1(Q2''20)'!AB25/32.15074</f>
        <v>21.150368545171901</v>
      </c>
      <c r="AC25" s="489">
        <f>'Table 1(Q2''20)'!AC25/32.15074</f>
        <v>18.040020229705444</v>
      </c>
      <c r="AD25" s="489">
        <f>'Table 1(Q2''20)'!AD25/32.15074</f>
        <v>17.728985398158798</v>
      </c>
      <c r="AE25" s="489">
        <f>'Table 1(Q2''20)'!AE25/32.15074</f>
        <v>17.106915735065506</v>
      </c>
      <c r="AF25" s="489">
        <f>'Table 1(Q2''20)'!AF25/32.15074</f>
        <v>17.417950566612152</v>
      </c>
      <c r="AG25" s="489">
        <f>'Table 1(Q2''20)'!AG25/32.15074</f>
        <v>16.764137926491273</v>
      </c>
      <c r="AH25" s="489">
        <f>'Table 1(Q2''20)'!AH25/32.15074</f>
        <v>16.805515062953297</v>
      </c>
      <c r="AI25" s="489">
        <f>'Table 1(Q2''20)'!AI25/32.15074</f>
        <v>15.86430085412456</v>
      </c>
      <c r="AJ25" s="489">
        <f>'Table 1(Q2''20)'!AJ25/32.15074</f>
        <v>15.877935352123801</v>
      </c>
      <c r="AK25" s="489">
        <f>'Table 1(Q2''20)'!AK25/32.15074</f>
        <v>12.26896752018297</v>
      </c>
      <c r="AL25" s="489">
        <f>'Table 1(Q2''20)'!AL25/32.15074</f>
        <v>12.186622530139905</v>
      </c>
      <c r="AM25" s="416">
        <f>IF(ISERROR(AL25/AH25),"N/A",IF(AH25&lt;0,"N/A",IF(AL25&lt;0,"N/A",IF(AL25/AH25-1&gt;300%,"&gt;±300%",IF(AL25/AH25-1&lt;-300%,"&gt;±300%",AL25/AH25-1)))))</f>
        <v>-0.27484385426516622</v>
      </c>
      <c r="AN25" s="416">
        <f>IF(ISERROR(AL25/AK25),"N/A",IF(AK25&lt;0,"N/A",IF(AL25&lt;0,"N/A",IF(AL25/AK25-1&gt;300%,"&gt;±300%",IF(AL25/AK25-1&lt;-300%,"&gt;±300%",AL25/AK25-1)))))</f>
        <v>-6.7116478960111969E-3</v>
      </c>
      <c r="AO25" s="486"/>
      <c r="AP25" s="489">
        <f>E25-AQ25</f>
        <v>48.67695113705004</v>
      </c>
      <c r="AQ25" s="489">
        <f>SUM(O25:P25)</f>
        <v>44.633498326943638</v>
      </c>
      <c r="AR25" s="489">
        <f>SUM(Q25:R25)</f>
        <v>42.922806753437087</v>
      </c>
      <c r="AS25" s="489">
        <f>SUM(S25:T25)</f>
        <v>45.411085405810255</v>
      </c>
      <c r="AT25" s="489">
        <f>SUM(U25:V25)</f>
        <v>36.70211012250418</v>
      </c>
      <c r="AU25" s="489">
        <f>SUM(W25:X25)</f>
        <v>41.367632595703867</v>
      </c>
      <c r="AV25" s="489">
        <f>SUM(Y25:Z25)</f>
        <v>37.324179785597472</v>
      </c>
      <c r="AW25" s="489">
        <f>SUM(AA25:AB25)</f>
        <v>39.190388774877349</v>
      </c>
      <c r="AX25" s="489">
        <f>SUM(AC25:AD25)</f>
        <v>35.769005627864246</v>
      </c>
      <c r="AY25" s="489">
        <f>SUM(AE25:AF25)</f>
        <v>34.524866301677662</v>
      </c>
      <c r="AZ25" s="489">
        <f>SUM(AG25:AH25)</f>
        <v>33.56965298944457</v>
      </c>
      <c r="BA25" s="489">
        <f>SUM(AI25:AJ25)</f>
        <v>31.742236206248361</v>
      </c>
      <c r="BB25" s="489">
        <f>SUM(AK25:AL25)</f>
        <v>24.455590050322876</v>
      </c>
      <c r="BC25" s="416">
        <f>IF(ISERROR(BB25/AZ25),"N/A",IF(AZ25&lt;0,"N/A",IF(BB25&lt;0,"N/A",IF(BB25/AZ25-1&gt;300%,"&gt;±300%",IF(BB25/AZ25-1&lt;-300%,"&gt;±300%",BB25/AZ25-1)))))</f>
        <v>-0.27149708523908378</v>
      </c>
      <c r="BD25" s="416">
        <f>IF(ISERROR(BB25/BA25),"N/A",IF(BA25&lt;0,"N/A",IF(BB25&lt;0,"N/A",IF(BB25/BA25-1&gt;300%,"&gt;±300%",IF(BB25/BA25-1&lt;-300%,"&gt;±300%",BB25/BA25-1)))))</f>
        <v>-0.22955679960856479</v>
      </c>
      <c r="BE25" s="420"/>
      <c r="BF25" s="389">
        <f>SUM(AI25:AL25)</f>
        <v>56.19782625657124</v>
      </c>
      <c r="BG25" s="420"/>
    </row>
    <row r="26" spans="1:59" x14ac:dyDescent="0.2">
      <c r="B26" s="762"/>
      <c r="C26" s="486"/>
      <c r="D26" s="481"/>
      <c r="E26" s="481"/>
      <c r="F26" s="481"/>
      <c r="G26" s="481"/>
      <c r="H26" s="481"/>
      <c r="I26" s="481"/>
      <c r="J26" s="481"/>
      <c r="K26" s="481"/>
      <c r="L26" s="408"/>
      <c r="M26" s="408"/>
      <c r="N26" s="502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502"/>
      <c r="AH26" s="502"/>
      <c r="AI26" s="502"/>
      <c r="AJ26" s="502"/>
      <c r="AK26" s="502"/>
      <c r="AL26" s="502"/>
      <c r="AM26" s="408"/>
      <c r="AN26" s="408"/>
      <c r="AO26" s="486"/>
      <c r="AP26" s="482"/>
      <c r="AQ26" s="482"/>
      <c r="AR26" s="482"/>
      <c r="AS26" s="482"/>
      <c r="AT26" s="482"/>
      <c r="AU26" s="482"/>
      <c r="AV26" s="482"/>
      <c r="AW26" s="482"/>
      <c r="AX26" s="482"/>
      <c r="AY26" s="482"/>
      <c r="AZ26" s="482"/>
      <c r="BA26" s="482"/>
      <c r="BB26" s="482"/>
      <c r="BC26" s="502"/>
      <c r="BD26" s="502"/>
      <c r="BE26" s="420"/>
      <c r="BF26" s="782"/>
      <c r="BG26" s="420"/>
    </row>
    <row r="27" spans="1:59" s="417" customFormat="1" x14ac:dyDescent="0.2">
      <c r="A27" s="575"/>
      <c r="B27" s="762" t="s">
        <v>6</v>
      </c>
      <c r="C27" s="481"/>
      <c r="D27" s="481">
        <f t="shared" ref="D27:I27" si="45">SUM(D28:D33)</f>
        <v>46.188672484676871</v>
      </c>
      <c r="E27" s="481">
        <f t="shared" si="45"/>
        <v>48.987985968596689</v>
      </c>
      <c r="F27" s="481">
        <f t="shared" si="45"/>
        <v>52.409369115609778</v>
      </c>
      <c r="G27" s="481">
        <f t="shared" si="45"/>
        <v>55.675234846849563</v>
      </c>
      <c r="H27" s="481">
        <f t="shared" si="45"/>
        <v>52.409369115609785</v>
      </c>
      <c r="I27" s="481">
        <f t="shared" si="45"/>
        <v>59.718687656955957</v>
      </c>
      <c r="J27" s="481">
        <f>SUM(J28:J33)</f>
        <v>66.573950089985829</v>
      </c>
      <c r="K27" s="481">
        <f t="shared" ref="K27" si="46">SUM(K28:K33)</f>
        <v>66.421931742301723</v>
      </c>
      <c r="L27" s="408">
        <f t="shared" ref="L27:M33" si="47">IF(ISERROR(J27/I27),"N/A",IF(I27&lt;0,"N/A",IF(J27&lt;0,"N/A",IF(J27/I27-1&gt;300%,"&gt;±300%",IF(J27/I27-1&lt;-300%,"&gt;±300%",J27/I27-1)))))</f>
        <v>0.11479258339380771</v>
      </c>
      <c r="M27" s="408">
        <f t="shared" si="47"/>
        <v>-2.2834509215485799E-3</v>
      </c>
      <c r="N27" s="502"/>
      <c r="O27" s="481">
        <f>SUM(O28:O33)</f>
        <v>11.974841014545854</v>
      </c>
      <c r="P27" s="481">
        <f t="shared" ref="P27:AF27" si="48">SUM(P28:P33)</f>
        <v>12.752428093412471</v>
      </c>
      <c r="Q27" s="481">
        <f>SUM(Q28:Q33)</f>
        <v>12.907945509185792</v>
      </c>
      <c r="R27" s="481">
        <f t="shared" si="48"/>
        <v>13.218980340732438</v>
      </c>
      <c r="S27" s="481">
        <f t="shared" si="48"/>
        <v>13.063462924959115</v>
      </c>
      <c r="T27" s="481">
        <f t="shared" si="48"/>
        <v>13.84105000382573</v>
      </c>
      <c r="U27" s="481">
        <f t="shared" si="48"/>
        <v>13.84105000382573</v>
      </c>
      <c r="V27" s="481">
        <f t="shared" si="48"/>
        <v>15.085189330012311</v>
      </c>
      <c r="W27" s="481">
        <f t="shared" si="48"/>
        <v>14.618637082692343</v>
      </c>
      <c r="X27" s="481">
        <f t="shared" si="48"/>
        <v>13.218980340732436</v>
      </c>
      <c r="Y27" s="481">
        <f t="shared" si="48"/>
        <v>13.530015172279082</v>
      </c>
      <c r="Z27" s="481">
        <f t="shared" si="48"/>
        <v>12.907945509185792</v>
      </c>
      <c r="AA27" s="481">
        <f t="shared" si="48"/>
        <v>13.063462924959115</v>
      </c>
      <c r="AB27" s="481">
        <f t="shared" si="48"/>
        <v>13.530015172279082</v>
      </c>
      <c r="AC27" s="481">
        <f t="shared" si="48"/>
        <v>14.774154498465666</v>
      </c>
      <c r="AD27" s="481">
        <f t="shared" si="48"/>
        <v>14.774154498465666</v>
      </c>
      <c r="AE27" s="481">
        <f t="shared" si="48"/>
        <v>14.618637082692345</v>
      </c>
      <c r="AF27" s="481">
        <f t="shared" si="48"/>
        <v>15.396224161558955</v>
      </c>
      <c r="AG27" s="481">
        <f>SUM(AG28:AG33)</f>
        <v>15.735016607447005</v>
      </c>
      <c r="AH27" s="481">
        <f t="shared" ref="AH27:AL27" si="49">SUM(AH28:AH33)</f>
        <v>17.83786036171184</v>
      </c>
      <c r="AI27" s="481">
        <f t="shared" si="49"/>
        <v>19.099958845900368</v>
      </c>
      <c r="AJ27" s="481">
        <f t="shared" si="49"/>
        <v>13.901114274926627</v>
      </c>
      <c r="AK27" s="481">
        <f t="shared" si="49"/>
        <v>15.515610233894002</v>
      </c>
      <c r="AL27" s="481">
        <f t="shared" si="49"/>
        <v>13.31236522642741</v>
      </c>
      <c r="AM27" s="408">
        <f t="shared" ref="AM27:AM33" si="50">IF(ISERROR(AL27/AH27),"N/A",IF(AH27&lt;0,"N/A",IF(AL27&lt;0,"N/A",IF(AL27/AH27-1&gt;300%,"&gt;±300%",IF(AL27/AH27-1&lt;-300%,"&gt;±300%",AL27/AH27-1)))))</f>
        <v>-0.25370167965874435</v>
      </c>
      <c r="AN27" s="408">
        <f t="shared" ref="AN27:AN33" si="51">IF(ISERROR(AL27/AK27),"N/A",IF(AK27&lt;0,"N/A",IF(AL27&lt;0,"N/A",IF(AL27/AK27-1&gt;300%,"&gt;±300%",IF(AL27/AK27-1&lt;-300%,"&gt;±300%",AL27/AK27-1)))))</f>
        <v>-0.14200182746622381</v>
      </c>
      <c r="AO27" s="486"/>
      <c r="AP27" s="481">
        <f>SUM(AP28:AP33)</f>
        <v>24.260716860638354</v>
      </c>
      <c r="AQ27" s="481">
        <f t="shared" ref="AQ27" si="52">SUM(AQ28:AQ33)</f>
        <v>24.727269107958325</v>
      </c>
      <c r="AR27" s="481">
        <f t="shared" ref="AR27:AR33" si="53">SUM(Q27:R27)</f>
        <v>26.12692584991823</v>
      </c>
      <c r="AS27" s="481">
        <f t="shared" ref="AS27:AS33" si="54">SUM(S27:T27)</f>
        <v>26.904512928784847</v>
      </c>
      <c r="AT27" s="481">
        <f t="shared" ref="AT27:AT33" si="55">SUM(U27:V27)</f>
        <v>28.926239333838041</v>
      </c>
      <c r="AU27" s="481">
        <f t="shared" ref="AU27:AU33" si="56">SUM(W27:X27)</f>
        <v>27.837617423424781</v>
      </c>
      <c r="AV27" s="481">
        <f t="shared" ref="AV27:AV33" si="57">SUM(Y27:Z27)</f>
        <v>26.437960681464872</v>
      </c>
      <c r="AW27" s="481">
        <f t="shared" ref="AW27:AW33" si="58">SUM(AA27:AB27)</f>
        <v>26.593478097238197</v>
      </c>
      <c r="AX27" s="481">
        <f t="shared" ref="AX27:AX33" si="59">SUM(AC27:AD27)</f>
        <v>29.548308996931333</v>
      </c>
      <c r="AY27" s="481">
        <f t="shared" ref="AY27:AY33" si="60">SUM(AE27:AF27)</f>
        <v>30.0148612442513</v>
      </c>
      <c r="AZ27" s="481">
        <f t="shared" ref="AZ27:AZ33" si="61">SUM(AG27:AH27)</f>
        <v>33.572876969158841</v>
      </c>
      <c r="BA27" s="481">
        <f t="shared" ref="BA27:BA33" si="62">SUM(AI27:AJ27)</f>
        <v>33.001073120826995</v>
      </c>
      <c r="BB27" s="481">
        <f t="shared" ref="BB27:BB33" si="63">SUM(AK27:AL27)</f>
        <v>28.827975460321412</v>
      </c>
      <c r="BC27" s="408">
        <f t="shared" ref="BC27:BC33" si="64">IF(ISERROR(BB27/AZ27),"N/A",IF(AZ27&lt;0,"N/A",IF(BB27&lt;0,"N/A",IF(BB27/AZ27-1&gt;300%,"&gt;±300%",IF(BB27/AZ27-1&lt;-300%,"&gt;±300%",BB27/AZ27-1)))))</f>
        <v>-0.14133139418454521</v>
      </c>
      <c r="BD27" s="408">
        <f t="shared" ref="BD27:BD33" si="65">IF(ISERROR(BB27/BA27),"N/A",IF(BA27&lt;0,"N/A",IF(BB27&lt;0,"N/A",IF(BB27/BA27-1&gt;300%,"&gt;±300%",IF(BB27/BA27-1&lt;-300%,"&gt;±300%",BB27/BA27-1)))))</f>
        <v>-0.12645339274958123</v>
      </c>
      <c r="BE27" s="420"/>
      <c r="BF27" s="481">
        <f t="shared" ref="BF27:BF33" si="66">SUM(AI27:AL27)</f>
        <v>61.829048581148406</v>
      </c>
      <c r="BG27" s="420"/>
    </row>
    <row r="28" spans="1:59" x14ac:dyDescent="0.2">
      <c r="B28" s="487"/>
      <c r="C28" s="487" t="s">
        <v>12</v>
      </c>
      <c r="D28" s="482">
        <f>'Table 1(Q2''20)'!D28/32.15074</f>
        <v>16.640363487745539</v>
      </c>
      <c r="E28" s="482">
        <f>'Table 1(Q2''20)'!E28/32.15074</f>
        <v>16.795880903518864</v>
      </c>
      <c r="F28" s="482">
        <f>'Table 1(Q2''20)'!F28/32.15074</f>
        <v>15.707258993105603</v>
      </c>
      <c r="G28" s="482">
        <f>'Table 1(Q2''20)'!G28/32.15074</f>
        <v>17.417950566612152</v>
      </c>
      <c r="H28" s="482">
        <f>'Table 1(Q2''20)'!H28/32.15074</f>
        <v>17.573467982385477</v>
      </c>
      <c r="I28" s="482">
        <f>'Table 1(Q2''20)'!I28/32.15074</f>
        <v>17.728985398158798</v>
      </c>
      <c r="J28" s="482">
        <f>'Table 1(Q2''20)'!J28/32.15074</f>
        <v>21.51734443308488</v>
      </c>
      <c r="K28" s="482">
        <f>'Table 1(Q2''20)'!K28/32.15074</f>
        <v>18.442854701604059</v>
      </c>
      <c r="L28" s="410">
        <f t="shared" si="47"/>
        <v>0.21368166027817437</v>
      </c>
      <c r="M28" s="410">
        <f t="shared" si="47"/>
        <v>-0.14288425511995395</v>
      </c>
      <c r="N28" s="502"/>
      <c r="O28" s="482">
        <f>'Table 1(Q2''20)'!O28/32.15074</f>
        <v>4.510005057426361</v>
      </c>
      <c r="P28" s="482">
        <f>'Table 1(Q2''20)'!P28/32.15074</f>
        <v>3.8879353943330699</v>
      </c>
      <c r="Q28" s="482">
        <f>'Table 1(Q2''20)'!Q28/32.15074</f>
        <v>4.1989702258797159</v>
      </c>
      <c r="R28" s="482">
        <f>'Table 1(Q2''20)'!R28/32.15074</f>
        <v>4.0434528101063929</v>
      </c>
      <c r="S28" s="482">
        <f>'Table 1(Q2''20)'!S28/32.15074</f>
        <v>3.8879353943330699</v>
      </c>
      <c r="T28" s="482">
        <f>'Table 1(Q2''20)'!T28/32.15074</f>
        <v>3.5769005627864243</v>
      </c>
      <c r="U28" s="482">
        <f>'Table 1(Q2''20)'!U28/32.15074</f>
        <v>4.354487641653038</v>
      </c>
      <c r="V28" s="482">
        <f>'Table 1(Q2''20)'!V28/32.15074</f>
        <v>4.1989702258797159</v>
      </c>
      <c r="W28" s="482">
        <f>'Table 1(Q2''20)'!W28/32.15074</f>
        <v>5.1320747205196522</v>
      </c>
      <c r="X28" s="482">
        <f>'Table 1(Q2''20)'!X28/32.15074</f>
        <v>4.0434528101063929</v>
      </c>
      <c r="Y28" s="482">
        <f>'Table 1(Q2''20)'!Y28/32.15074</f>
        <v>4.6655224731996841</v>
      </c>
      <c r="Z28" s="482">
        <f>'Table 1(Q2''20)'!Z28/32.15074</f>
        <v>4.1989702258797159</v>
      </c>
      <c r="AA28" s="482">
        <f>'Table 1(Q2''20)'!AA28/32.15074</f>
        <v>4.9765573047463292</v>
      </c>
      <c r="AB28" s="482">
        <f>'Table 1(Q2''20)'!AB28/32.15074</f>
        <v>4.1989702258797159</v>
      </c>
      <c r="AC28" s="482">
        <f>'Table 1(Q2''20)'!AC28/32.15074</f>
        <v>4.510005057426361</v>
      </c>
      <c r="AD28" s="482">
        <f>'Table 1(Q2''20)'!AD28/32.15074</f>
        <v>4.1989702258797159</v>
      </c>
      <c r="AE28" s="482">
        <f>'Table 1(Q2''20)'!AE28/32.15074</f>
        <v>4.8210398889730071</v>
      </c>
      <c r="AF28" s="482">
        <f>'Table 1(Q2''20)'!AF28/32.15074</f>
        <v>4.1989702258797159</v>
      </c>
      <c r="AG28" s="482">
        <f>'Table 1(Q2''20)'!AG28/32.15074</f>
        <v>4.3073450221842045</v>
      </c>
      <c r="AH28" s="482">
        <f>'Table 1(Q2''20)'!AH28/32.15074</f>
        <v>6.2355173112387083</v>
      </c>
      <c r="AI28" s="482">
        <f>'Table 1(Q2''20)'!AI28/32.15074</f>
        <v>5.035052961398196</v>
      </c>
      <c r="AJ28" s="482">
        <f>'Table 1(Q2''20)'!AJ28/32.15074</f>
        <v>5.9394291382637707</v>
      </c>
      <c r="AK28" s="482">
        <f>'Table 1(Q2''20)'!AK28/32.15074</f>
        <v>4.8876370593978251</v>
      </c>
      <c r="AL28" s="482">
        <f>'Table 1(Q2''20)'!AL28/32.15074</f>
        <v>3.6886710579902275</v>
      </c>
      <c r="AM28" s="410">
        <f t="shared" si="50"/>
        <v>-0.4084418543202698</v>
      </c>
      <c r="AN28" s="410">
        <f t="shared" si="51"/>
        <v>-0.24530585778709901</v>
      </c>
      <c r="AO28" s="486"/>
      <c r="AP28" s="490">
        <f t="shared" ref="AP28:AP33" si="67">E28-AQ28</f>
        <v>8.3979404517594318</v>
      </c>
      <c r="AQ28" s="490">
        <f t="shared" ref="AQ28:AQ33" si="68">SUM(O28:P28)</f>
        <v>8.3979404517594318</v>
      </c>
      <c r="AR28" s="490">
        <f t="shared" si="53"/>
        <v>8.2424230359861088</v>
      </c>
      <c r="AS28" s="490">
        <f t="shared" si="54"/>
        <v>7.4648359571194938</v>
      </c>
      <c r="AT28" s="490">
        <f t="shared" si="55"/>
        <v>8.5534578675327531</v>
      </c>
      <c r="AU28" s="490">
        <f t="shared" si="56"/>
        <v>9.1755275306260451</v>
      </c>
      <c r="AV28" s="490">
        <f t="shared" si="57"/>
        <v>8.8644926990793991</v>
      </c>
      <c r="AW28" s="490">
        <f t="shared" si="58"/>
        <v>9.1755275306260451</v>
      </c>
      <c r="AX28" s="490">
        <f t="shared" si="59"/>
        <v>8.7089752833060778</v>
      </c>
      <c r="AY28" s="490">
        <f t="shared" si="60"/>
        <v>9.0200101148527239</v>
      </c>
      <c r="AZ28" s="490">
        <f t="shared" si="61"/>
        <v>10.542862333422914</v>
      </c>
      <c r="BA28" s="490">
        <f t="shared" si="62"/>
        <v>10.974482099661966</v>
      </c>
      <c r="BB28" s="490">
        <f t="shared" si="63"/>
        <v>8.5763081173880522</v>
      </c>
      <c r="BC28" s="410">
        <f t="shared" si="64"/>
        <v>-0.18652944085217771</v>
      </c>
      <c r="BD28" s="410">
        <f t="shared" si="65"/>
        <v>-0.21852274763360191</v>
      </c>
      <c r="BE28" s="420"/>
      <c r="BF28" s="532">
        <f t="shared" si="66"/>
        <v>19.550790217050018</v>
      </c>
      <c r="BG28" s="420"/>
    </row>
    <row r="29" spans="1:59" x14ac:dyDescent="0.2">
      <c r="B29" s="487"/>
      <c r="C29" s="487" t="s">
        <v>13</v>
      </c>
      <c r="D29" s="482">
        <f>'Table 1(Q2''20)'!D29/32.15074</f>
        <v>1.5551741577332279</v>
      </c>
      <c r="E29" s="482">
        <f>'Table 1(Q2''20)'!E29/32.15074</f>
        <v>2.0217264050531965</v>
      </c>
      <c r="F29" s="482">
        <f>'Table 1(Q2''20)'!F29/32.15074</f>
        <v>6.3762140467062345</v>
      </c>
      <c r="G29" s="482">
        <f>'Table 1(Q2''20)'!G29/32.15074</f>
        <v>6.6872488782528805</v>
      </c>
      <c r="H29" s="482">
        <f>'Table 1(Q2''20)'!H29/32.15074</f>
        <v>3.1103483154664557</v>
      </c>
      <c r="I29" s="482">
        <f>'Table 1(Q2''20)'!I29/32.15074</f>
        <v>7.3093185413461716</v>
      </c>
      <c r="J29" s="482">
        <f>'Table 1(Q2''20)'!J29/32.15074</f>
        <v>6.8063128975976861</v>
      </c>
      <c r="K29" s="482">
        <f>'Table 1(Q2''20)'!K29/32.15074</f>
        <v>3.8057947872693312</v>
      </c>
      <c r="L29" s="410">
        <f t="shared" si="47"/>
        <v>-6.881703689655394E-2</v>
      </c>
      <c r="M29" s="410">
        <f t="shared" si="47"/>
        <v>-0.44084339869055966</v>
      </c>
      <c r="N29" s="502"/>
      <c r="O29" s="490">
        <f>'Table 1(Q2''20)'!O29/32.15074</f>
        <v>0.46655224731996842</v>
      </c>
      <c r="P29" s="490">
        <f>'Table 1(Q2''20)'!P29/32.15074</f>
        <v>0.46655224731996842</v>
      </c>
      <c r="Q29" s="490">
        <f>'Table 1(Q2''20)'!Q29/32.15074</f>
        <v>1.7106915735065507</v>
      </c>
      <c r="R29" s="490">
        <f>'Table 1(Q2''20)'!R29/32.15074</f>
        <v>1.5551741577332279</v>
      </c>
      <c r="S29" s="490">
        <f>'Table 1(Q2''20)'!S29/32.15074</f>
        <v>1.5551741577332279</v>
      </c>
      <c r="T29" s="490">
        <f>'Table 1(Q2''20)'!T29/32.15074</f>
        <v>1.5551741577332279</v>
      </c>
      <c r="U29" s="490">
        <f>'Table 1(Q2''20)'!U29/32.15074</f>
        <v>1.7106915735065507</v>
      </c>
      <c r="V29" s="490">
        <f>'Table 1(Q2''20)'!V29/32.15074</f>
        <v>1.8662089892798737</v>
      </c>
      <c r="W29" s="490">
        <f>'Table 1(Q2''20)'!W29/32.15074</f>
        <v>1.7106915735065507</v>
      </c>
      <c r="X29" s="490">
        <f>'Table 1(Q2''20)'!X29/32.15074</f>
        <v>1.7106915735065507</v>
      </c>
      <c r="Y29" s="490">
        <f>'Table 1(Q2''20)'!Y29/32.15074</f>
        <v>1.0886219104132595</v>
      </c>
      <c r="Z29" s="490">
        <f>'Table 1(Q2''20)'!Z29/32.15074</f>
        <v>0.46655224731996842</v>
      </c>
      <c r="AA29" s="490">
        <f>'Table 1(Q2''20)'!AA29/32.15074</f>
        <v>0.77758707886661393</v>
      </c>
      <c r="AB29" s="490">
        <f>'Table 1(Q2''20)'!AB29/32.15074</f>
        <v>0.77758707886661393</v>
      </c>
      <c r="AC29" s="490">
        <f>'Table 1(Q2''20)'!AC29/32.15074</f>
        <v>1.7106915735065507</v>
      </c>
      <c r="AD29" s="490">
        <f>'Table 1(Q2''20)'!AD29/32.15074</f>
        <v>1.7106915735065507</v>
      </c>
      <c r="AE29" s="490">
        <f>'Table 1(Q2''20)'!AE29/32.15074</f>
        <v>1.7106915735065507</v>
      </c>
      <c r="AF29" s="490">
        <f>'Table 1(Q2''20)'!AF29/32.15074</f>
        <v>1.7106915735065507</v>
      </c>
      <c r="AG29" s="482">
        <f>'Table 1(Q2''20)'!AG29/32.15074</f>
        <v>1.7015782243994215</v>
      </c>
      <c r="AH29" s="482">
        <f>'Table 1(Q2''20)'!AH29/32.15074</f>
        <v>1.7015782243994215</v>
      </c>
      <c r="AI29" s="482">
        <f>'Table 1(Q2''20)'!AI29/32.15074</f>
        <v>1.7015782243994215</v>
      </c>
      <c r="AJ29" s="482">
        <f>'Table 1(Q2''20)'!AJ29/32.15074</f>
        <v>1.7015782243994215</v>
      </c>
      <c r="AK29" s="482">
        <f>'Table 1(Q2''20)'!AK29/32.15074</f>
        <v>1.1709169151500054</v>
      </c>
      <c r="AL29" s="482">
        <f>'Table 1(Q2''20)'!AL29/32.15074</f>
        <v>0.89521636640536817</v>
      </c>
      <c r="AM29" s="410">
        <f t="shared" si="50"/>
        <v>-0.47389056020545972</v>
      </c>
      <c r="AN29" s="410">
        <f t="shared" si="51"/>
        <v>-0.23545696981353914</v>
      </c>
      <c r="AO29" s="486"/>
      <c r="AP29" s="490">
        <f t="shared" si="67"/>
        <v>1.0886219104132597</v>
      </c>
      <c r="AQ29" s="490">
        <f t="shared" si="68"/>
        <v>0.93310449463993683</v>
      </c>
      <c r="AR29" s="490">
        <f t="shared" si="53"/>
        <v>3.2658657312397787</v>
      </c>
      <c r="AS29" s="490">
        <f t="shared" si="54"/>
        <v>3.1103483154664557</v>
      </c>
      <c r="AT29" s="490">
        <f t="shared" si="55"/>
        <v>3.5769005627864243</v>
      </c>
      <c r="AU29" s="490">
        <f t="shared" si="56"/>
        <v>3.4213831470131013</v>
      </c>
      <c r="AV29" s="490">
        <f t="shared" si="57"/>
        <v>1.5551741577332279</v>
      </c>
      <c r="AW29" s="490">
        <f t="shared" si="58"/>
        <v>1.5551741577332279</v>
      </c>
      <c r="AX29" s="490">
        <f t="shared" si="59"/>
        <v>3.4213831470131013</v>
      </c>
      <c r="AY29" s="490">
        <f t="shared" si="60"/>
        <v>3.4213831470131013</v>
      </c>
      <c r="AZ29" s="490">
        <f t="shared" si="61"/>
        <v>3.403156448798843</v>
      </c>
      <c r="BA29" s="490">
        <f t="shared" si="62"/>
        <v>3.403156448798843</v>
      </c>
      <c r="BB29" s="490">
        <f t="shared" si="63"/>
        <v>2.0661332815553735</v>
      </c>
      <c r="BC29" s="410">
        <f t="shared" si="64"/>
        <v>-0.39287737350875451</v>
      </c>
      <c r="BD29" s="410">
        <f t="shared" si="65"/>
        <v>-0.39287737350875451</v>
      </c>
      <c r="BE29" s="420"/>
      <c r="BF29" s="532">
        <f t="shared" si="66"/>
        <v>5.4692897303542161</v>
      </c>
      <c r="BG29" s="420"/>
    </row>
    <row r="30" spans="1:59" x14ac:dyDescent="0.2">
      <c r="B30" s="487"/>
      <c r="C30" s="487" t="s">
        <v>10</v>
      </c>
      <c r="D30" s="490">
        <f>'Table 1(Q2''20)'!D30/32.15074</f>
        <v>6.0651792151595894</v>
      </c>
      <c r="E30" s="490">
        <f>'Table 1(Q2''20)'!E30/32.15074</f>
        <v>6.6872488782528805</v>
      </c>
      <c r="F30" s="490">
        <f>'Table 1(Q2''20)'!F30/32.15074</f>
        <v>6.3762140467062345</v>
      </c>
      <c r="G30" s="490">
        <f>'Table 1(Q2''20)'!G30/32.15074</f>
        <v>6.0651792151595894</v>
      </c>
      <c r="H30" s="490">
        <f>'Table 1(Q2''20)'!H30/32.15074</f>
        <v>6.5317314624795575</v>
      </c>
      <c r="I30" s="490">
        <f>'Table 1(Q2''20)'!I30/32.15074</f>
        <v>6.3762140467062345</v>
      </c>
      <c r="J30" s="490">
        <f>'Table 1(Q2''20)'!J30/32.15074</f>
        <v>4.4952284046961282</v>
      </c>
      <c r="K30" s="482">
        <f>'Table 1(Q2''20)'!K30/32.15074</f>
        <v>4.2430935798413074</v>
      </c>
      <c r="L30" s="410">
        <f t="shared" si="47"/>
        <v>-0.29500039180487803</v>
      </c>
      <c r="M30" s="410">
        <f t="shared" si="47"/>
        <v>-5.6089435765136586E-2</v>
      </c>
      <c r="N30" s="502"/>
      <c r="O30" s="490">
        <f>'Table 1(Q2''20)'!O30/32.15074</f>
        <v>1.7106915735065507</v>
      </c>
      <c r="P30" s="490">
        <f>'Table 1(Q2''20)'!P30/32.15074</f>
        <v>1.8662089892798737</v>
      </c>
      <c r="Q30" s="490">
        <f>'Table 1(Q2''20)'!Q30/32.15074</f>
        <v>1.8662089892798737</v>
      </c>
      <c r="R30" s="490">
        <f>'Table 1(Q2''20)'!R30/32.15074</f>
        <v>1.5551741577332279</v>
      </c>
      <c r="S30" s="490">
        <f>'Table 1(Q2''20)'!S30/32.15074</f>
        <v>1.5551741577332279</v>
      </c>
      <c r="T30" s="490">
        <f>'Table 1(Q2''20)'!T30/32.15074</f>
        <v>1.5551741577332279</v>
      </c>
      <c r="U30" s="490">
        <f>'Table 1(Q2''20)'!U30/32.15074</f>
        <v>1.5551741577332279</v>
      </c>
      <c r="V30" s="490">
        <f>'Table 1(Q2''20)'!V30/32.15074</f>
        <v>1.5551741577332279</v>
      </c>
      <c r="W30" s="490">
        <f>'Table 1(Q2''20)'!W30/32.15074</f>
        <v>1.5551741577332279</v>
      </c>
      <c r="X30" s="490">
        <f>'Table 1(Q2''20)'!X30/32.15074</f>
        <v>1.5551741577332279</v>
      </c>
      <c r="Y30" s="490">
        <f>'Table 1(Q2''20)'!Y30/32.15074</f>
        <v>1.7106915735065507</v>
      </c>
      <c r="Z30" s="490">
        <f>'Table 1(Q2''20)'!Z30/32.15074</f>
        <v>1.5551741577332279</v>
      </c>
      <c r="AA30" s="490">
        <f>'Table 1(Q2''20)'!AA30/32.15074</f>
        <v>1.5551741577332279</v>
      </c>
      <c r="AB30" s="490">
        <f>'Table 1(Q2''20)'!AB30/32.15074</f>
        <v>2.0217264050531965</v>
      </c>
      <c r="AC30" s="490">
        <f>'Table 1(Q2''20)'!AC30/32.15074</f>
        <v>1.7106915735065507</v>
      </c>
      <c r="AD30" s="490">
        <f>'Table 1(Q2''20)'!AD30/32.15074</f>
        <v>1.5551741577332279</v>
      </c>
      <c r="AE30" s="490">
        <f>'Table 1(Q2''20)'!AE30/32.15074</f>
        <v>1.5551741577332279</v>
      </c>
      <c r="AF30" s="490">
        <f>'Table 1(Q2''20)'!AF30/32.15074</f>
        <v>1.7106915735065507</v>
      </c>
      <c r="AG30" s="482">
        <f>'Table 1(Q2''20)'!AG30/32.15074</f>
        <v>1.0914145279393257</v>
      </c>
      <c r="AH30" s="482">
        <f>'Table 1(Q2''20)'!AH30/32.15074</f>
        <v>1.1116143547551314</v>
      </c>
      <c r="AI30" s="482">
        <f>'Table 1(Q2''20)'!AI30/32.15074</f>
        <v>1.1672996658863839</v>
      </c>
      <c r="AJ30" s="482">
        <f>'Table 1(Q2''20)'!AJ30/32.15074</f>
        <v>1.124899856115287</v>
      </c>
      <c r="AK30" s="482">
        <f>'Table 1(Q2''20)'!AK30/32.15074</f>
        <v>0.992443060408563</v>
      </c>
      <c r="AL30" s="482">
        <f>'Table 1(Q2''20)'!AL30/32.15074</f>
        <v>1.0534884111532115</v>
      </c>
      <c r="AM30" s="410">
        <f t="shared" si="50"/>
        <v>-5.2289666243761301E-2</v>
      </c>
      <c r="AN30" s="410">
        <f t="shared" si="51"/>
        <v>6.1510179455048775E-2</v>
      </c>
      <c r="AO30" s="486"/>
      <c r="AP30" s="490">
        <f t="shared" si="67"/>
        <v>3.1103483154664562</v>
      </c>
      <c r="AQ30" s="490">
        <f t="shared" si="68"/>
        <v>3.5769005627864243</v>
      </c>
      <c r="AR30" s="490">
        <f t="shared" si="53"/>
        <v>3.4213831470131018</v>
      </c>
      <c r="AS30" s="490">
        <f t="shared" si="54"/>
        <v>3.1103483154664557</v>
      </c>
      <c r="AT30" s="490">
        <f t="shared" si="55"/>
        <v>3.1103483154664557</v>
      </c>
      <c r="AU30" s="490">
        <f t="shared" si="56"/>
        <v>3.1103483154664557</v>
      </c>
      <c r="AV30" s="490">
        <f t="shared" si="57"/>
        <v>3.2658657312397787</v>
      </c>
      <c r="AW30" s="490">
        <f t="shared" si="58"/>
        <v>3.5769005627864243</v>
      </c>
      <c r="AX30" s="490">
        <f t="shared" si="59"/>
        <v>3.2658657312397787</v>
      </c>
      <c r="AY30" s="490">
        <f t="shared" si="60"/>
        <v>3.2658657312397787</v>
      </c>
      <c r="AZ30" s="490">
        <f t="shared" si="61"/>
        <v>2.2030288826944568</v>
      </c>
      <c r="BA30" s="490">
        <f t="shared" si="62"/>
        <v>2.2921995220016709</v>
      </c>
      <c r="BB30" s="490">
        <f t="shared" si="63"/>
        <v>2.0459314715617745</v>
      </c>
      <c r="BC30" s="410">
        <f t="shared" si="64"/>
        <v>-7.1309737410497065E-2</v>
      </c>
      <c r="BD30" s="410">
        <f t="shared" si="65"/>
        <v>-0.1074374407969696</v>
      </c>
      <c r="BE30" s="420"/>
      <c r="BF30" s="532">
        <f t="shared" si="66"/>
        <v>4.3381309935634453</v>
      </c>
      <c r="BG30" s="420"/>
    </row>
    <row r="31" spans="1:59" x14ac:dyDescent="0.2">
      <c r="B31" s="487"/>
      <c r="C31" s="487" t="s">
        <v>11</v>
      </c>
      <c r="D31" s="482">
        <f>'Table 1(Q2''20)'!D31/32.15074</f>
        <v>4.510005057426361</v>
      </c>
      <c r="E31" s="482">
        <f>'Table 1(Q2''20)'!E31/32.15074</f>
        <v>5.4431095520662982</v>
      </c>
      <c r="F31" s="482">
        <f>'Table 1(Q2''20)'!F31/32.15074</f>
        <v>6.2206966309329115</v>
      </c>
      <c r="G31" s="482">
        <f>'Table 1(Q2''20)'!G31/32.15074</f>
        <v>6.3762140467062345</v>
      </c>
      <c r="H31" s="482">
        <f>'Table 1(Q2''20)'!H31/32.15074</f>
        <v>5.5986269678396203</v>
      </c>
      <c r="I31" s="482">
        <f>'Table 1(Q2''20)'!I31/32.15074</f>
        <v>7.6203533728928168</v>
      </c>
      <c r="J31" s="482">
        <f>'Table 1(Q2''20)'!J31/32.15074</f>
        <v>8.0680401679301514</v>
      </c>
      <c r="K31" s="482">
        <f>'Table 1(Q2''20)'!K31/32.15074</f>
        <v>16.788715504399551</v>
      </c>
      <c r="L31" s="410">
        <f t="shared" si="47"/>
        <v>5.8748823463994349E-2</v>
      </c>
      <c r="M31" s="410">
        <f t="shared" si="47"/>
        <v>1.0808914129026554</v>
      </c>
      <c r="N31" s="502"/>
      <c r="O31" s="490">
        <f>'Table 1(Q2''20)'!O31/32.15074</f>
        <v>1.2441393261865823</v>
      </c>
      <c r="P31" s="490">
        <f>'Table 1(Q2''20)'!P31/32.15074</f>
        <v>1.5551741577332279</v>
      </c>
      <c r="Q31" s="490">
        <f>'Table 1(Q2''20)'!Q31/32.15074</f>
        <v>0.93310449463993683</v>
      </c>
      <c r="R31" s="490">
        <f>'Table 1(Q2''20)'!R31/32.15074</f>
        <v>1.3996567419599051</v>
      </c>
      <c r="S31" s="490">
        <f>'Table 1(Q2''20)'!S31/32.15074</f>
        <v>2.177243820826519</v>
      </c>
      <c r="T31" s="490">
        <f>'Table 1(Q2''20)'!T31/32.15074</f>
        <v>2.177243820826519</v>
      </c>
      <c r="U31" s="490">
        <f>'Table 1(Q2''20)'!U31/32.15074</f>
        <v>1.8662089892798737</v>
      </c>
      <c r="V31" s="490">
        <f>'Table 1(Q2''20)'!V31/32.15074</f>
        <v>2.4882786523731646</v>
      </c>
      <c r="W31" s="490">
        <f>'Table 1(Q2''20)'!W31/32.15074</f>
        <v>1.8662089892798737</v>
      </c>
      <c r="X31" s="490">
        <f>'Table 1(Q2''20)'!X31/32.15074</f>
        <v>0.15551741577332279</v>
      </c>
      <c r="Y31" s="490">
        <f>'Table 1(Q2''20)'!Y31/32.15074</f>
        <v>1.2441393261865823</v>
      </c>
      <c r="Z31" s="490">
        <f>'Table 1(Q2''20)'!Z31/32.15074</f>
        <v>1.5551741577332279</v>
      </c>
      <c r="AA31" s="490">
        <f>'Table 1(Q2''20)'!AA31/32.15074</f>
        <v>1.3996567419599051</v>
      </c>
      <c r="AB31" s="490">
        <f>'Table 1(Q2''20)'!AB31/32.15074</f>
        <v>1.0886219104132595</v>
      </c>
      <c r="AC31" s="490">
        <f>'Table 1(Q2''20)'!AC31/32.15074</f>
        <v>1.8662089892798737</v>
      </c>
      <c r="AD31" s="490">
        <f>'Table 1(Q2''20)'!AD31/32.15074</f>
        <v>1.8662089892798737</v>
      </c>
      <c r="AE31" s="490">
        <f>'Table 1(Q2''20)'!AE31/32.15074</f>
        <v>2.0217264050531965</v>
      </c>
      <c r="AF31" s="490">
        <f>'Table 1(Q2''20)'!AF31/32.15074</f>
        <v>2.0217264050531965</v>
      </c>
      <c r="AG31" s="482">
        <f>'Table 1(Q2''20)'!AG31/32.15074</f>
        <v>2.2035715034427144</v>
      </c>
      <c r="AH31" s="482">
        <f>'Table 1(Q2''20)'!AH31/32.15074</f>
        <v>2.2035715034427144</v>
      </c>
      <c r="AI31" s="482">
        <f>'Table 1(Q2''20)'!AI31/32.15074</f>
        <v>4.4850702678058054</v>
      </c>
      <c r="AJ31" s="482">
        <f>'Table 1(Q2''20)'!AJ31/32.15074</f>
        <v>-0.82417310676108169</v>
      </c>
      <c r="AK31" s="482">
        <f>'Table 1(Q2''20)'!AK31/32.15074</f>
        <v>3.0448780834244706</v>
      </c>
      <c r="AL31" s="482">
        <f>'Table 1(Q2''20)'!AL31/32.15074</f>
        <v>2.5368043229671513</v>
      </c>
      <c r="AM31" s="410">
        <f t="shared" si="50"/>
        <v>0.15122396482429368</v>
      </c>
      <c r="AN31" s="410">
        <f t="shared" si="51"/>
        <v>-0.16686177460540752</v>
      </c>
      <c r="AO31" s="486"/>
      <c r="AP31" s="490">
        <f t="shared" si="67"/>
        <v>2.643796068146488</v>
      </c>
      <c r="AQ31" s="490">
        <f t="shared" si="68"/>
        <v>2.7993134839198102</v>
      </c>
      <c r="AR31" s="490">
        <f t="shared" si="53"/>
        <v>2.332761236599842</v>
      </c>
      <c r="AS31" s="490">
        <f t="shared" si="54"/>
        <v>4.354487641653038</v>
      </c>
      <c r="AT31" s="490">
        <f t="shared" si="55"/>
        <v>4.354487641653038</v>
      </c>
      <c r="AU31" s="490">
        <f t="shared" si="56"/>
        <v>2.0217264050531965</v>
      </c>
      <c r="AV31" s="490">
        <f t="shared" si="57"/>
        <v>2.7993134839198102</v>
      </c>
      <c r="AW31" s="490">
        <f t="shared" si="58"/>
        <v>2.4882786523731646</v>
      </c>
      <c r="AX31" s="490">
        <f t="shared" si="59"/>
        <v>3.7324179785597473</v>
      </c>
      <c r="AY31" s="490">
        <f t="shared" si="60"/>
        <v>4.0434528101063929</v>
      </c>
      <c r="AZ31" s="490">
        <f t="shared" si="61"/>
        <v>4.4071430068854287</v>
      </c>
      <c r="BA31" s="490">
        <f t="shared" si="62"/>
        <v>3.6608971610447236</v>
      </c>
      <c r="BB31" s="490">
        <f t="shared" si="63"/>
        <v>5.5816824063916215</v>
      </c>
      <c r="BC31" s="410">
        <f t="shared" si="64"/>
        <v>0.2665081204923847</v>
      </c>
      <c r="BD31" s="410">
        <f t="shared" si="65"/>
        <v>0.52467610010622545</v>
      </c>
      <c r="BE31" s="420"/>
      <c r="BF31" s="532">
        <f t="shared" si="66"/>
        <v>9.242579567436346</v>
      </c>
      <c r="BG31" s="420"/>
    </row>
    <row r="32" spans="1:59" x14ac:dyDescent="0.2">
      <c r="B32" s="487"/>
      <c r="C32" s="487" t="s">
        <v>58</v>
      </c>
      <c r="D32" s="482">
        <f>'Table 1(Q2''20)'!D32/32.15074</f>
        <v>6.8427662940262026</v>
      </c>
      <c r="E32" s="482">
        <f>'Table 1(Q2''20)'!E32/32.15074</f>
        <v>6.8427662940262026</v>
      </c>
      <c r="F32" s="482">
        <f>'Table 1(Q2''20)'!F32/32.15074</f>
        <v>6.9982837097995256</v>
      </c>
      <c r="G32" s="482">
        <f>'Table 1(Q2''20)'!G32/32.15074</f>
        <v>7.1538011255728486</v>
      </c>
      <c r="H32" s="482">
        <f>'Table 1(Q2''20)'!H32/32.15074</f>
        <v>7.3093185413461716</v>
      </c>
      <c r="I32" s="482">
        <f>'Table 1(Q2''20)'!I32/32.15074</f>
        <v>7.4648359571194947</v>
      </c>
      <c r="J32" s="482">
        <f>'Table 1(Q2''20)'!J32/32.15074</f>
        <v>7.7410348875329174</v>
      </c>
      <c r="K32" s="482">
        <f>'Table 1(Q2''20)'!K32/32.15074</f>
        <v>7.7410348875329174</v>
      </c>
      <c r="L32" s="410">
        <f t="shared" si="47"/>
        <v>3.7000000000000144E-2</v>
      </c>
      <c r="M32" s="410">
        <f t="shared" si="47"/>
        <v>0</v>
      </c>
      <c r="N32" s="502"/>
      <c r="O32" s="490">
        <f>'Table 1(Q2''20)'!O32/32.15074</f>
        <v>1.3996567419599051</v>
      </c>
      <c r="P32" s="490">
        <f>'Table 1(Q2''20)'!P32/32.15074</f>
        <v>2.0217264050531965</v>
      </c>
      <c r="Q32" s="490">
        <f>'Table 1(Q2''20)'!Q32/32.15074</f>
        <v>1.5551741577332279</v>
      </c>
      <c r="R32" s="490">
        <f>'Table 1(Q2''20)'!R32/32.15074</f>
        <v>2.0217264050531965</v>
      </c>
      <c r="S32" s="490">
        <f>'Table 1(Q2''20)'!S32/32.15074</f>
        <v>1.3996567419599051</v>
      </c>
      <c r="T32" s="490">
        <f>'Table 1(Q2''20)'!T32/32.15074</f>
        <v>2.0217264050531965</v>
      </c>
      <c r="U32" s="490">
        <f>'Table 1(Q2''20)'!U32/32.15074</f>
        <v>1.5551741577332279</v>
      </c>
      <c r="V32" s="490">
        <f>'Table 1(Q2''20)'!V32/32.15074</f>
        <v>2.177243820826519</v>
      </c>
      <c r="W32" s="490">
        <f>'Table 1(Q2''20)'!W32/32.15074</f>
        <v>1.3996567419599051</v>
      </c>
      <c r="X32" s="490">
        <f>'Table 1(Q2''20)'!X32/32.15074</f>
        <v>2.332761236599842</v>
      </c>
      <c r="Y32" s="490">
        <f>'Table 1(Q2''20)'!Y32/32.15074</f>
        <v>1.7106915735065507</v>
      </c>
      <c r="Z32" s="490">
        <f>'Table 1(Q2''20)'!Z32/32.15074</f>
        <v>2.177243820826519</v>
      </c>
      <c r="AA32" s="490">
        <f>'Table 1(Q2''20)'!AA32/32.15074</f>
        <v>1.3996567419599051</v>
      </c>
      <c r="AB32" s="490">
        <f>'Table 1(Q2''20)'!AB32/32.15074</f>
        <v>2.177243820826519</v>
      </c>
      <c r="AC32" s="490">
        <f>'Table 1(Q2''20)'!AC32/32.15074</f>
        <v>1.7106915735065507</v>
      </c>
      <c r="AD32" s="490">
        <f>'Table 1(Q2''20)'!AD32/32.15074</f>
        <v>2.177243820826519</v>
      </c>
      <c r="AE32" s="490">
        <f>'Table 1(Q2''20)'!AE32/32.15074</f>
        <v>1.3996567419599051</v>
      </c>
      <c r="AF32" s="490">
        <f>'Table 1(Q2''20)'!AF32/32.15074</f>
        <v>2.177243820826519</v>
      </c>
      <c r="AG32" s="482">
        <f>'Table 1(Q2''20)'!AG32/32.15074</f>
        <v>1.9352587218832289</v>
      </c>
      <c r="AH32" s="482">
        <f>'Table 1(Q2''20)'!AH32/32.15074</f>
        <v>2.0938864859720185</v>
      </c>
      <c r="AI32" s="482">
        <f>'Table 1(Q2''20)'!AI32/32.15074</f>
        <v>2.2525142500608073</v>
      </c>
      <c r="AJ32" s="482">
        <f>'Table 1(Q2''20)'!AJ32/32.15074</f>
        <v>1.4593754296168611</v>
      </c>
      <c r="AK32" s="482">
        <f>'Table 1(Q2''20)'!AK32/32.15074</f>
        <v>1.8384957857890674</v>
      </c>
      <c r="AL32" s="482">
        <f>'Table 1(Q2''20)'!AL32/32.15074</f>
        <v>1.9891921616734172</v>
      </c>
      <c r="AM32" s="410">
        <f t="shared" si="50"/>
        <v>-5.0000000000000266E-2</v>
      </c>
      <c r="AN32" s="410">
        <f t="shared" si="51"/>
        <v>8.1967213114754189E-2</v>
      </c>
      <c r="AO32" s="486"/>
      <c r="AP32" s="490">
        <f t="shared" si="67"/>
        <v>3.4213831470131009</v>
      </c>
      <c r="AQ32" s="490">
        <f t="shared" si="68"/>
        <v>3.4213831470131018</v>
      </c>
      <c r="AR32" s="490">
        <f t="shared" si="53"/>
        <v>3.5769005627864243</v>
      </c>
      <c r="AS32" s="490">
        <f t="shared" si="54"/>
        <v>3.4213831470131018</v>
      </c>
      <c r="AT32" s="490">
        <f t="shared" si="55"/>
        <v>3.7324179785597469</v>
      </c>
      <c r="AU32" s="490">
        <f t="shared" si="56"/>
        <v>3.7324179785597469</v>
      </c>
      <c r="AV32" s="490">
        <f t="shared" si="57"/>
        <v>3.8879353943330699</v>
      </c>
      <c r="AW32" s="490">
        <f t="shared" si="58"/>
        <v>3.5769005627864239</v>
      </c>
      <c r="AX32" s="490">
        <f t="shared" si="59"/>
        <v>3.8879353943330699</v>
      </c>
      <c r="AY32" s="490">
        <f t="shared" si="60"/>
        <v>3.5769005627864239</v>
      </c>
      <c r="AZ32" s="490">
        <f t="shared" si="61"/>
        <v>4.0291452078552474</v>
      </c>
      <c r="BA32" s="490">
        <f t="shared" si="62"/>
        <v>3.7118896796776681</v>
      </c>
      <c r="BB32" s="490">
        <f t="shared" si="63"/>
        <v>3.8276879474624845</v>
      </c>
      <c r="BC32" s="410">
        <f t="shared" si="64"/>
        <v>-5.0000000000000155E-2</v>
      </c>
      <c r="BD32" s="410">
        <f t="shared" si="65"/>
        <v>3.1196581196581308E-2</v>
      </c>
      <c r="BE32" s="420"/>
      <c r="BF32" s="532">
        <f t="shared" si="66"/>
        <v>7.5395776271401527</v>
      </c>
      <c r="BG32" s="420"/>
    </row>
    <row r="33" spans="1:83" x14ac:dyDescent="0.2">
      <c r="B33" s="483"/>
      <c r="C33" s="483" t="s">
        <v>2</v>
      </c>
      <c r="D33" s="483">
        <f>'Table 1(Q2''20)'!D33/32.15074</f>
        <v>10.57518427258595</v>
      </c>
      <c r="E33" s="483">
        <f>'Table 1(Q2''20)'!E33/32.15074</f>
        <v>11.197253935679241</v>
      </c>
      <c r="F33" s="483">
        <f>'Table 1(Q2''20)'!F33/32.15074</f>
        <v>10.730701688359273</v>
      </c>
      <c r="G33" s="483">
        <f>'Table 1(Q2''20)'!G33/32.15074</f>
        <v>11.974841014545856</v>
      </c>
      <c r="H33" s="483">
        <f>'Table 1(Q2''20)'!H33/32.15074</f>
        <v>12.285875846092502</v>
      </c>
      <c r="I33" s="483">
        <f>'Table 1(Q2''20)'!I33/32.15074</f>
        <v>13.218980340732438</v>
      </c>
      <c r="J33" s="483">
        <f>'Table 1(Q2''20)'!J33/32.15074</f>
        <v>17.94598929914407</v>
      </c>
      <c r="K33" s="483">
        <f>'Table 1(Q2''20)'!K33/32.15074</f>
        <v>15.400438281654566</v>
      </c>
      <c r="L33" s="413">
        <f t="shared" si="47"/>
        <v>0.35759255529308986</v>
      </c>
      <c r="M33" s="413">
        <f t="shared" si="47"/>
        <v>-0.14184512065940624</v>
      </c>
      <c r="N33" s="502"/>
      <c r="O33" s="483">
        <f>'Table 1(Q2''20)'!O33/32.15074</f>
        <v>2.6437960681464876</v>
      </c>
      <c r="P33" s="483">
        <f>'Table 1(Q2''20)'!P33/32.15074</f>
        <v>2.9548308996931332</v>
      </c>
      <c r="Q33" s="483">
        <f>'Table 1(Q2''20)'!Q33/32.15074</f>
        <v>2.6437960681464876</v>
      </c>
      <c r="R33" s="483">
        <f>'Table 1(Q2''20)'!R33/32.15074</f>
        <v>2.6437960681464876</v>
      </c>
      <c r="S33" s="483">
        <f>'Table 1(Q2''20)'!S33/32.15074</f>
        <v>2.4882786523731646</v>
      </c>
      <c r="T33" s="483">
        <f>'Table 1(Q2''20)'!T33/32.15074</f>
        <v>2.9548308996931332</v>
      </c>
      <c r="U33" s="483">
        <f>'Table 1(Q2''20)'!U33/32.15074</f>
        <v>2.7993134839198102</v>
      </c>
      <c r="V33" s="483">
        <f>'Table 1(Q2''20)'!V33/32.15074</f>
        <v>2.7993134839198102</v>
      </c>
      <c r="W33" s="483">
        <f>'Table 1(Q2''20)'!W33/32.15074</f>
        <v>2.9548308996931332</v>
      </c>
      <c r="X33" s="483">
        <f>'Table 1(Q2''20)'!X33/32.15074</f>
        <v>3.4213831470131013</v>
      </c>
      <c r="Y33" s="483">
        <f>'Table 1(Q2''20)'!Y33/32.15074</f>
        <v>3.1103483154664557</v>
      </c>
      <c r="Z33" s="483">
        <f>'Table 1(Q2''20)'!Z33/32.15074</f>
        <v>2.9548308996931332</v>
      </c>
      <c r="AA33" s="483">
        <f>'Table 1(Q2''20)'!AA33/32.15074</f>
        <v>2.9548308996931332</v>
      </c>
      <c r="AB33" s="483">
        <f>'Table 1(Q2''20)'!AB33/32.15074</f>
        <v>3.2658657312397787</v>
      </c>
      <c r="AC33" s="483">
        <f>'Table 1(Q2''20)'!AC33/32.15074</f>
        <v>3.2658657312397787</v>
      </c>
      <c r="AD33" s="483">
        <f>'Table 1(Q2''20)'!AD33/32.15074</f>
        <v>3.2658657312397787</v>
      </c>
      <c r="AE33" s="483">
        <f>'Table 1(Q2''20)'!AE33/32.15074</f>
        <v>3.1103483154664557</v>
      </c>
      <c r="AF33" s="483">
        <f>'Table 1(Q2''20)'!AF33/32.15074</f>
        <v>3.5769005627864243</v>
      </c>
      <c r="AG33" s="483">
        <f>'Table 1(Q2''20)'!AG33/32.15074</f>
        <v>4.4958486075981083</v>
      </c>
      <c r="AH33" s="483">
        <f>'Table 1(Q2''20)'!AH33/32.15074</f>
        <v>4.4916924819038453</v>
      </c>
      <c r="AI33" s="483">
        <f>'Table 1(Q2''20)'!AI33/32.15074</f>
        <v>4.4584434763497516</v>
      </c>
      <c r="AJ33" s="483">
        <f>'Table 1(Q2''20)'!AJ33/32.15074</f>
        <v>4.5000047332923705</v>
      </c>
      <c r="AK33" s="483">
        <f>'Table 1(Q2''20)'!AK33/32.15074</f>
        <v>3.5812393297240699</v>
      </c>
      <c r="AL33" s="483">
        <f>'Table 1(Q2''20)'!AL33/32.15074</f>
        <v>3.1489929062380337</v>
      </c>
      <c r="AM33" s="413">
        <f t="shared" si="50"/>
        <v>-0.29892954183201248</v>
      </c>
      <c r="AN33" s="413">
        <f t="shared" si="51"/>
        <v>-0.12069744121774184</v>
      </c>
      <c r="AO33" s="486"/>
      <c r="AP33" s="483">
        <f t="shared" si="67"/>
        <v>5.5986269678396194</v>
      </c>
      <c r="AQ33" s="483">
        <f t="shared" si="68"/>
        <v>5.5986269678396212</v>
      </c>
      <c r="AR33" s="483">
        <f t="shared" si="53"/>
        <v>5.2875921362929752</v>
      </c>
      <c r="AS33" s="483">
        <f t="shared" si="54"/>
        <v>5.4431095520662982</v>
      </c>
      <c r="AT33" s="483">
        <f t="shared" si="55"/>
        <v>5.5986269678396203</v>
      </c>
      <c r="AU33" s="483">
        <f t="shared" si="56"/>
        <v>6.3762140467062345</v>
      </c>
      <c r="AV33" s="483">
        <f t="shared" si="57"/>
        <v>6.0651792151595885</v>
      </c>
      <c r="AW33" s="483">
        <f t="shared" si="58"/>
        <v>6.2206966309329115</v>
      </c>
      <c r="AX33" s="483">
        <f t="shared" si="59"/>
        <v>6.5317314624795575</v>
      </c>
      <c r="AY33" s="483">
        <f t="shared" si="60"/>
        <v>6.6872488782528805</v>
      </c>
      <c r="AZ33" s="483">
        <f t="shared" si="61"/>
        <v>8.9875410895019527</v>
      </c>
      <c r="BA33" s="483">
        <f t="shared" si="62"/>
        <v>8.9584482096421212</v>
      </c>
      <c r="BB33" s="483">
        <f t="shared" si="63"/>
        <v>6.7302322359621041</v>
      </c>
      <c r="BC33" s="413">
        <f t="shared" si="64"/>
        <v>-0.25115978119716598</v>
      </c>
      <c r="BD33" s="413">
        <f t="shared" si="65"/>
        <v>-0.24872789589627287</v>
      </c>
      <c r="BE33" s="420"/>
      <c r="BF33" s="390">
        <f t="shared" si="66"/>
        <v>15.688680445604225</v>
      </c>
      <c r="BG33" s="420"/>
    </row>
    <row r="34" spans="1:83" x14ac:dyDescent="0.2"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582"/>
      <c r="N34" s="502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582"/>
      <c r="AN34" s="582"/>
      <c r="AO34" s="486"/>
      <c r="AP34" s="488"/>
      <c r="AQ34" s="488"/>
      <c r="AR34" s="488"/>
      <c r="AS34" s="488"/>
      <c r="AT34" s="488"/>
      <c r="AU34" s="488"/>
      <c r="AV34" s="488"/>
      <c r="AW34" s="488"/>
      <c r="AX34" s="488"/>
      <c r="AY34" s="488"/>
      <c r="AZ34" s="488"/>
      <c r="BA34" s="488"/>
      <c r="BB34" s="488"/>
      <c r="BC34" s="488"/>
      <c r="BD34" s="488"/>
      <c r="BE34" s="420"/>
      <c r="BF34" s="789"/>
      <c r="BG34" s="420"/>
    </row>
    <row r="35" spans="1:83" s="417" customFormat="1" x14ac:dyDescent="0.2">
      <c r="A35" s="575"/>
      <c r="B35" s="762" t="s">
        <v>3</v>
      </c>
      <c r="C35" s="481"/>
      <c r="D35" s="481">
        <f>SUM(D36:D38)</f>
        <v>29.081756749611365</v>
      </c>
      <c r="E35" s="481">
        <f t="shared" ref="E35:J35" si="69">SUM(E36:E38)</f>
        <v>4.6655224731996849</v>
      </c>
      <c r="F35" s="481">
        <f t="shared" si="69"/>
        <v>9.4865623621726911</v>
      </c>
      <c r="G35" s="481">
        <f t="shared" si="69"/>
        <v>16.640363487745539</v>
      </c>
      <c r="H35" s="481">
        <f t="shared" si="69"/>
        <v>8.5534578675327531</v>
      </c>
      <c r="I35" s="481">
        <f t="shared" si="69"/>
        <v>0.46655224731996814</v>
      </c>
      <c r="J35" s="481">
        <f t="shared" si="69"/>
        <v>38.944379333718075</v>
      </c>
      <c r="K35" s="481">
        <f>SUM(K36:K38)</f>
        <v>32.967184372750928</v>
      </c>
      <c r="L35" s="408" t="str">
        <f t="shared" ref="L35:M38" si="70">IF(ISERROR(J35/I35),"N/A",IF(I35&lt;0,"N/A",IF(J35&lt;0,"N/A",IF(J35/I35-1&gt;300%,"&gt;±300%",IF(J35/I35-1&lt;-300%,"&gt;±300%",J35/I35-1)))))</f>
        <v>&gt;±300%</v>
      </c>
      <c r="M35" s="408">
        <f t="shared" si="70"/>
        <v>-0.15348029839551425</v>
      </c>
      <c r="N35" s="502"/>
      <c r="O35" s="481">
        <f t="shared" ref="O35" si="71">SUM(O36:O38)</f>
        <v>-5.4431095520662982</v>
      </c>
      <c r="P35" s="481">
        <f t="shared" ref="P35:AF35" si="72">SUM(P36:P38)</f>
        <v>0</v>
      </c>
      <c r="Q35" s="481">
        <f t="shared" si="72"/>
        <v>-0.31103483154664557</v>
      </c>
      <c r="R35" s="481">
        <f t="shared" si="72"/>
        <v>3.5769005627864239</v>
      </c>
      <c r="S35" s="481">
        <f t="shared" si="72"/>
        <v>8.8644926990793991</v>
      </c>
      <c r="T35" s="481">
        <f t="shared" si="72"/>
        <v>-2.9548308996931341</v>
      </c>
      <c r="U35" s="481">
        <f t="shared" si="72"/>
        <v>5.1320747205196522</v>
      </c>
      <c r="V35" s="481">
        <f t="shared" si="72"/>
        <v>2.9548308996931327</v>
      </c>
      <c r="W35" s="481">
        <f t="shared" si="72"/>
        <v>1.5551741577332276</v>
      </c>
      <c r="X35" s="481">
        <f t="shared" si="72"/>
        <v>6.9982837097995256</v>
      </c>
      <c r="Y35" s="481">
        <f>SUM(Y36:Y38)</f>
        <v>2.488278652373165</v>
      </c>
      <c r="Z35" s="481">
        <f t="shared" si="72"/>
        <v>3.2658657312397787</v>
      </c>
      <c r="AA35" s="481">
        <f t="shared" si="72"/>
        <v>-0.31103483154664563</v>
      </c>
      <c r="AB35" s="481">
        <f t="shared" si="72"/>
        <v>3.1103483154664557</v>
      </c>
      <c r="AC35" s="481">
        <f t="shared" si="72"/>
        <v>1.8662089892798734</v>
      </c>
      <c r="AD35" s="481">
        <f t="shared" si="72"/>
        <v>-1.7106915735065509</v>
      </c>
      <c r="AE35" s="481">
        <f t="shared" si="72"/>
        <v>2.021726405053196</v>
      </c>
      <c r="AF35" s="481">
        <f t="shared" si="72"/>
        <v>-2.0217264050531965</v>
      </c>
      <c r="AG35" s="481">
        <f>SUM(AG36:AG38)</f>
        <v>24.692669468672417</v>
      </c>
      <c r="AH35" s="481">
        <f t="shared" ref="AH35:AL35" si="73">SUM(AH36:AH38)</f>
        <v>3.9179566630208673</v>
      </c>
      <c r="AI35" s="481">
        <f t="shared" si="73"/>
        <v>7.7926804530701625</v>
      </c>
      <c r="AJ35" s="481">
        <f t="shared" si="73"/>
        <v>2.5350837405523077</v>
      </c>
      <c r="AK35" s="481">
        <f t="shared" si="73"/>
        <v>2.4533823351387216</v>
      </c>
      <c r="AL35" s="481">
        <f t="shared" si="73"/>
        <v>12.227932056753328</v>
      </c>
      <c r="AM35" s="408">
        <f>IF(ISERROR(AL35/AH35),"N/A",IF(AH35&lt;0,"N/A",IF(AL35&lt;0,"N/A",IF(AL35/AH35-1&gt;300%,"&gt;±300%",IF(AL35/AH35-1&lt;-300%,"&gt;±300%",AL35/AH35-1)))))</f>
        <v>2.1209972719109174</v>
      </c>
      <c r="AN35" s="408" t="str">
        <f>IF(ISERROR(AL35/AK35),"N/A",IF(AK35&lt;0,"N/A",IF(AL35&lt;0,"N/A",IF(AL35/AK35-1&gt;300%,"&gt;±300%",IF(AL35/AK35-1&lt;-300%,"&gt;±300%",AL35/AK35-1)))))</f>
        <v>&gt;±300%</v>
      </c>
      <c r="AO35" s="486"/>
      <c r="AP35" s="481">
        <f t="shared" ref="AP35:AQ35" si="74">SUM(AP36:AP38)</f>
        <v>10.108632025265981</v>
      </c>
      <c r="AQ35" s="481">
        <f t="shared" si="74"/>
        <v>-5.4431095520662982</v>
      </c>
      <c r="AR35" s="481">
        <f>SUM(Q35:R35)</f>
        <v>3.2658657312397783</v>
      </c>
      <c r="AS35" s="481">
        <f>SUM(S35:T35)</f>
        <v>5.9096617993862655</v>
      </c>
      <c r="AT35" s="481">
        <f>SUM(U35:V35)</f>
        <v>8.0869056202127858</v>
      </c>
      <c r="AU35" s="481">
        <f>SUM(W35:X35)</f>
        <v>8.5534578675327531</v>
      </c>
      <c r="AV35" s="481">
        <f>SUM(Y35:Z35)</f>
        <v>5.7541443836129442</v>
      </c>
      <c r="AW35" s="481">
        <f>SUM(AA35:AB35)</f>
        <v>2.7993134839198102</v>
      </c>
      <c r="AX35" s="481">
        <f>SUM(AC35:AD35)</f>
        <v>0.15551741577332256</v>
      </c>
      <c r="AY35" s="481">
        <f>SUM(AE35:AF35)</f>
        <v>0</v>
      </c>
      <c r="AZ35" s="481">
        <f>SUM(AG35:AH35)</f>
        <v>28.610626131693284</v>
      </c>
      <c r="BA35" s="481">
        <f>SUM(AI35:AJ35)</f>
        <v>10.327764193622471</v>
      </c>
      <c r="BB35" s="481">
        <f t="shared" ref="BB35:BB38" si="75">SUM(AK35:AL35)</f>
        <v>14.68131439189205</v>
      </c>
      <c r="BC35" s="408">
        <f>IF(ISERROR(BB35/AZ35),"N/A",IF(AZ35&lt;0,"N/A",IF(BB35&lt;0,"N/A",IF(BB35/AZ35-1&gt;300%,"&gt;±300%",IF(BB35/AZ35-1&lt;-300%,"&gt;±300%",BB35/AZ35-1)))))</f>
        <v>-0.48685798331309871</v>
      </c>
      <c r="BD35" s="408">
        <f>IF(ISERROR(BB35/BA35),"N/A",IF(BA35&lt;0,"N/A",IF(BB35&lt;0,"N/A",IF(BB35/BA35-1&gt;300%,"&gt;±300%",IF(BB35/BA35-1&lt;-300%,"&gt;±300%",BB35/BA35-1)))))</f>
        <v>0.42153849726332382</v>
      </c>
      <c r="BE35" s="420"/>
      <c r="BF35" s="776">
        <f t="shared" ref="BF35:BF38" si="76">SUM(AI35:AL35)</f>
        <v>25.009078585514523</v>
      </c>
      <c r="BG35" s="420"/>
    </row>
    <row r="36" spans="1:83" x14ac:dyDescent="0.2">
      <c r="B36" s="487"/>
      <c r="C36" s="487" t="s">
        <v>42</v>
      </c>
      <c r="D36" s="482">
        <f>'Table 1(Q2''20)'!D36/32.15074</f>
        <v>-0.15551741577332279</v>
      </c>
      <c r="E36" s="482">
        <f>'Table 1(Q2''20)'!E36/32.15074</f>
        <v>1.5551741577332279</v>
      </c>
      <c r="F36" s="482">
        <f>'Table 1(Q2''20)'!F36/32.15074</f>
        <v>16.329328656198893</v>
      </c>
      <c r="G36" s="482">
        <f>'Table 1(Q2''20)'!G36/32.15074</f>
        <v>14.307602251145697</v>
      </c>
      <c r="H36" s="482">
        <f>'Table 1(Q2''20)'!H36/32.15074</f>
        <v>6.6872488782528805</v>
      </c>
      <c r="I36" s="482">
        <f>'Table 1(Q2''20)'!I36/32.15074</f>
        <v>8.7089752833060761</v>
      </c>
      <c r="J36" s="482">
        <f>'Table 1(Q2''20)'!J36/32.15074</f>
        <v>8.7442502169901797</v>
      </c>
      <c r="K36" s="482">
        <f>'Table 1(Q2''20)'!K36/32.15074</f>
        <v>18.667886029997693</v>
      </c>
      <c r="L36" s="598">
        <f t="shared" si="70"/>
        <v>4.0504115049815326E-3</v>
      </c>
      <c r="M36" s="410">
        <f t="shared" si="70"/>
        <v>1.1348755544215527</v>
      </c>
      <c r="N36" s="502"/>
      <c r="O36" s="490">
        <f>'Table 1(Q2''20)'!O36/32.15074</f>
        <v>0.46655224731996842</v>
      </c>
      <c r="P36" s="490">
        <f>'Table 1(Q2''20)'!P36/32.15074</f>
        <v>1.2441393261865823</v>
      </c>
      <c r="Q36" s="490">
        <f>'Table 1(Q2''20)'!Q36/32.15074</f>
        <v>1.3996567419599051</v>
      </c>
      <c r="R36" s="490">
        <f>'Table 1(Q2''20)'!R36/32.15074</f>
        <v>2.332761236599842</v>
      </c>
      <c r="S36" s="490">
        <f>'Table 1(Q2''20)'!S36/32.15074</f>
        <v>5.5986269678396203</v>
      </c>
      <c r="T36" s="490">
        <f>'Table 1(Q2''20)'!T36/32.15074</f>
        <v>6.8427662940262026</v>
      </c>
      <c r="U36" s="490">
        <f>'Table 1(Q2''20)'!U36/32.15074</f>
        <v>4.6655224731996841</v>
      </c>
      <c r="V36" s="490">
        <f>'Table 1(Q2''20)'!V36/32.15074</f>
        <v>3.5769005627864243</v>
      </c>
      <c r="W36" s="490">
        <f>'Table 1(Q2''20)'!W36/32.15074</f>
        <v>2.4882786523731646</v>
      </c>
      <c r="X36" s="490">
        <f>'Table 1(Q2''20)'!X36/32.15074</f>
        <v>3.5769005627864243</v>
      </c>
      <c r="Y36" s="490">
        <f>'Table 1(Q2''20)'!Y36/32.15074</f>
        <v>0.93310449463993683</v>
      </c>
      <c r="Z36" s="490">
        <f>'Table 1(Q2''20)'!Z36/32.15074</f>
        <v>2.332761236599842</v>
      </c>
      <c r="AA36" s="490">
        <f>'Table 1(Q2''20)'!AA36/32.15074</f>
        <v>1.3996567419599051</v>
      </c>
      <c r="AB36" s="490">
        <f>'Table 1(Q2''20)'!AB36/32.15074</f>
        <v>2.0217264050531965</v>
      </c>
      <c r="AC36" s="490">
        <f>'Table 1(Q2''20)'!AC36/32.15074</f>
        <v>2.6437960681464876</v>
      </c>
      <c r="AD36" s="490">
        <f>'Table 1(Q2''20)'!AD36/32.15074</f>
        <v>2.177243820826519</v>
      </c>
      <c r="AE36" s="490">
        <f>'Table 1(Q2''20)'!AE36/32.15074</f>
        <v>2.177243820826519</v>
      </c>
      <c r="AF36" s="490">
        <f>'Table 1(Q2''20)'!AF36/32.15074</f>
        <v>1.5551741577332279</v>
      </c>
      <c r="AG36" s="490">
        <f>'Table 1(Q2''20)'!AG36/32.15074</f>
        <v>3.4409199942205317</v>
      </c>
      <c r="AH36" s="490">
        <f>'Table 1(Q2''20)'!AH36/32.15074</f>
        <v>2.765808011693434</v>
      </c>
      <c r="AI36" s="490">
        <f>'Table 1(Q2''20)'!AI36/32.15074</f>
        <v>1.6606457067647651</v>
      </c>
      <c r="AJ36" s="490">
        <f>'Table 1(Q2''20)'!AJ36/32.15074</f>
        <v>0.87687650431144848</v>
      </c>
      <c r="AK36" s="490">
        <f>'Table 1(Q2''20)'!AK36/32.15074</f>
        <v>9.7190739564443849</v>
      </c>
      <c r="AL36" s="490">
        <f>'Table 1(Q2''20)'!AL36/32.15074</f>
        <v>4.1255885535197372</v>
      </c>
      <c r="AM36" s="410">
        <f>IF(ISERROR(AL36/AH36),"N/A",IF(AH36&lt;0,"N/A",IF(AL36&lt;0,"N/A",IF(AL36/AH36-1&gt;300%,"&gt;±300%",IF(AL36/AH36-1&lt;-300%,"&gt;±300%",AL36/AH36-1)))))</f>
        <v>0.4916395267051612</v>
      </c>
      <c r="AN36" s="410">
        <f>IF(ISERROR(AL36/AK36),"N/A",IF(AK36&lt;0,"N/A",IF(AL36&lt;0,"N/A",IF(AL36/AK36-1&gt;300%,"&gt;±300%",IF(AL36/AK36-1&lt;-300%,"&gt;±300%",AL36/AK36-1)))))</f>
        <v>-0.57551629177755137</v>
      </c>
      <c r="AO36" s="486"/>
      <c r="AP36" s="490">
        <f>E36-AQ36</f>
        <v>-0.15551741577332279</v>
      </c>
      <c r="AQ36" s="490">
        <f>SUM(O36:P36)</f>
        <v>1.7106915735065507</v>
      </c>
      <c r="AR36" s="490">
        <f>SUM(Q36:R36)</f>
        <v>3.7324179785597469</v>
      </c>
      <c r="AS36" s="490">
        <f>SUM(S36:T36)</f>
        <v>12.441393261865823</v>
      </c>
      <c r="AT36" s="490">
        <f>SUM(U36:V36)</f>
        <v>8.2424230359861088</v>
      </c>
      <c r="AU36" s="490">
        <f>SUM(W36:X36)</f>
        <v>6.0651792151595885</v>
      </c>
      <c r="AV36" s="490">
        <f>SUM(Y36:Z36)</f>
        <v>3.2658657312397787</v>
      </c>
      <c r="AW36" s="490">
        <f>SUM(AA36:AB36)</f>
        <v>3.4213831470131018</v>
      </c>
      <c r="AX36" s="490">
        <f>SUM(AC36:AD36)</f>
        <v>4.8210398889730062</v>
      </c>
      <c r="AY36" s="490">
        <f>SUM(AE36:AF36)</f>
        <v>3.7324179785597469</v>
      </c>
      <c r="AZ36" s="490">
        <f>SUM(AG36:AH36)</f>
        <v>6.2067280059139662</v>
      </c>
      <c r="BA36" s="490">
        <f>SUM(AI36:AJ36)</f>
        <v>2.5375222110762135</v>
      </c>
      <c r="BB36" s="490">
        <f t="shared" si="75"/>
        <v>13.844662509964122</v>
      </c>
      <c r="BC36" s="410">
        <f>IF(ISERROR(BB36/AZ36),"N/A",IF(AZ36&lt;0,"N/A",IF(BB36&lt;0,"N/A",IF(BB36/AZ36-1&gt;300%,"&gt;±300%",IF(BB36/AZ36-1&lt;-300%,"&gt;±300%",BB36/AZ36-1)))))</f>
        <v>1.2305895307112684</v>
      </c>
      <c r="BD36" s="410" t="str">
        <f>IF(ISERROR(BB36/BA36),"N/A",IF(BA36&lt;0,"N/A",IF(BB36&lt;0,"N/A",IF(BB36/BA36-1&gt;300%,"&gt;±300%",IF(BB36/BA36-1&lt;-300%,"&gt;±300%",BB36/BA36-1)))))</f>
        <v>&gt;±300%</v>
      </c>
      <c r="BE36" s="420"/>
      <c r="BF36" s="532">
        <f t="shared" si="76"/>
        <v>16.382184721040336</v>
      </c>
      <c r="BG36" s="420"/>
    </row>
    <row r="37" spans="1:83" x14ac:dyDescent="0.2">
      <c r="B37" s="487"/>
      <c r="C37" s="487" t="s">
        <v>43</v>
      </c>
      <c r="D37" s="482">
        <f>'Table 1(Q2''20)'!D37/32.15074</f>
        <v>28.148652254971427</v>
      </c>
      <c r="E37" s="482">
        <f>'Table 1(Q2''20)'!E37/32.15074</f>
        <v>6.6872488782528805</v>
      </c>
      <c r="F37" s="482">
        <f>'Table 1(Q2''20)'!F37/32.15074</f>
        <v>-7.4648359571194947</v>
      </c>
      <c r="G37" s="482">
        <f>'Table 1(Q2''20)'!G37/32.15074</f>
        <v>-0.31103483154664557</v>
      </c>
      <c r="H37" s="482">
        <f>'Table 1(Q2''20)'!H37/32.15074</f>
        <v>3.2658657312397787</v>
      </c>
      <c r="I37" s="482">
        <f>'Table 1(Q2''20)'!I37/32.15074</f>
        <v>-7.6203533728928168</v>
      </c>
      <c r="J37" s="482">
        <f>'Table 1(Q2''20)'!J37/32.15074</f>
        <v>30.828869427708426</v>
      </c>
      <c r="K37" s="482">
        <f>'Table 1(Q2''20)'!K37/32.15074</f>
        <v>4.9682533963538651</v>
      </c>
      <c r="L37" s="478" t="str">
        <f t="shared" si="70"/>
        <v>N/A</v>
      </c>
      <c r="M37" s="410">
        <f t="shared" si="70"/>
        <v>-0.83884412602271785</v>
      </c>
      <c r="N37" s="502"/>
      <c r="O37" s="490">
        <f>'Table 1(Q2''20)'!O37/32.15074</f>
        <v>-2.9548308996931332</v>
      </c>
      <c r="P37" s="490">
        <f>'Table 1(Q2''20)'!P37/32.15074</f>
        <v>-0.93310449463993683</v>
      </c>
      <c r="Q37" s="490">
        <f>'Table 1(Q2''20)'!Q37/32.15074</f>
        <v>-1.5551741577332279</v>
      </c>
      <c r="R37" s="490">
        <f>'Table 1(Q2''20)'!R37/32.15074</f>
        <v>1.3996567419599051</v>
      </c>
      <c r="S37" s="490">
        <f>'Table 1(Q2''20)'!S37/32.15074</f>
        <v>3.4213831470131013</v>
      </c>
      <c r="T37" s="490">
        <f>'Table 1(Q2''20)'!T37/32.15074</f>
        <v>-10.730701688359273</v>
      </c>
      <c r="U37" s="490">
        <f>'Table 1(Q2''20)'!U37/32.15074</f>
        <v>-0.77758707886661393</v>
      </c>
      <c r="V37" s="490">
        <f>'Table 1(Q2''20)'!V37/32.15074</f>
        <v>-0.46655224731996842</v>
      </c>
      <c r="W37" s="490">
        <f>'Table 1(Q2''20)'!W37/32.15074</f>
        <v>-2.6437960681464876</v>
      </c>
      <c r="X37" s="490">
        <f>'Table 1(Q2''20)'!X37/32.15074</f>
        <v>3.5769005627864243</v>
      </c>
      <c r="Y37" s="490">
        <f>'Table 1(Q2''20)'!Y37/32.15074</f>
        <v>1.8662089892798737</v>
      </c>
      <c r="Z37" s="490">
        <f>'Table 1(Q2''20)'!Z37/32.15074</f>
        <v>0.93310449463993683</v>
      </c>
      <c r="AA37" s="490">
        <f>'Table 1(Q2''20)'!AA37/32.15074</f>
        <v>-1.2441393261865823</v>
      </c>
      <c r="AB37" s="490">
        <f>'Table 1(Q2''20)'!AB37/32.15074</f>
        <v>1.7106915735065507</v>
      </c>
      <c r="AC37" s="490">
        <f>'Table 1(Q2''20)'!AC37/32.15074</f>
        <v>-0.46655224731996842</v>
      </c>
      <c r="AD37" s="490">
        <f>'Table 1(Q2''20)'!AD37/32.15074</f>
        <v>-3.8879353943330699</v>
      </c>
      <c r="AE37" s="490">
        <f>'Table 1(Q2''20)'!AE37/32.15074</f>
        <v>0.15551741577332279</v>
      </c>
      <c r="AF37" s="490">
        <f>'Table 1(Q2''20)'!AF37/32.15074</f>
        <v>-3.5769005627864243</v>
      </c>
      <c r="AG37" s="490">
        <f>'Table 1(Q2''20)'!AG37/32.15074</f>
        <v>21.367254367395589</v>
      </c>
      <c r="AH37" s="490">
        <f>'Table 1(Q2''20)'!AH37/32.15074</f>
        <v>1.5524500935281753</v>
      </c>
      <c r="AI37" s="490">
        <f>'Table 1(Q2''20)'!AI37/32.15074</f>
        <v>6.4324320046132462</v>
      </c>
      <c r="AJ37" s="490">
        <f>'Table 1(Q2''20)'!AJ37/32.15074</f>
        <v>1.4707439537690985</v>
      </c>
      <c r="AK37" s="490">
        <f>'Table 1(Q2''20)'!AK37/32.15074</f>
        <v>-6.6298740696580909</v>
      </c>
      <c r="AL37" s="490">
        <f>'Table 1(Q2''20)'!AL37/32.15074</f>
        <v>3.8055491303344557</v>
      </c>
      <c r="AM37" s="410">
        <f>IF(ISERROR(AL37/AH37),"N/A",IF(AH37&lt;0,"N/A",IF(AL37&lt;0,"N/A",IF(AL37/AH37-1&gt;300%,"&gt;±300%",IF(AL37/AH37-1&lt;-300%,"&gt;±300%",AL37/AH37-1)))))</f>
        <v>1.4513181751857642</v>
      </c>
      <c r="AN37" s="410" t="str">
        <f>IF(ISERROR(AL37/AK37),"N/A",IF(AK37&lt;0,"N/A",IF(AL37&lt;0,"N/A",IF(AL37/AK37-1&gt;300%,"&gt;±300%",IF(AL37/AK37-1&lt;-300%,"&gt;±300%",AL37/AK37-1)))))</f>
        <v>N/A</v>
      </c>
      <c r="AO37" s="486"/>
      <c r="AP37" s="490">
        <f>E37-AQ37</f>
        <v>10.57518427258595</v>
      </c>
      <c r="AQ37" s="490">
        <f>SUM(O37:P37)</f>
        <v>-3.8879353943330699</v>
      </c>
      <c r="AR37" s="490">
        <f>SUM(Q37:R37)</f>
        <v>-0.15551741577332279</v>
      </c>
      <c r="AS37" s="490">
        <f>SUM(S37:T37)</f>
        <v>-7.3093185413461725</v>
      </c>
      <c r="AT37" s="490">
        <f>SUM(U37:V37)</f>
        <v>-1.2441393261865823</v>
      </c>
      <c r="AU37" s="490">
        <f>SUM(W37:X37)</f>
        <v>0.93310449463993672</v>
      </c>
      <c r="AV37" s="490">
        <f>SUM(Y37:Z37)</f>
        <v>2.7993134839198106</v>
      </c>
      <c r="AW37" s="490">
        <f>SUM(AA37:AB37)</f>
        <v>0.46655224731996836</v>
      </c>
      <c r="AX37" s="490">
        <f>SUM(AC37:AD37)</f>
        <v>-4.354487641653038</v>
      </c>
      <c r="AY37" s="490">
        <f>SUM(AE37:AF37)</f>
        <v>-3.4213831470131018</v>
      </c>
      <c r="AZ37" s="490">
        <f>SUM(AG37:AH37)</f>
        <v>22.919704460923764</v>
      </c>
      <c r="BA37" s="490">
        <f>SUM(AI37:AJ37)</f>
        <v>7.9031759583823451</v>
      </c>
      <c r="BB37" s="490">
        <f t="shared" si="75"/>
        <v>-2.8243249393236352</v>
      </c>
      <c r="BC37" s="410" t="str">
        <f>IF(ISERROR(BB37/AZ37),"N/A",IF(AZ37&lt;0,"N/A",IF(BB37&lt;0,"N/A",IF(BB37/AZ37-1&gt;300%,"&gt;±300%",IF(BB37/AZ37-1&lt;-300%,"&gt;±300%",BB37/AZ37-1)))))</f>
        <v>N/A</v>
      </c>
      <c r="BD37" s="410" t="str">
        <f>IF(ISERROR(BB37/BA37),"N/A",IF(BA37&lt;0,"N/A",IF(BB37&lt;0,"N/A",IF(BB37/BA37-1&gt;300%,"&gt;±300%",IF(BB37/BA37-1&lt;-300%,"&gt;±300%",BB37/BA37-1)))))</f>
        <v>N/A</v>
      </c>
      <c r="BE37" s="420"/>
      <c r="BF37" s="532">
        <f t="shared" si="76"/>
        <v>5.0788510190587104</v>
      </c>
      <c r="BG37" s="420"/>
    </row>
    <row r="38" spans="1:83" x14ac:dyDescent="0.2">
      <c r="B38" s="487"/>
      <c r="C38" s="487" t="s">
        <v>37</v>
      </c>
      <c r="D38" s="482">
        <f>'Table 1(Q2''20)'!D38/32.15074</f>
        <v>1.0886219104132595</v>
      </c>
      <c r="E38" s="482">
        <f>'Table 1(Q2''20)'!E38/32.15074</f>
        <v>-3.5769005627864243</v>
      </c>
      <c r="F38" s="482">
        <f>'Table 1(Q2''20)'!F38/32.15074</f>
        <v>0.62206966309329115</v>
      </c>
      <c r="G38" s="482">
        <f>'Table 1(Q2''20)'!G38/32.15074</f>
        <v>2.6437960681464876</v>
      </c>
      <c r="H38" s="482">
        <f>'Table 1(Q2''20)'!H38/32.15074</f>
        <v>-1.3996567419599051</v>
      </c>
      <c r="I38" s="482">
        <f>'Table 1(Q2''20)'!I38/32.15074</f>
        <v>-0.62206966309329115</v>
      </c>
      <c r="J38" s="482">
        <f>'Table 1(Q2''20)'!J38/32.15074</f>
        <v>-0.62874031098053484</v>
      </c>
      <c r="K38" s="482">
        <f>'Table 1(Q2''20)'!K38/32.15074</f>
        <v>9.3310449463993681</v>
      </c>
      <c r="L38" s="410" t="str">
        <f t="shared" si="70"/>
        <v>N/A</v>
      </c>
      <c r="M38" s="410" t="str">
        <f t="shared" si="70"/>
        <v>N/A</v>
      </c>
      <c r="N38" s="502"/>
      <c r="O38" s="490">
        <f>'Table 1(Q2''20)'!O38/32.15074</f>
        <v>-2.9548308996931332</v>
      </c>
      <c r="P38" s="490">
        <f>'Table 1(Q2''20)'!P38/32.15074</f>
        <v>-0.31103483154664557</v>
      </c>
      <c r="Q38" s="490">
        <f>'Table 1(Q2''20)'!Q38/32.15074</f>
        <v>-0.15551741577332279</v>
      </c>
      <c r="R38" s="490">
        <f>'Table 1(Q2''20)'!R38/32.15074</f>
        <v>-0.15551741577332279</v>
      </c>
      <c r="S38" s="490">
        <f>'Table 1(Q2''20)'!S38/32.15074</f>
        <v>-0.15551741577332279</v>
      </c>
      <c r="T38" s="490">
        <f>'Table 1(Q2''20)'!T38/32.15074</f>
        <v>0.93310449463993683</v>
      </c>
      <c r="U38" s="490">
        <f>'Table 1(Q2''20)'!U38/32.15074</f>
        <v>1.2441393261865823</v>
      </c>
      <c r="V38" s="490">
        <f>'Table 1(Q2''20)'!V38/32.15074</f>
        <v>-0.15551741577332279</v>
      </c>
      <c r="W38" s="490">
        <f>'Table 1(Q2''20)'!W38/32.15074</f>
        <v>1.7106915735065507</v>
      </c>
      <c r="X38" s="490">
        <f>'Table 1(Q2''20)'!X38/32.15074</f>
        <v>-0.15551741577332279</v>
      </c>
      <c r="Y38" s="490">
        <f>'Table 1(Q2''20)'!Y38/32.15074</f>
        <v>-0.31103483154664557</v>
      </c>
      <c r="Z38" s="490">
        <f>'Table 1(Q2''20)'!Z38/32.15074</f>
        <v>0</v>
      </c>
      <c r="AA38" s="490">
        <f>'Table 1(Q2''20)'!AA38/32.15074</f>
        <v>-0.46655224731996842</v>
      </c>
      <c r="AB38" s="490">
        <f>'Table 1(Q2''20)'!AB38/32.15074</f>
        <v>-0.62206966309329115</v>
      </c>
      <c r="AC38" s="490">
        <f>'Table 1(Q2''20)'!AC38/32.15074</f>
        <v>-0.31103483154664557</v>
      </c>
      <c r="AD38" s="490">
        <f>'Table 1(Q2''20)'!AD38/32.15074</f>
        <v>0</v>
      </c>
      <c r="AE38" s="490">
        <f>'Table 1(Q2''20)'!AE38/32.15074</f>
        <v>-0.31103483154664557</v>
      </c>
      <c r="AF38" s="490">
        <f>'Table 1(Q2''20)'!AF38/32.15074</f>
        <v>0</v>
      </c>
      <c r="AG38" s="490">
        <f>'Table 1(Q2''20)'!AG38/32.15074</f>
        <v>-0.11550489294370506</v>
      </c>
      <c r="AH38" s="490">
        <f>'Table 1(Q2''20)'!AH38/32.15074</f>
        <v>-0.40030144220074193</v>
      </c>
      <c r="AI38" s="490">
        <f>'Table 1(Q2''20)'!AI38/32.15074</f>
        <v>-0.30039725830784891</v>
      </c>
      <c r="AJ38" s="490">
        <f>'Table 1(Q2''20)'!AJ38/32.15074</f>
        <v>0.18746328247176094</v>
      </c>
      <c r="AK38" s="490">
        <f>'Table 1(Q2''20)'!AK38/32.15074</f>
        <v>-0.63581755164757225</v>
      </c>
      <c r="AL38" s="490">
        <f>'Table 1(Q2''20)'!AL38/32.15074</f>
        <v>4.2967943728991358</v>
      </c>
      <c r="AM38" s="410" t="str">
        <f>IF(ISERROR(AL38/AH38),"N/A",IF(AH38&lt;0,"N/A",IF(AL38&lt;0,"N/A",IF(AL38/AH38-1&gt;300%,"&gt;±300%",IF(AL38/AH38-1&lt;-300%,"&gt;±300%",AL38/AH38-1)))))</f>
        <v>N/A</v>
      </c>
      <c r="AN38" s="410" t="str">
        <f>IF(ISERROR(AL38/AK38),"N/A",IF(AK38&lt;0,"N/A",IF(AL38&lt;0,"N/A",IF(AL38/AK38-1&gt;300%,"&gt;±300%",IF(AL38/AK38-1&lt;-300%,"&gt;±300%",AL38/AK38-1)))))</f>
        <v>N/A</v>
      </c>
      <c r="AO38" s="486"/>
      <c r="AP38" s="490">
        <f>E38-AQ38</f>
        <v>-0.31103483154664557</v>
      </c>
      <c r="AQ38" s="490">
        <f>SUM(O38:P38)</f>
        <v>-3.2658657312397787</v>
      </c>
      <c r="AR38" s="490">
        <f>SUM(Q38:R38)</f>
        <v>-0.31103483154664557</v>
      </c>
      <c r="AS38" s="490">
        <f>SUM(S38:T38)</f>
        <v>0.77758707886661405</v>
      </c>
      <c r="AT38" s="490">
        <f>SUM(U38:V38)</f>
        <v>1.0886219104132595</v>
      </c>
      <c r="AU38" s="490">
        <f>SUM(W38:X38)</f>
        <v>1.5551741577332279</v>
      </c>
      <c r="AV38" s="490">
        <f>SUM(Y38:Z38)</f>
        <v>-0.31103483154664557</v>
      </c>
      <c r="AW38" s="490">
        <f>SUM(AA38:AB38)</f>
        <v>-1.0886219104132595</v>
      </c>
      <c r="AX38" s="490">
        <f>SUM(AC38:AD38)</f>
        <v>-0.31103483154664557</v>
      </c>
      <c r="AY38" s="490">
        <f>SUM(AE38:AF38)</f>
        <v>-0.31103483154664557</v>
      </c>
      <c r="AZ38" s="490">
        <f>SUM(AG38:AH38)</f>
        <v>-0.51580633514444696</v>
      </c>
      <c r="BA38" s="490">
        <f>SUM(AI38:AJ38)</f>
        <v>-0.11293397583608797</v>
      </c>
      <c r="BB38" s="490">
        <f t="shared" si="75"/>
        <v>3.6609768212515634</v>
      </c>
      <c r="BC38" s="410" t="str">
        <f>IF(ISERROR(BB38/AZ38),"N/A",IF(AZ38&lt;0,"N/A",IF(BB38&lt;0,"N/A",IF(BB38/AZ38-1&gt;300%,"&gt;±300%",IF(BB38/AZ38-1&lt;-300%,"&gt;±300%",BB38/AZ38-1)))))</f>
        <v>N/A</v>
      </c>
      <c r="BD38" s="410" t="str">
        <f>IF(ISERROR(BB38/BA38),"N/A",IF(BA38&lt;0,"N/A",IF(BB38&lt;0,"N/A",IF(BB38/BA38-1&gt;300%,"&gt;±300%",IF(BB38/BA38-1&lt;-300%,"&gt;±300%",BB38/BA38-1)))))</f>
        <v>N/A</v>
      </c>
      <c r="BE38" s="420"/>
      <c r="BF38" s="532">
        <f t="shared" si="76"/>
        <v>3.5480428454154755</v>
      </c>
      <c r="BG38" s="420"/>
    </row>
    <row r="39" spans="1:83" x14ac:dyDescent="0.2">
      <c r="B39" s="762"/>
      <c r="C39" s="486"/>
      <c r="D39" s="481"/>
      <c r="E39" s="481"/>
      <c r="F39" s="481"/>
      <c r="G39" s="481"/>
      <c r="H39" s="481"/>
      <c r="I39" s="481"/>
      <c r="J39" s="481"/>
      <c r="K39" s="481"/>
      <c r="L39" s="502"/>
      <c r="M39" s="584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584"/>
      <c r="AN39" s="584"/>
      <c r="AO39" s="486"/>
      <c r="AP39" s="486"/>
      <c r="AQ39" s="490"/>
      <c r="AR39" s="490"/>
      <c r="AS39" s="490"/>
      <c r="AT39" s="490"/>
      <c r="AU39" s="490"/>
      <c r="AV39" s="490"/>
      <c r="AW39" s="490"/>
      <c r="AX39" s="490"/>
      <c r="AY39" s="490"/>
      <c r="AZ39" s="490"/>
      <c r="BA39" s="490"/>
      <c r="BB39" s="490"/>
      <c r="BC39" s="410"/>
      <c r="BD39" s="410"/>
      <c r="BE39" s="420"/>
      <c r="BF39" s="532"/>
      <c r="BG39" s="420"/>
    </row>
    <row r="40" spans="1:83" x14ac:dyDescent="0.2">
      <c r="B40" s="781" t="s">
        <v>26</v>
      </c>
      <c r="C40" s="485"/>
      <c r="D40" s="485">
        <f>SUM(D21,D25,D27,D35)</f>
        <v>264.06857198310212</v>
      </c>
      <c r="E40" s="485">
        <f t="shared" ref="E40:K40" si="77">SUM(E21,E25,E27,E35)</f>
        <v>247.89476074267654</v>
      </c>
      <c r="F40" s="485">
        <f t="shared" si="77"/>
        <v>255.04856186824938</v>
      </c>
      <c r="G40" s="485">
        <f t="shared" si="77"/>
        <v>257.38132310484923</v>
      </c>
      <c r="H40" s="485">
        <f t="shared" si="77"/>
        <v>240.7409596171037</v>
      </c>
      <c r="I40" s="485">
        <f t="shared" si="77"/>
        <v>226.12232253441135</v>
      </c>
      <c r="J40" s="485">
        <f t="shared" si="77"/>
        <v>260.83881373651957</v>
      </c>
      <c r="K40" s="485">
        <f t="shared" si="77"/>
        <v>231.34544091425528</v>
      </c>
      <c r="L40" s="433">
        <f>IF(ISERROR(J40/I40),"N/A",IF(I40&lt;0,"N/A",IF(J40&lt;0,"N/A",IF(J40/I40-1&gt;300%,"&gt;±300%",IF(J40/I40-1&lt;-300%,"&gt;±300%",J40/I40-1)))))</f>
        <v>0.15352969495890911</v>
      </c>
      <c r="M40" s="433">
        <f>IF(ISERROR(K40/J40),"N/A",IF(J40&lt;0,"N/A",IF(K40&lt;0,"N/A",IF(K40/J40-1&gt;300%,"&gt;±300%",IF(K40/J40-1&lt;-300%,"&gt;±300%",K40/J40-1)))))</f>
        <v>-0.11307125806842666</v>
      </c>
      <c r="N40" s="502"/>
      <c r="O40" s="485">
        <f t="shared" ref="O40:AF40" si="78">SUM(O21,O25,O27,O35)</f>
        <v>53.342473610249712</v>
      </c>
      <c r="P40" s="485">
        <f t="shared" si="78"/>
        <v>59.71868765695595</v>
      </c>
      <c r="Q40" s="485">
        <f>SUM(Q21,Q25,Q27,Q35)</f>
        <v>61.740414062009158</v>
      </c>
      <c r="R40" s="485">
        <f t="shared" si="78"/>
        <v>64.073175298608987</v>
      </c>
      <c r="S40" s="485">
        <f t="shared" si="78"/>
        <v>71.538011255728492</v>
      </c>
      <c r="T40" s="485">
        <f t="shared" si="78"/>
        <v>58.163513499222717</v>
      </c>
      <c r="U40" s="485">
        <f t="shared" si="78"/>
        <v>64.384210130155637</v>
      </c>
      <c r="V40" s="485">
        <f t="shared" si="78"/>
        <v>64.850762377475604</v>
      </c>
      <c r="W40" s="485">
        <f t="shared" si="78"/>
        <v>60.340757320049242</v>
      </c>
      <c r="X40" s="485">
        <f t="shared" si="78"/>
        <v>69.049732603355324</v>
      </c>
      <c r="Y40" s="485">
        <f t="shared" si="78"/>
        <v>61.584896646235833</v>
      </c>
      <c r="Z40" s="485">
        <f t="shared" si="78"/>
        <v>60.651792151595892</v>
      </c>
      <c r="AA40" s="485">
        <f t="shared" si="78"/>
        <v>55.208682599529588</v>
      </c>
      <c r="AB40" s="485">
        <f t="shared" si="78"/>
        <v>63.91765788283567</v>
      </c>
      <c r="AC40" s="485">
        <f t="shared" si="78"/>
        <v>59.563170241182625</v>
      </c>
      <c r="AD40" s="485">
        <f t="shared" si="78"/>
        <v>55.986269678396212</v>
      </c>
      <c r="AE40" s="485">
        <f t="shared" si="78"/>
        <v>55.986269678396205</v>
      </c>
      <c r="AF40" s="485">
        <f t="shared" si="78"/>
        <v>54.742130352209628</v>
      </c>
      <c r="AG40" s="485">
        <f>SUM(AG21,AG25,AG27,AG35)</f>
        <v>81.016361526799628</v>
      </c>
      <c r="AH40" s="485">
        <f t="shared" ref="AH40:AL40" si="79">SUM(AH21,AH25,AH27,AH35)</f>
        <v>61.781371537798051</v>
      </c>
      <c r="AI40" s="485">
        <f t="shared" si="79"/>
        <v>63.843873722731779</v>
      </c>
      <c r="AJ40" s="485">
        <f t="shared" si="79"/>
        <v>54.191217940787794</v>
      </c>
      <c r="AK40" s="485">
        <f t="shared" si="79"/>
        <v>50.854575118956092</v>
      </c>
      <c r="AL40" s="485">
        <f t="shared" si="79"/>
        <v>49.746378864499945</v>
      </c>
      <c r="AM40" s="433">
        <f>IF(ISERROR(AL40/AH40),"N/A",IF(AH40&lt;0,"N/A",IF(AL40&lt;0,"N/A",IF(AL40/AH40-1&gt;300%,"&gt;±300%",IF(AL40/AH40-1&lt;-300%,"&gt;±300%",AL40/AH40-1)))))</f>
        <v>-0.19479970052032691</v>
      </c>
      <c r="AN40" s="433">
        <f>IF(ISERROR(AL40/AK40),"N/A",IF(AK40&lt;0,"N/A",IF(AL40&lt;0,"N/A",IF(AL40/AK40-1&gt;300%,"&gt;±300%",IF(AL40/AK40-1&lt;-300%,"&gt;±300%",AL40/AK40-1)))))</f>
        <v>-2.1791476024800471E-2</v>
      </c>
      <c r="AO40" s="486"/>
      <c r="AP40" s="485">
        <f t="shared" ref="AP40:AQ40" si="80">SUM(AP21,AP25,AP27,AP35)</f>
        <v>134.83359947547089</v>
      </c>
      <c r="AQ40" s="485">
        <f t="shared" si="80"/>
        <v>113.06116126720565</v>
      </c>
      <c r="AR40" s="485">
        <f>SUM(Q40:R40)</f>
        <v>125.81358936061815</v>
      </c>
      <c r="AS40" s="485">
        <f>SUM(S40:T40)</f>
        <v>129.70152475495121</v>
      </c>
      <c r="AT40" s="485">
        <f>SUM(U40:V40)</f>
        <v>129.23497250763126</v>
      </c>
      <c r="AU40" s="485">
        <f>SUM(W40:X40)</f>
        <v>129.39048992340457</v>
      </c>
      <c r="AV40" s="485">
        <f>SUM(Y40:Z40)</f>
        <v>122.23668879783173</v>
      </c>
      <c r="AW40" s="485">
        <f>SUM(AA40:AB40)</f>
        <v>119.12634048236526</v>
      </c>
      <c r="AX40" s="485">
        <f>SUM(AC40:AD40)</f>
        <v>115.54943991957884</v>
      </c>
      <c r="AY40" s="485">
        <f>SUM(AE40:AF40)</f>
        <v>110.72840003060583</v>
      </c>
      <c r="AZ40" s="485">
        <f>SUM(AG40:AH40)</f>
        <v>142.79773306459768</v>
      </c>
      <c r="BA40" s="485">
        <f>SUM(AI40:AJ40)</f>
        <v>118.03509166351958</v>
      </c>
      <c r="BB40" s="485">
        <f>SUM(AK40:AL40)</f>
        <v>100.60095398345604</v>
      </c>
      <c r="BC40" s="433">
        <f>IF(ISERROR(BB40/AZ40),"N/A",IF(AZ40&lt;0,"N/A",IF(BB40&lt;0,"N/A",IF(BB40/AZ40-1&gt;300%,"&gt;±300%",IF(BB40/AZ40-1&lt;-300%,"&gt;±300%",BB40/AZ40-1)))))</f>
        <v>-0.29550034286645854</v>
      </c>
      <c r="BD40" s="433">
        <f>IF(ISERROR(BB40/BA40),"N/A",IF(BA40&lt;0,"N/A",IF(BB40&lt;0,"N/A",IF(BB40/BA40-1&gt;300%,"&gt;±300%",IF(BB40/BA40-1&lt;-300%,"&gt;±300%",BB40/BA40-1)))))</f>
        <v>-0.14770300454175711</v>
      </c>
      <c r="BE40" s="420"/>
      <c r="BF40" s="392">
        <f>SUM(AI40:AL40)</f>
        <v>218.63604564697562</v>
      </c>
      <c r="BG40" s="420"/>
    </row>
    <row r="41" spans="1:83" x14ac:dyDescent="0.2">
      <c r="B41" s="784"/>
      <c r="C41" s="492"/>
      <c r="D41" s="491"/>
      <c r="E41" s="491"/>
      <c r="F41" s="491"/>
      <c r="G41" s="491"/>
      <c r="H41" s="492"/>
      <c r="I41" s="492"/>
      <c r="J41" s="492"/>
      <c r="K41" s="492"/>
      <c r="L41" s="491"/>
      <c r="M41" s="408"/>
      <c r="N41" s="502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08"/>
      <c r="AN41" s="408"/>
      <c r="AO41" s="486"/>
      <c r="AP41" s="422"/>
      <c r="AQ41" s="419"/>
      <c r="AR41" s="419"/>
      <c r="AS41" s="419"/>
      <c r="AT41" s="419"/>
      <c r="AU41" s="419"/>
      <c r="AV41" s="419"/>
      <c r="AW41" s="419"/>
      <c r="AX41" s="419"/>
      <c r="AZ41" s="419"/>
      <c r="BA41" s="419"/>
      <c r="BB41" s="419"/>
      <c r="BC41" s="491"/>
      <c r="BD41" s="491"/>
      <c r="BE41" s="420"/>
      <c r="BG41" s="420"/>
    </row>
    <row r="42" spans="1:83" x14ac:dyDescent="0.2">
      <c r="B42" s="791" t="s">
        <v>7</v>
      </c>
      <c r="C42" s="792"/>
      <c r="D42" s="493">
        <f>D18-D40</f>
        <v>-20.683816297851934</v>
      </c>
      <c r="E42" s="493">
        <f t="shared" ref="E42:K42" si="81">E18-E40</f>
        <v>-22.394507871358485</v>
      </c>
      <c r="F42" s="493">
        <f t="shared" si="81"/>
        <v>-9.6420797779460088</v>
      </c>
      <c r="G42" s="493">
        <f t="shared" si="81"/>
        <v>-11.663806182999195</v>
      </c>
      <c r="H42" s="493">
        <f t="shared" si="81"/>
        <v>9.6420797779460088</v>
      </c>
      <c r="I42" s="493">
        <f t="shared" si="81"/>
        <v>24.882786523731625</v>
      </c>
      <c r="J42" s="493">
        <f t="shared" si="81"/>
        <v>-3.8809416019756782</v>
      </c>
      <c r="K42" s="493">
        <f t="shared" si="81"/>
        <v>-10.445241514613201</v>
      </c>
      <c r="L42" s="462" t="str">
        <f>IF(ISERROR(J42/I42),"N/A",IF(I42&lt;0,"N/A",IF(J42&lt;0,"N/A",IF(J42/I42-1&gt;300%,"&gt;±300%",IF(J42/I42-1&lt;-300%,"&gt;±300%",J42/I42-1)))))</f>
        <v>N/A</v>
      </c>
      <c r="M42" s="462" t="str">
        <f>IF(ISERROR(K42/J42),"N/A",IF(J42&lt;0,"N/A",IF(K42&lt;0,"N/A",IF(K42/J42-1&gt;300%,"&gt;±300%",IF(K42/J42-1&lt;-300%,"&gt;±300%",K42/J42-1)))))</f>
        <v>N/A</v>
      </c>
      <c r="N42" s="502"/>
      <c r="O42" s="493">
        <f t="shared" ref="O42:P42" si="82">O18-O40</f>
        <v>7.1538011255728549</v>
      </c>
      <c r="P42" s="493">
        <f t="shared" si="82"/>
        <v>-2.1772438208265186</v>
      </c>
      <c r="Q42" s="493">
        <f>Q18-Q40</f>
        <v>-4.0434528101064018</v>
      </c>
      <c r="R42" s="493">
        <f t="shared" ref="R42:AL42" si="83">R18-R40</f>
        <v>-1.399656741959916</v>
      </c>
      <c r="S42" s="493">
        <f t="shared" si="83"/>
        <v>-6.376214046706238</v>
      </c>
      <c r="T42" s="493">
        <f t="shared" si="83"/>
        <v>2.1772438208265257</v>
      </c>
      <c r="U42" s="493">
        <f t="shared" si="83"/>
        <v>-7.9313882044394646</v>
      </c>
      <c r="V42" s="493">
        <f t="shared" si="83"/>
        <v>3.265865731239785</v>
      </c>
      <c r="W42" s="493">
        <f t="shared" si="83"/>
        <v>2.6437960681464787</v>
      </c>
      <c r="X42" s="493">
        <f t="shared" si="83"/>
        <v>-10.730701688359289</v>
      </c>
      <c r="Y42" s="493">
        <f t="shared" si="83"/>
        <v>-6.0651792151596027</v>
      </c>
      <c r="Z42" s="493">
        <f t="shared" si="83"/>
        <v>4.9765573047463292</v>
      </c>
      <c r="AA42" s="493">
        <f t="shared" si="83"/>
        <v>8.0869056202127894</v>
      </c>
      <c r="AB42" s="493">
        <f t="shared" si="83"/>
        <v>1.7106915735065513</v>
      </c>
      <c r="AC42" s="493">
        <f t="shared" si="83"/>
        <v>-4.9765573047463221</v>
      </c>
      <c r="AD42" s="493">
        <f t="shared" si="83"/>
        <v>10.575184272585943</v>
      </c>
      <c r="AE42" s="493">
        <f t="shared" si="83"/>
        <v>10.419666856812619</v>
      </c>
      <c r="AF42" s="493">
        <f t="shared" si="83"/>
        <v>8.7089752833060672</v>
      </c>
      <c r="AG42" s="493">
        <f t="shared" si="83"/>
        <v>-22.515825867463121</v>
      </c>
      <c r="AH42" s="493">
        <f t="shared" si="83"/>
        <v>5.3079520007494807</v>
      </c>
      <c r="AI42" s="493">
        <f t="shared" si="83"/>
        <v>-0.36664653334896258</v>
      </c>
      <c r="AJ42" s="493">
        <f t="shared" si="83"/>
        <v>13.699567806489256</v>
      </c>
      <c r="AK42" s="493">
        <f t="shared" si="83"/>
        <v>4.2894924092555939</v>
      </c>
      <c r="AL42" s="493">
        <f t="shared" si="83"/>
        <v>-5.9376404510209042</v>
      </c>
      <c r="AM42" s="462" t="str">
        <f>IF(ISERROR(AL42/AH42),"N/A",IF(AH42&lt;0,"N/A",IF(AL42&lt;0,"N/A",IF(AL42/AH42-1&gt;300%,"&gt;±300%",IF(AL42/AH42-1&lt;-300%,"&gt;±300%",AL42/AH42-1)))))</f>
        <v>N/A</v>
      </c>
      <c r="AN42" s="462" t="str">
        <f>IF(ISERROR(AL42/AK42),"N/A",IF(AK42&lt;0,"N/A",IF(AL42&lt;0,"N/A",IF(AL42/AK42-1&gt;300%,"&gt;±300%",IF(AL42/AK42-1&lt;-300%,"&gt;±300%",AL42/AK42-1)))))</f>
        <v>N/A</v>
      </c>
      <c r="AO42" s="486"/>
      <c r="AP42" s="493">
        <f t="shared" ref="AP42" si="84">AP18-AP40</f>
        <v>-27.371065176104821</v>
      </c>
      <c r="AQ42" s="493">
        <f>AQ18-AQ40</f>
        <v>4.9765573047463505</v>
      </c>
      <c r="AR42" s="493">
        <f>SUM(Q42:R42)</f>
        <v>-5.4431095520663177</v>
      </c>
      <c r="AS42" s="493">
        <f>SUM(S42:T42)</f>
        <v>-4.1989702258797124</v>
      </c>
      <c r="AT42" s="493">
        <f>SUM(U42:V42)</f>
        <v>-4.6655224731996796</v>
      </c>
      <c r="AU42" s="493">
        <f>SUM(W42:X42)</f>
        <v>-8.0869056202128107</v>
      </c>
      <c r="AV42" s="493">
        <f>SUM(Y42:Z42)</f>
        <v>-1.0886219104132735</v>
      </c>
      <c r="AW42" s="493">
        <f>SUM(AA42:AB42)</f>
        <v>9.7975971937193407</v>
      </c>
      <c r="AX42" s="493">
        <f>SUM(AC42:AD42)</f>
        <v>5.5986269678396212</v>
      </c>
      <c r="AY42" s="493">
        <f>SUM(AE42:AF42)</f>
        <v>19.128642140118686</v>
      </c>
      <c r="AZ42" s="493">
        <f t="shared" ref="AZ42:BA42" si="85">AZ18-AZ40</f>
        <v>-17.207873866713641</v>
      </c>
      <c r="BA42" s="493">
        <f t="shared" si="85"/>
        <v>13.332921273140272</v>
      </c>
      <c r="BB42" s="493">
        <f>SUM(AK42:AL42)</f>
        <v>-1.6481480417653103</v>
      </c>
      <c r="BC42" s="793" t="str">
        <f>IF(ISERROR(BB42/AZ42),"N/A",IF(AZ42&lt;0,"N/A",IF(BB42&lt;0,"N/A",IF(BB42/AZ42-1&gt;300%,"&gt;±300%",IF(BB42/AZ42-1&lt;-300%,"&gt;±300%",BB42/AZ42-1)))))</f>
        <v>N/A</v>
      </c>
      <c r="BD42" s="793" t="str">
        <f>IF(ISERROR(BB42/BA42),"N/A",IF(BA42&lt;0,"N/A",IF(BB42&lt;0,"N/A",IF(BB42/BA42-1&gt;300%,"&gt;±300%",IF(BB42/BA42-1&lt;-300%,"&gt;±300%",BB42/BA42-1)))))</f>
        <v>N/A</v>
      </c>
      <c r="BE42" s="420"/>
      <c r="BF42" s="397">
        <f>BF18-BF40</f>
        <v>11.684773231374947</v>
      </c>
      <c r="BG42" s="420"/>
    </row>
    <row r="43" spans="1:83" s="429" customFormat="1" ht="11.25" x14ac:dyDescent="0.2">
      <c r="A43" s="400"/>
      <c r="B43" s="421"/>
      <c r="C43" s="794"/>
      <c r="D43" s="494"/>
      <c r="E43" s="494"/>
      <c r="F43" s="494"/>
      <c r="G43" s="494"/>
      <c r="H43" s="494"/>
      <c r="I43" s="494"/>
      <c r="J43" s="494"/>
      <c r="K43" s="494"/>
      <c r="L43" s="214"/>
      <c r="M43" s="586"/>
      <c r="N43" s="502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586"/>
      <c r="AN43" s="586"/>
      <c r="AO43" s="783"/>
      <c r="AP43" s="783"/>
      <c r="AQ43" s="482"/>
      <c r="AR43" s="482"/>
      <c r="AS43" s="482"/>
      <c r="AT43" s="482"/>
      <c r="AU43" s="482"/>
      <c r="AV43" s="482"/>
      <c r="AW43" s="482"/>
      <c r="AX43" s="482"/>
      <c r="AY43" s="482"/>
      <c r="AZ43" s="482"/>
      <c r="BA43" s="482"/>
      <c r="BB43" s="482"/>
      <c r="BC43" s="214"/>
      <c r="BD43" s="214"/>
      <c r="BE43" s="795"/>
      <c r="BF43" s="782"/>
      <c r="BG43" s="795"/>
      <c r="BH43" s="421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21"/>
      <c r="BV43" s="421"/>
      <c r="BW43" s="421"/>
      <c r="BX43" s="421"/>
      <c r="BY43" s="421"/>
      <c r="BZ43" s="421"/>
      <c r="CA43" s="421"/>
      <c r="CB43" s="421"/>
      <c r="CC43" s="421"/>
      <c r="CD43" s="421"/>
      <c r="CE43" s="421"/>
    </row>
    <row r="44" spans="1:83" x14ac:dyDescent="0.2">
      <c r="B44" s="791" t="s">
        <v>38</v>
      </c>
      <c r="C44" s="493">
        <f>'Table 1(Q2''20)'!C44/32.15074</f>
        <v>128.76842026031127</v>
      </c>
      <c r="D44" s="493">
        <f>'Table 1(Q2''20)'!D44/32.15074</f>
        <v>108.08460396245934</v>
      </c>
      <c r="E44" s="493">
        <f>'Table 1(Q2''20)'!E44/32.15074</f>
        <v>85.690096091100855</v>
      </c>
      <c r="F44" s="493">
        <f>'Table 1(Q2''20)'!F44/32.15074</f>
        <v>76.048016313154847</v>
      </c>
      <c r="G44" s="493">
        <f>'Table 1(Q2''20)'!G44/32.15074</f>
        <v>64.384210130155637</v>
      </c>
      <c r="H44" s="493">
        <f>'Table 1(Q2''20)'!H44/32.15074</f>
        <v>74.026289908101646</v>
      </c>
      <c r="I44" s="493">
        <f>'Table 1(Q2''20)'!I44/32.15074</f>
        <v>98.909076431833299</v>
      </c>
      <c r="J44" s="493">
        <f>'Table 1(Q2''20)'!J44/32.15074</f>
        <v>109.6354501395294</v>
      </c>
      <c r="K44" s="493">
        <f>'Table 1(Q2''20)'!K44/32.15074</f>
        <v>99.190208624916167</v>
      </c>
      <c r="L44" s="462">
        <f>IF(ISERROR(J44/I44),"N/A",IF(I44&lt;0,"N/A",IF(J44&lt;0,"N/A",IF(J44/I44-1&gt;300%,"&gt;±300%",IF(J44/I44-1&lt;-300%,"&gt;±300%",J44/I44-1)))))</f>
        <v>0.10844680887389102</v>
      </c>
      <c r="M44" s="462">
        <f>IF(ISERROR(K44/J44),"N/A",IF(J44&lt;0,"N/A",IF(K44&lt;0,"N/A",IF(K44/J44-1&gt;300%,"&gt;±300%",IF(K44/J44-1&lt;-300%,"&gt;±300%",K44/J44-1)))))</f>
        <v>-9.5272482589526586E-2</v>
      </c>
      <c r="N44" s="502"/>
      <c r="O44" s="216"/>
      <c r="P44" s="216"/>
      <c r="Q44" s="216"/>
      <c r="R44" s="216"/>
      <c r="S44" s="216"/>
      <c r="T44" s="216"/>
      <c r="U44" s="216"/>
      <c r="V44" s="216"/>
      <c r="W44" s="216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469"/>
      <c r="AN44" s="469"/>
      <c r="AO44" s="783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793"/>
      <c r="BD44" s="793"/>
      <c r="BE44" s="420"/>
      <c r="BF44" s="398"/>
      <c r="BG44" s="420"/>
    </row>
    <row r="45" spans="1:83" s="384" customFormat="1" x14ac:dyDescent="0.2"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02"/>
      <c r="O45" s="529"/>
      <c r="X45" s="552"/>
      <c r="Y45" s="552"/>
      <c r="Z45" s="552"/>
      <c r="AA45" s="552"/>
      <c r="AB45" s="552"/>
      <c r="AC45" s="552"/>
      <c r="AD45" s="552"/>
      <c r="AE45" s="552"/>
      <c r="AF45" s="432"/>
      <c r="AG45" s="552"/>
      <c r="AH45" s="552"/>
      <c r="AI45" s="552"/>
      <c r="AJ45" s="552"/>
      <c r="AK45" s="552"/>
      <c r="AL45" s="552"/>
      <c r="AM45" s="587"/>
      <c r="AN45" s="587"/>
      <c r="AQ45" s="63"/>
      <c r="AR45" s="63"/>
      <c r="AS45" s="63"/>
      <c r="AT45" s="63"/>
      <c r="AU45" s="63"/>
      <c r="AV45" s="63"/>
      <c r="AW45" s="63"/>
      <c r="AX45" s="63"/>
      <c r="AY45" s="419"/>
      <c r="AZ45" s="63"/>
      <c r="BA45" s="63"/>
      <c r="BB45" s="63"/>
      <c r="BE45" s="405"/>
      <c r="BF45" s="63"/>
      <c r="BG45" s="405"/>
      <c r="BH45" s="405"/>
      <c r="BI45" s="405"/>
      <c r="BJ45" s="405"/>
      <c r="BK45" s="405"/>
      <c r="BL45" s="405"/>
      <c r="BM45" s="405"/>
      <c r="BN45" s="405"/>
      <c r="BO45" s="405"/>
      <c r="BP45" s="405"/>
      <c r="BQ45" s="405"/>
      <c r="BR45" s="405"/>
      <c r="BS45" s="405"/>
      <c r="BT45" s="405"/>
      <c r="BU45" s="405"/>
      <c r="BV45" s="405"/>
      <c r="BW45" s="405"/>
      <c r="BX45" s="405"/>
      <c r="BY45" s="405"/>
      <c r="BZ45" s="405"/>
      <c r="CA45" s="405"/>
      <c r="CB45" s="405"/>
      <c r="CC45" s="405"/>
      <c r="CD45" s="405"/>
      <c r="CE45" s="405"/>
    </row>
    <row r="46" spans="1:83" s="384" customFormat="1" x14ac:dyDescent="0.2">
      <c r="A46" s="405"/>
      <c r="B46" s="405"/>
      <c r="C46" s="405"/>
      <c r="D46" s="405"/>
      <c r="E46" s="405"/>
      <c r="F46" s="405"/>
      <c r="G46" s="419"/>
      <c r="H46" s="419"/>
      <c r="I46" s="419"/>
      <c r="J46" s="419"/>
      <c r="K46" s="419"/>
      <c r="L46" s="405"/>
      <c r="M46" s="577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32"/>
      <c r="Y46" s="432"/>
      <c r="Z46" s="432"/>
      <c r="AA46" s="432"/>
      <c r="AB46" s="432"/>
      <c r="AC46" s="432"/>
      <c r="AD46" s="432"/>
      <c r="AE46" s="432"/>
      <c r="AF46" s="432"/>
      <c r="AG46" s="432"/>
      <c r="AH46" s="432"/>
      <c r="AI46" s="432"/>
      <c r="AJ46" s="432"/>
      <c r="AK46" s="432"/>
      <c r="AL46" s="432"/>
      <c r="AM46" s="577"/>
      <c r="AN46" s="577"/>
      <c r="AO46" s="405"/>
      <c r="AP46" s="405"/>
      <c r="AQ46" s="419"/>
      <c r="AR46" s="419"/>
      <c r="AS46" s="419"/>
      <c r="AT46" s="419"/>
      <c r="AU46" s="419"/>
      <c r="AV46" s="419"/>
      <c r="AW46" s="419"/>
      <c r="AX46" s="419"/>
      <c r="AY46" s="419"/>
      <c r="AZ46" s="419"/>
      <c r="BA46" s="419"/>
      <c r="BB46" s="419"/>
      <c r="BC46" s="405"/>
      <c r="BD46" s="405"/>
      <c r="BF46" s="419"/>
    </row>
    <row r="47" spans="1:83" s="384" customFormat="1" x14ac:dyDescent="0.2">
      <c r="A47" s="405"/>
      <c r="B47" s="405"/>
      <c r="C47" s="405"/>
      <c r="D47" s="405"/>
      <c r="E47" s="420"/>
      <c r="F47" s="405"/>
      <c r="G47" s="405"/>
      <c r="H47" s="405"/>
      <c r="I47" s="405"/>
      <c r="J47" s="420"/>
      <c r="K47" s="405"/>
      <c r="L47" s="405"/>
      <c r="M47" s="405"/>
      <c r="N47" s="405"/>
      <c r="O47" s="405"/>
      <c r="P47" s="420"/>
      <c r="Q47" s="420"/>
      <c r="R47" s="420"/>
      <c r="S47" s="420"/>
      <c r="T47" s="420"/>
      <c r="U47" s="420"/>
      <c r="V47" s="420"/>
      <c r="W47" s="420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577"/>
      <c r="AN47" s="577"/>
      <c r="AO47" s="405"/>
      <c r="AP47" s="420"/>
      <c r="AQ47" s="419"/>
      <c r="AR47" s="419"/>
      <c r="AS47" s="419"/>
      <c r="AT47" s="419"/>
      <c r="AU47" s="419"/>
      <c r="AV47" s="419"/>
      <c r="AW47" s="419"/>
      <c r="AX47" s="419"/>
      <c r="AY47" s="419"/>
      <c r="AZ47" s="419"/>
      <c r="BA47" s="419"/>
      <c r="BB47" s="419"/>
      <c r="BC47" s="420"/>
      <c r="BD47" s="420"/>
      <c r="BF47" s="419"/>
    </row>
    <row r="48" spans="1:83" s="384" customFormat="1" x14ac:dyDescent="0.2">
      <c r="A48" s="405"/>
      <c r="B48" s="405"/>
      <c r="C48" s="405"/>
      <c r="D48" s="405"/>
      <c r="E48" s="420"/>
      <c r="F48" s="405"/>
      <c r="G48" s="405"/>
      <c r="H48" s="405"/>
      <c r="I48" s="405"/>
      <c r="J48" s="405"/>
      <c r="K48" s="405"/>
      <c r="L48" s="405"/>
      <c r="M48" s="405"/>
      <c r="N48" s="420"/>
      <c r="O48" s="405"/>
      <c r="P48" s="405"/>
      <c r="Q48" s="405"/>
      <c r="R48" s="405"/>
      <c r="S48" s="405"/>
      <c r="T48" s="405"/>
      <c r="U48" s="405"/>
      <c r="V48" s="405"/>
      <c r="W48" s="405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32"/>
      <c r="AI48" s="432"/>
      <c r="AJ48" s="432"/>
      <c r="AK48" s="432"/>
      <c r="AL48" s="432"/>
      <c r="AM48" s="577"/>
      <c r="AN48" s="577"/>
      <c r="AO48" s="405"/>
      <c r="AP48" s="405"/>
      <c r="AQ48" s="419"/>
      <c r="AR48" s="419"/>
      <c r="AS48" s="419"/>
      <c r="AT48" s="419"/>
      <c r="AU48" s="419"/>
      <c r="AV48" s="419"/>
      <c r="AW48" s="419"/>
      <c r="AX48" s="419"/>
      <c r="AY48" s="419"/>
      <c r="AZ48" s="419"/>
      <c r="BA48" s="419"/>
      <c r="BB48" s="419"/>
      <c r="BC48" s="405"/>
      <c r="BD48" s="405"/>
      <c r="BF48" s="419"/>
    </row>
    <row r="49" spans="1:58" s="384" customFormat="1" x14ac:dyDescent="0.2">
      <c r="A49" s="405"/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32"/>
      <c r="Y49" s="432"/>
      <c r="Z49" s="432"/>
      <c r="AA49" s="432"/>
      <c r="AB49" s="432"/>
      <c r="AC49" s="432"/>
      <c r="AD49" s="432"/>
      <c r="AE49" s="432"/>
      <c r="AF49" s="432"/>
      <c r="AG49" s="432"/>
      <c r="AH49" s="432"/>
      <c r="AI49" s="432"/>
      <c r="AJ49" s="432"/>
      <c r="AK49" s="432"/>
      <c r="AL49" s="432"/>
      <c r="AM49" s="577"/>
      <c r="AN49" s="577"/>
      <c r="AO49" s="405"/>
      <c r="AP49" s="405"/>
      <c r="AQ49" s="419"/>
      <c r="AR49" s="419"/>
      <c r="AS49" s="419"/>
      <c r="AT49" s="419"/>
      <c r="AU49" s="419"/>
      <c r="AV49" s="419"/>
      <c r="AW49" s="419"/>
      <c r="AX49" s="419"/>
      <c r="AY49" s="419"/>
      <c r="AZ49" s="419"/>
      <c r="BA49" s="419"/>
      <c r="BB49" s="419"/>
      <c r="BC49" s="405"/>
      <c r="BD49" s="405"/>
      <c r="BF49" s="419"/>
    </row>
    <row r="50" spans="1:58" s="384" customFormat="1" x14ac:dyDescent="0.2">
      <c r="A50" s="405"/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32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2"/>
      <c r="AM50" s="577"/>
      <c r="AN50" s="577"/>
      <c r="AO50" s="405"/>
      <c r="AP50" s="405"/>
      <c r="AQ50" s="419"/>
      <c r="AR50" s="419"/>
      <c r="AS50" s="419"/>
      <c r="AT50" s="419"/>
      <c r="AU50" s="419"/>
      <c r="AV50" s="419"/>
      <c r="AW50" s="419"/>
      <c r="AX50" s="419"/>
      <c r="AY50" s="419"/>
      <c r="AZ50" s="419"/>
      <c r="BA50" s="419"/>
      <c r="BB50" s="419"/>
      <c r="BC50" s="405"/>
      <c r="BD50" s="405"/>
      <c r="BF50" s="419"/>
    </row>
    <row r="51" spans="1:58" s="384" customFormat="1" x14ac:dyDescent="0.2">
      <c r="A51" s="405"/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32"/>
      <c r="Y51" s="432"/>
      <c r="Z51" s="432"/>
      <c r="AA51" s="432"/>
      <c r="AB51" s="432"/>
      <c r="AC51" s="432"/>
      <c r="AD51" s="432"/>
      <c r="AE51" s="432"/>
      <c r="AF51" s="432"/>
      <c r="AG51" s="432"/>
      <c r="AH51" s="432"/>
      <c r="AI51" s="432"/>
      <c r="AJ51" s="432"/>
      <c r="AK51" s="432"/>
      <c r="AL51" s="432"/>
      <c r="AM51" s="577"/>
      <c r="AN51" s="577"/>
      <c r="AO51" s="405"/>
      <c r="AP51" s="405"/>
      <c r="AQ51" s="419"/>
      <c r="AR51" s="419"/>
      <c r="AS51" s="419"/>
      <c r="AT51" s="419"/>
      <c r="AU51" s="419"/>
      <c r="AV51" s="419"/>
      <c r="AW51" s="419"/>
      <c r="AX51" s="419"/>
      <c r="AY51" s="419"/>
      <c r="AZ51" s="419"/>
      <c r="BA51" s="419"/>
      <c r="BB51" s="419"/>
      <c r="BC51" s="405"/>
      <c r="BD51" s="405"/>
      <c r="BF51" s="419"/>
    </row>
    <row r="52" spans="1:58" s="384" customFormat="1" x14ac:dyDescent="0.2">
      <c r="A52" s="405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32"/>
      <c r="Y52" s="432"/>
      <c r="Z52" s="432"/>
      <c r="AA52" s="432"/>
      <c r="AB52" s="432"/>
      <c r="AC52" s="432"/>
      <c r="AD52" s="432"/>
      <c r="AE52" s="432"/>
      <c r="AF52" s="432"/>
      <c r="AG52" s="432"/>
      <c r="AH52" s="432"/>
      <c r="AI52" s="432"/>
      <c r="AJ52" s="432"/>
      <c r="AK52" s="432"/>
      <c r="AL52" s="432"/>
      <c r="AM52" s="577"/>
      <c r="AN52" s="577"/>
      <c r="AO52" s="405"/>
      <c r="AP52" s="405"/>
      <c r="AQ52" s="419"/>
      <c r="AR52" s="419"/>
      <c r="AS52" s="419"/>
      <c r="AT52" s="419"/>
      <c r="AU52" s="419"/>
      <c r="AV52" s="419"/>
      <c r="AW52" s="419"/>
      <c r="AX52" s="419"/>
      <c r="AY52" s="419"/>
      <c r="AZ52" s="419"/>
      <c r="BA52" s="419"/>
      <c r="BB52" s="419"/>
      <c r="BC52" s="405"/>
      <c r="BD52" s="405"/>
      <c r="BF52" s="419"/>
    </row>
    <row r="53" spans="1:58" s="384" customFormat="1" x14ac:dyDescent="0.2">
      <c r="A53" s="405"/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2"/>
      <c r="AK53" s="432"/>
      <c r="AL53" s="432"/>
      <c r="AM53" s="577"/>
      <c r="AN53" s="577"/>
      <c r="AO53" s="405"/>
      <c r="AP53" s="405"/>
      <c r="AQ53" s="419"/>
      <c r="AR53" s="419"/>
      <c r="AS53" s="419"/>
      <c r="AT53" s="419"/>
      <c r="AU53" s="419"/>
      <c r="AV53" s="419"/>
      <c r="AW53" s="419"/>
      <c r="AX53" s="419"/>
      <c r="AY53" s="419"/>
      <c r="AZ53" s="419"/>
      <c r="BA53" s="419"/>
      <c r="BB53" s="419"/>
      <c r="BC53" s="405"/>
      <c r="BD53" s="405"/>
      <c r="BF53" s="419"/>
    </row>
    <row r="54" spans="1:58" s="384" customFormat="1" x14ac:dyDescent="0.2">
      <c r="A54" s="405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32"/>
      <c r="Y54" s="432"/>
      <c r="Z54" s="432"/>
      <c r="AA54" s="432"/>
      <c r="AB54" s="432"/>
      <c r="AC54" s="432"/>
      <c r="AD54" s="432"/>
      <c r="AE54" s="432"/>
      <c r="AF54" s="432"/>
      <c r="AG54" s="432"/>
      <c r="AH54" s="432"/>
      <c r="AI54" s="432"/>
      <c r="AJ54" s="432"/>
      <c r="AK54" s="432"/>
      <c r="AL54" s="432"/>
      <c r="AM54" s="577"/>
      <c r="AN54" s="577"/>
      <c r="AO54" s="405"/>
      <c r="AP54" s="405"/>
      <c r="AQ54" s="419"/>
      <c r="AR54" s="419"/>
      <c r="AS54" s="419"/>
      <c r="AT54" s="419"/>
      <c r="AU54" s="419"/>
      <c r="AV54" s="419"/>
      <c r="AW54" s="419"/>
      <c r="AX54" s="419"/>
      <c r="AY54" s="419"/>
      <c r="AZ54" s="419"/>
      <c r="BA54" s="419"/>
      <c r="BB54" s="419"/>
      <c r="BC54" s="405"/>
      <c r="BD54" s="405"/>
      <c r="BF54" s="419"/>
    </row>
    <row r="55" spans="1:58" s="384" customFormat="1" x14ac:dyDescent="0.2">
      <c r="A55" s="405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32"/>
      <c r="Y55" s="432"/>
      <c r="Z55" s="432"/>
      <c r="AA55" s="432"/>
      <c r="AB55" s="432"/>
      <c r="AC55" s="432"/>
      <c r="AD55" s="432"/>
      <c r="AE55" s="432"/>
      <c r="AF55" s="432"/>
      <c r="AG55" s="432"/>
      <c r="AH55" s="432"/>
      <c r="AI55" s="432"/>
      <c r="AJ55" s="432"/>
      <c r="AK55" s="432"/>
      <c r="AL55" s="432"/>
      <c r="AM55" s="577"/>
      <c r="AN55" s="577"/>
      <c r="AO55" s="405"/>
      <c r="AP55" s="405"/>
      <c r="AQ55" s="419"/>
      <c r="AR55" s="419"/>
      <c r="AS55" s="419"/>
      <c r="AT55" s="419"/>
      <c r="AU55" s="419"/>
      <c r="AV55" s="419"/>
      <c r="AW55" s="419"/>
      <c r="AX55" s="419"/>
      <c r="AY55" s="419"/>
      <c r="AZ55" s="419"/>
      <c r="BA55" s="419"/>
      <c r="BB55" s="419"/>
      <c r="BC55" s="405"/>
      <c r="BD55" s="405"/>
      <c r="BF55" s="419"/>
    </row>
    <row r="56" spans="1:58" x14ac:dyDescent="0.2">
      <c r="A56" s="405"/>
      <c r="P56" s="405"/>
      <c r="Q56" s="405"/>
      <c r="R56" s="405"/>
      <c r="S56" s="405"/>
      <c r="T56" s="405"/>
      <c r="U56" s="405"/>
      <c r="V56" s="405"/>
      <c r="W56" s="405"/>
      <c r="X56" s="432"/>
      <c r="Y56" s="432"/>
      <c r="Z56" s="432"/>
      <c r="AA56" s="432"/>
      <c r="AB56" s="432"/>
      <c r="AC56" s="432"/>
      <c r="AD56" s="432"/>
      <c r="AE56" s="432"/>
      <c r="AG56" s="432"/>
      <c r="AH56" s="432"/>
      <c r="AI56" s="432"/>
      <c r="AJ56" s="432"/>
      <c r="AK56" s="432"/>
      <c r="AL56" s="432"/>
      <c r="AO56" s="405"/>
      <c r="AP56" s="405"/>
      <c r="AQ56" s="419"/>
      <c r="AR56" s="419"/>
      <c r="AS56" s="419"/>
      <c r="AT56" s="419"/>
      <c r="AU56" s="419"/>
      <c r="AV56" s="419"/>
      <c r="AW56" s="419"/>
      <c r="AX56" s="419"/>
      <c r="AZ56" s="419"/>
      <c r="BA56" s="419"/>
      <c r="BB56" s="419"/>
      <c r="BC56" s="405"/>
      <c r="BD56" s="405"/>
      <c r="BF56" s="419"/>
    </row>
    <row r="57" spans="1:58" x14ac:dyDescent="0.2">
      <c r="A57" s="405"/>
      <c r="P57" s="405"/>
      <c r="Q57" s="405"/>
      <c r="R57" s="405"/>
      <c r="S57" s="405"/>
      <c r="T57" s="405"/>
      <c r="U57" s="405"/>
      <c r="V57" s="405"/>
      <c r="W57" s="405"/>
      <c r="X57" s="432"/>
      <c r="Y57" s="432"/>
      <c r="Z57" s="432"/>
      <c r="AA57" s="432"/>
      <c r="AB57" s="432"/>
      <c r="AC57" s="432"/>
      <c r="AD57" s="432"/>
      <c r="AE57" s="432"/>
      <c r="AG57" s="432"/>
      <c r="AH57" s="432"/>
      <c r="AI57" s="432"/>
      <c r="AJ57" s="432"/>
      <c r="AK57" s="432"/>
      <c r="AL57" s="432"/>
      <c r="AO57" s="405"/>
      <c r="AP57" s="405"/>
      <c r="AQ57" s="419"/>
      <c r="AR57" s="419"/>
      <c r="AS57" s="419"/>
      <c r="AT57" s="419"/>
      <c r="AU57" s="419"/>
      <c r="AV57" s="419"/>
      <c r="AW57" s="419"/>
      <c r="AX57" s="419"/>
      <c r="AZ57" s="419"/>
      <c r="BA57" s="419"/>
      <c r="BB57" s="419"/>
      <c r="BC57" s="405"/>
      <c r="BD57" s="405"/>
      <c r="BF57" s="419"/>
    </row>
    <row r="58" spans="1:58" x14ac:dyDescent="0.2">
      <c r="A58" s="405"/>
      <c r="P58" s="405"/>
      <c r="Q58" s="405"/>
      <c r="R58" s="405"/>
      <c r="S58" s="405"/>
      <c r="T58" s="405"/>
      <c r="U58" s="405"/>
      <c r="V58" s="405"/>
      <c r="W58" s="405"/>
      <c r="X58" s="432"/>
      <c r="Y58" s="432"/>
      <c r="Z58" s="432"/>
      <c r="AA58" s="432"/>
      <c r="AB58" s="432"/>
      <c r="AC58" s="432"/>
      <c r="AD58" s="432"/>
      <c r="AE58" s="432"/>
      <c r="AG58" s="432"/>
      <c r="AH58" s="432"/>
      <c r="AI58" s="432"/>
      <c r="AJ58" s="432"/>
      <c r="AK58" s="432"/>
      <c r="AL58" s="432"/>
      <c r="AO58" s="405"/>
      <c r="AP58" s="405"/>
      <c r="AQ58" s="419"/>
      <c r="AR58" s="419"/>
      <c r="AS58" s="419"/>
      <c r="AT58" s="419"/>
      <c r="AU58" s="419"/>
      <c r="AV58" s="419"/>
      <c r="AW58" s="419"/>
      <c r="AX58" s="419"/>
      <c r="AZ58" s="419"/>
      <c r="BA58" s="419"/>
      <c r="BB58" s="419"/>
      <c r="BC58" s="405"/>
      <c r="BD58" s="405"/>
      <c r="BF58" s="419"/>
    </row>
    <row r="59" spans="1:58" x14ac:dyDescent="0.2">
      <c r="A59" s="405"/>
      <c r="P59" s="405"/>
      <c r="Q59" s="405"/>
      <c r="R59" s="405"/>
      <c r="S59" s="405"/>
      <c r="T59" s="405"/>
      <c r="U59" s="405"/>
      <c r="V59" s="405"/>
      <c r="W59" s="405"/>
      <c r="X59" s="432"/>
      <c r="Y59" s="432"/>
      <c r="Z59" s="432"/>
      <c r="AA59" s="432"/>
      <c r="AB59" s="432"/>
      <c r="AC59" s="432"/>
      <c r="AD59" s="432"/>
      <c r="AE59" s="432"/>
      <c r="AG59" s="432"/>
      <c r="AH59" s="432"/>
      <c r="AI59" s="432"/>
      <c r="AJ59" s="432"/>
      <c r="AK59" s="432"/>
      <c r="AL59" s="432"/>
      <c r="AO59" s="405"/>
      <c r="AP59" s="405"/>
      <c r="AQ59" s="419"/>
      <c r="AR59" s="419"/>
      <c r="AS59" s="419"/>
      <c r="AT59" s="419"/>
      <c r="AU59" s="419"/>
      <c r="AV59" s="419"/>
      <c r="AW59" s="419"/>
      <c r="AX59" s="419"/>
      <c r="AZ59" s="419"/>
      <c r="BA59" s="419"/>
      <c r="BB59" s="419"/>
      <c r="BC59" s="405"/>
      <c r="BD59" s="405"/>
      <c r="BF59" s="419"/>
    </row>
    <row r="60" spans="1:58" x14ac:dyDescent="0.2">
      <c r="A60" s="405"/>
      <c r="P60" s="405"/>
      <c r="Q60" s="405"/>
      <c r="R60" s="405"/>
      <c r="S60" s="405"/>
      <c r="T60" s="405"/>
      <c r="U60" s="405"/>
      <c r="V60" s="405"/>
      <c r="W60" s="405"/>
      <c r="X60" s="432"/>
      <c r="Y60" s="432"/>
      <c r="Z60" s="432"/>
      <c r="AA60" s="432"/>
      <c r="AB60" s="432"/>
      <c r="AC60" s="432"/>
      <c r="AD60" s="432"/>
      <c r="AE60" s="432"/>
      <c r="AG60" s="432"/>
      <c r="AH60" s="432"/>
      <c r="AI60" s="432"/>
      <c r="AJ60" s="432"/>
      <c r="AK60" s="432"/>
      <c r="AL60" s="432"/>
      <c r="AO60" s="405"/>
      <c r="AP60" s="405"/>
      <c r="AQ60" s="419"/>
      <c r="AR60" s="419"/>
      <c r="AS60" s="419"/>
      <c r="AT60" s="419"/>
      <c r="AU60" s="419"/>
      <c r="AV60" s="419"/>
      <c r="AW60" s="419"/>
      <c r="AX60" s="419"/>
      <c r="AZ60" s="419"/>
      <c r="BA60" s="419"/>
      <c r="BB60" s="419"/>
      <c r="BC60" s="405"/>
      <c r="BD60" s="405"/>
      <c r="BF60" s="419"/>
    </row>
    <row r="61" spans="1:58" x14ac:dyDescent="0.2">
      <c r="A61" s="405"/>
      <c r="P61" s="405"/>
      <c r="Q61" s="405"/>
      <c r="R61" s="405"/>
      <c r="S61" s="405"/>
      <c r="T61" s="405"/>
      <c r="U61" s="405"/>
      <c r="V61" s="405"/>
      <c r="W61" s="405"/>
      <c r="X61" s="432"/>
      <c r="Y61" s="432"/>
      <c r="Z61" s="432"/>
      <c r="AA61" s="432"/>
      <c r="AB61" s="432"/>
      <c r="AC61" s="432"/>
      <c r="AD61" s="432"/>
      <c r="AE61" s="432"/>
      <c r="AG61" s="432"/>
      <c r="AH61" s="432"/>
      <c r="AI61" s="432"/>
      <c r="AJ61" s="432"/>
      <c r="AK61" s="432"/>
      <c r="AL61" s="432"/>
      <c r="AO61" s="405"/>
      <c r="AP61" s="405"/>
      <c r="AQ61" s="419"/>
      <c r="AR61" s="419"/>
      <c r="AS61" s="419"/>
      <c r="AT61" s="419"/>
      <c r="AU61" s="419"/>
      <c r="AV61" s="419"/>
      <c r="AW61" s="419"/>
      <c r="AX61" s="419"/>
      <c r="AZ61" s="419"/>
      <c r="BA61" s="419"/>
      <c r="BB61" s="419"/>
      <c r="BC61" s="405"/>
      <c r="BD61" s="405"/>
      <c r="BF61" s="419"/>
    </row>
    <row r="62" spans="1:58" x14ac:dyDescent="0.2">
      <c r="A62" s="405"/>
      <c r="P62" s="405"/>
      <c r="Q62" s="405"/>
      <c r="R62" s="405"/>
      <c r="S62" s="405"/>
      <c r="T62" s="405"/>
      <c r="U62" s="405"/>
      <c r="V62" s="405"/>
      <c r="W62" s="405"/>
      <c r="X62" s="432"/>
      <c r="Y62" s="432"/>
      <c r="Z62" s="432"/>
      <c r="AA62" s="432"/>
      <c r="AB62" s="432"/>
      <c r="AC62" s="432"/>
      <c r="AD62" s="432"/>
      <c r="AE62" s="432"/>
      <c r="AG62" s="432"/>
      <c r="AH62" s="432"/>
      <c r="AI62" s="432"/>
      <c r="AJ62" s="432"/>
      <c r="AK62" s="432"/>
      <c r="AL62" s="432"/>
      <c r="AO62" s="405"/>
      <c r="AP62" s="405"/>
      <c r="AQ62" s="419"/>
      <c r="AR62" s="419"/>
      <c r="AS62" s="419"/>
      <c r="AT62" s="419"/>
      <c r="AU62" s="419"/>
      <c r="AV62" s="419"/>
      <c r="AW62" s="419"/>
      <c r="AX62" s="419"/>
      <c r="AZ62" s="419"/>
      <c r="BA62" s="419"/>
      <c r="BB62" s="419"/>
      <c r="BC62" s="405"/>
      <c r="BD62" s="405"/>
      <c r="BF62" s="419"/>
    </row>
    <row r="63" spans="1:58" x14ac:dyDescent="0.2">
      <c r="A63" s="405"/>
      <c r="P63" s="405"/>
      <c r="Q63" s="405"/>
      <c r="R63" s="405"/>
      <c r="S63" s="405"/>
      <c r="T63" s="405"/>
      <c r="U63" s="405"/>
      <c r="V63" s="405"/>
      <c r="W63" s="405"/>
      <c r="X63" s="432"/>
      <c r="Y63" s="432"/>
      <c r="Z63" s="432"/>
      <c r="AA63" s="432"/>
      <c r="AB63" s="432"/>
      <c r="AC63" s="432"/>
      <c r="AD63" s="432"/>
      <c r="AE63" s="432"/>
      <c r="AG63" s="432"/>
      <c r="AH63" s="432"/>
      <c r="AI63" s="432"/>
      <c r="AJ63" s="432"/>
      <c r="AK63" s="432"/>
      <c r="AL63" s="432"/>
      <c r="AO63" s="405"/>
      <c r="AP63" s="405"/>
      <c r="AQ63" s="419"/>
      <c r="AR63" s="419"/>
      <c r="AS63" s="419"/>
      <c r="AT63" s="419"/>
      <c r="AU63" s="419"/>
      <c r="AV63" s="419"/>
      <c r="AW63" s="419"/>
      <c r="AX63" s="419"/>
      <c r="AZ63" s="419"/>
      <c r="BA63" s="419"/>
      <c r="BB63" s="419"/>
      <c r="BC63" s="405"/>
      <c r="BD63" s="405"/>
      <c r="BF63" s="419"/>
    </row>
    <row r="64" spans="1:58" x14ac:dyDescent="0.2">
      <c r="A64" s="405"/>
      <c r="P64" s="405"/>
      <c r="Q64" s="405"/>
      <c r="R64" s="405"/>
      <c r="S64" s="405"/>
      <c r="T64" s="405"/>
      <c r="U64" s="405"/>
      <c r="V64" s="405"/>
      <c r="W64" s="405"/>
      <c r="X64" s="432"/>
      <c r="Y64" s="432"/>
      <c r="Z64" s="432"/>
      <c r="AA64" s="432"/>
      <c r="AB64" s="432"/>
      <c r="AC64" s="432"/>
      <c r="AD64" s="432"/>
      <c r="AE64" s="432"/>
      <c r="AG64" s="432"/>
      <c r="AH64" s="432"/>
      <c r="AI64" s="432"/>
      <c r="AJ64" s="432"/>
      <c r="AK64" s="432"/>
      <c r="AL64" s="432"/>
      <c r="AO64" s="405"/>
      <c r="AP64" s="405"/>
      <c r="AQ64" s="419"/>
      <c r="AR64" s="419"/>
      <c r="AS64" s="419"/>
      <c r="AT64" s="419"/>
      <c r="AU64" s="419"/>
      <c r="AV64" s="419"/>
      <c r="AW64" s="419"/>
      <c r="AX64" s="419"/>
      <c r="AZ64" s="419"/>
      <c r="BA64" s="419"/>
      <c r="BB64" s="419"/>
      <c r="BC64" s="405"/>
      <c r="BD64" s="405"/>
      <c r="BF64" s="419"/>
    </row>
    <row r="65" spans="1:58" x14ac:dyDescent="0.2">
      <c r="A65" s="405"/>
      <c r="P65" s="405"/>
      <c r="Q65" s="405"/>
      <c r="R65" s="405"/>
      <c r="S65" s="405"/>
      <c r="T65" s="405"/>
      <c r="U65" s="405"/>
      <c r="V65" s="405"/>
      <c r="W65" s="405"/>
      <c r="X65" s="432"/>
      <c r="Y65" s="432"/>
      <c r="Z65" s="432"/>
      <c r="AA65" s="432"/>
      <c r="AB65" s="432"/>
      <c r="AC65" s="432"/>
      <c r="AD65" s="432"/>
      <c r="AE65" s="432"/>
      <c r="AG65" s="432"/>
      <c r="AH65" s="432"/>
      <c r="AI65" s="432"/>
      <c r="AJ65" s="432"/>
      <c r="AK65" s="432"/>
      <c r="AL65" s="432"/>
      <c r="AO65" s="405"/>
      <c r="AP65" s="405"/>
      <c r="AQ65" s="419"/>
      <c r="AR65" s="419"/>
      <c r="AS65" s="419"/>
      <c r="AT65" s="419"/>
      <c r="AU65" s="419"/>
      <c r="AV65" s="419"/>
      <c r="AW65" s="419"/>
      <c r="AX65" s="419"/>
      <c r="AZ65" s="419"/>
      <c r="BA65" s="419"/>
      <c r="BB65" s="419"/>
      <c r="BC65" s="405"/>
      <c r="BD65" s="405"/>
      <c r="BF65" s="419"/>
    </row>
    <row r="66" spans="1:58" x14ac:dyDescent="0.2">
      <c r="A66" s="405"/>
      <c r="P66" s="405"/>
      <c r="Q66" s="405"/>
      <c r="R66" s="405"/>
      <c r="S66" s="405"/>
      <c r="T66" s="405"/>
      <c r="U66" s="405"/>
      <c r="V66" s="405"/>
      <c r="W66" s="405"/>
      <c r="X66" s="432"/>
      <c r="Y66" s="432"/>
      <c r="Z66" s="432"/>
      <c r="AA66" s="432"/>
      <c r="AB66" s="432"/>
      <c r="AC66" s="432"/>
      <c r="AD66" s="432"/>
      <c r="AE66" s="432"/>
      <c r="AG66" s="432"/>
      <c r="AH66" s="432"/>
      <c r="AI66" s="432"/>
      <c r="AJ66" s="432"/>
      <c r="AK66" s="432"/>
      <c r="AL66" s="432"/>
      <c r="AO66" s="405"/>
      <c r="AP66" s="405"/>
      <c r="AQ66" s="419"/>
      <c r="AR66" s="419"/>
      <c r="AS66" s="419"/>
      <c r="AT66" s="419"/>
      <c r="AU66" s="419"/>
      <c r="AV66" s="419"/>
      <c r="AW66" s="419"/>
      <c r="AX66" s="419"/>
      <c r="AZ66" s="419"/>
      <c r="BA66" s="419"/>
      <c r="BB66" s="419"/>
      <c r="BC66" s="405"/>
      <c r="BD66" s="405"/>
      <c r="BF66" s="4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D75BC-37D0-469B-9727-B56DCC9646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B4BDB-60AB-4F7E-9C85-ACFD294D3372}">
  <dimension ref="A1:CX76"/>
  <sheetViews>
    <sheetView showGridLines="0" topLeftCell="A25" zoomScale="106" zoomScaleNormal="106" workbookViewId="0">
      <selection activeCell="AK60" sqref="AK60"/>
    </sheetView>
  </sheetViews>
  <sheetFormatPr defaultColWidth="9.28515625" defaultRowHeight="12" customHeight="1" x14ac:dyDescent="0.2"/>
  <cols>
    <col min="1" max="1" width="9.28515625" style="400"/>
    <col min="2" max="2" width="30.42578125" style="421" bestFit="1" customWidth="1"/>
    <col min="3" max="8" width="4.7109375" style="421" customWidth="1"/>
    <col min="9" max="10" width="5.28515625" style="740" bestFit="1" customWidth="1"/>
    <col min="11" max="11" width="8.5703125" style="421" customWidth="1"/>
    <col min="12" max="12" width="8.7109375" style="421" customWidth="1"/>
    <col min="13" max="13" width="4.7109375" style="400" customWidth="1"/>
    <col min="14" max="14" width="6.7109375" style="421" customWidth="1"/>
    <col min="15" max="22" width="6.7109375" style="400" customWidth="1"/>
    <col min="23" max="31" width="6.7109375" style="623" customWidth="1"/>
    <col min="32" max="37" width="6.7109375" style="623" bestFit="1" customWidth="1"/>
    <col min="38" max="38" width="5.7109375" style="623" bestFit="1" customWidth="1"/>
    <col min="39" max="39" width="6.7109375" style="400" customWidth="1"/>
    <col min="40" max="42" width="6.7109375" style="214" customWidth="1"/>
    <col min="43" max="48" width="6.7109375" style="400" customWidth="1"/>
    <col min="49" max="51" width="6.7109375" style="400" bestFit="1" customWidth="1"/>
    <col min="52" max="52" width="9.28515625" style="400"/>
    <col min="53" max="53" width="30.42578125" style="421" bestFit="1" customWidth="1"/>
    <col min="54" max="59" width="4.7109375" style="421" customWidth="1"/>
    <col min="60" max="60" width="4.7109375" style="421" bestFit="1" customWidth="1"/>
    <col min="61" max="61" width="5" style="421" bestFit="1" customWidth="1"/>
    <col min="62" max="62" width="8.5703125" style="421" customWidth="1"/>
    <col min="63" max="63" width="8.7109375" style="421" bestFit="1" customWidth="1"/>
    <col min="64" max="64" width="10.7109375" style="421" customWidth="1"/>
    <col min="65" max="83" width="6.7109375" style="421" hidden="1" customWidth="1"/>
    <col min="84" max="86" width="6.7109375" style="421" customWidth="1"/>
    <col min="87" max="88" width="6.7109375" style="421" bestFit="1" customWidth="1"/>
    <col min="89" max="89" width="8.7109375" style="421" hidden="1" customWidth="1"/>
    <col min="90" max="102" width="6.7109375" style="421" hidden="1" customWidth="1"/>
    <col min="103" max="103" width="0" style="421" hidden="1" customWidth="1"/>
    <col min="104" max="16384" width="9.28515625" style="421"/>
  </cols>
  <sheetData>
    <row r="1" spans="1:102" ht="12" customHeight="1" x14ac:dyDescent="0.2">
      <c r="B1" s="619" t="s">
        <v>51</v>
      </c>
      <c r="C1" s="400"/>
      <c r="D1" s="400"/>
      <c r="E1" s="400"/>
      <c r="F1" s="400"/>
      <c r="G1" s="400"/>
      <c r="H1" s="400"/>
      <c r="I1" s="723"/>
      <c r="J1" s="723"/>
      <c r="K1" s="400"/>
      <c r="L1" s="400"/>
      <c r="N1" s="551"/>
      <c r="AM1" s="214"/>
      <c r="AP1" s="400"/>
      <c r="AZ1" s="421"/>
      <c r="BA1" s="620" t="s">
        <v>52</v>
      </c>
    </row>
    <row r="2" spans="1:102" ht="12" customHeight="1" x14ac:dyDescent="0.2">
      <c r="B2" s="376"/>
      <c r="C2" s="553"/>
      <c r="D2" s="553"/>
      <c r="E2" s="553"/>
      <c r="F2" s="553"/>
      <c r="G2" s="553"/>
      <c r="H2" s="553"/>
      <c r="I2" s="724"/>
      <c r="J2" s="724"/>
      <c r="K2" s="553"/>
      <c r="L2" s="553"/>
      <c r="M2" s="553"/>
      <c r="N2" s="400"/>
      <c r="AM2" s="214"/>
      <c r="AP2" s="400"/>
      <c r="AZ2" s="421"/>
    </row>
    <row r="3" spans="1:102" ht="12" customHeight="1" x14ac:dyDescent="0.2">
      <c r="B3" s="383" t="s">
        <v>111</v>
      </c>
      <c r="C3" s="400"/>
      <c r="D3" s="400"/>
      <c r="E3" s="400"/>
      <c r="F3" s="400"/>
      <c r="G3" s="400"/>
      <c r="H3" s="400"/>
      <c r="I3" s="723"/>
      <c r="J3" s="723"/>
      <c r="K3" s="400"/>
      <c r="L3" s="400"/>
      <c r="N3" s="400"/>
      <c r="O3" s="553"/>
      <c r="P3" s="553"/>
      <c r="Q3" s="553"/>
      <c r="R3" s="553"/>
      <c r="S3" s="554"/>
      <c r="T3" s="554"/>
      <c r="U3" s="554"/>
      <c r="V3" s="554"/>
      <c r="W3" s="62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16"/>
      <c r="AN3" s="616"/>
      <c r="AO3" s="616"/>
      <c r="AP3" s="554"/>
      <c r="AQ3" s="554"/>
      <c r="AR3" s="554"/>
      <c r="AS3" s="554"/>
      <c r="AT3" s="554"/>
      <c r="AU3" s="554"/>
      <c r="AV3" s="554"/>
      <c r="AW3" s="554"/>
      <c r="AX3" s="554"/>
      <c r="AY3" s="554"/>
      <c r="AZ3" s="421"/>
    </row>
    <row r="4" spans="1:102" s="621" customFormat="1" ht="18.75" customHeight="1" x14ac:dyDescent="0.25">
      <c r="A4" s="556"/>
      <c r="B4" s="575" t="s">
        <v>120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725" t="s">
        <v>84</v>
      </c>
      <c r="K4" s="558" t="s">
        <v>85</v>
      </c>
      <c r="L4" s="558" t="s">
        <v>86</v>
      </c>
      <c r="M4" s="556"/>
      <c r="N4" s="556" t="s">
        <v>20</v>
      </c>
      <c r="O4" s="556" t="s">
        <v>34</v>
      </c>
      <c r="P4" s="556" t="s">
        <v>45</v>
      </c>
      <c r="Q4" s="556" t="s">
        <v>46</v>
      </c>
      <c r="R4" s="556" t="s">
        <v>48</v>
      </c>
      <c r="S4" s="556" t="s">
        <v>49</v>
      </c>
      <c r="T4" s="556" t="s">
        <v>53</v>
      </c>
      <c r="U4" s="556" t="s">
        <v>54</v>
      </c>
      <c r="V4" s="556" t="s">
        <v>55</v>
      </c>
      <c r="W4" s="556" t="s">
        <v>56</v>
      </c>
      <c r="X4" s="556" t="s">
        <v>60</v>
      </c>
      <c r="Y4" s="556" t="s">
        <v>61</v>
      </c>
      <c r="Z4" s="556" t="s">
        <v>62</v>
      </c>
      <c r="AA4" s="556" t="s">
        <v>63</v>
      </c>
      <c r="AB4" s="556" t="s">
        <v>67</v>
      </c>
      <c r="AC4" s="556" t="s">
        <v>70</v>
      </c>
      <c r="AD4" s="556" t="s">
        <v>74</v>
      </c>
      <c r="AE4" s="556" t="s">
        <v>80</v>
      </c>
      <c r="AF4" s="556" t="s">
        <v>82</v>
      </c>
      <c r="AG4" s="556" t="s">
        <v>88</v>
      </c>
      <c r="AH4" s="556" t="s">
        <v>89</v>
      </c>
      <c r="AI4" s="556" t="s">
        <v>87</v>
      </c>
      <c r="AJ4" s="556" t="s">
        <v>90</v>
      </c>
      <c r="AK4" s="556" t="s">
        <v>107</v>
      </c>
      <c r="AL4" s="556"/>
      <c r="AM4" s="556" t="s">
        <v>39</v>
      </c>
      <c r="AN4" s="556" t="s">
        <v>40</v>
      </c>
      <c r="AO4" s="556" t="s">
        <v>47</v>
      </c>
      <c r="AP4" s="556" t="s">
        <v>50</v>
      </c>
      <c r="AQ4" s="556" t="s">
        <v>57</v>
      </c>
      <c r="AR4" s="556" t="s">
        <v>59</v>
      </c>
      <c r="AS4" s="556" t="s">
        <v>64</v>
      </c>
      <c r="AT4" s="556" t="s">
        <v>66</v>
      </c>
      <c r="AU4" s="556" t="s">
        <v>71</v>
      </c>
      <c r="AV4" s="556" t="s">
        <v>81</v>
      </c>
      <c r="AW4" s="556" t="s">
        <v>93</v>
      </c>
      <c r="AX4" s="556" t="s">
        <v>94</v>
      </c>
      <c r="AY4" s="556" t="s">
        <v>109</v>
      </c>
      <c r="BA4" s="575" t="s">
        <v>120</v>
      </c>
      <c r="BB4" s="556">
        <v>2013</v>
      </c>
      <c r="BC4" s="556">
        <v>2014</v>
      </c>
      <c r="BD4" s="556">
        <v>2015</v>
      </c>
      <c r="BE4" s="556">
        <v>2016</v>
      </c>
      <c r="BF4" s="556">
        <v>2017</v>
      </c>
      <c r="BG4" s="556">
        <v>2018</v>
      </c>
      <c r="BH4" s="556">
        <v>2019</v>
      </c>
      <c r="BI4" s="748" t="s">
        <v>84</v>
      </c>
      <c r="BJ4" s="548" t="s">
        <v>85</v>
      </c>
      <c r="BK4" s="548" t="s">
        <v>86</v>
      </c>
      <c r="BL4" s="556"/>
      <c r="BM4" s="556" t="s">
        <v>20</v>
      </c>
      <c r="BN4" s="556" t="s">
        <v>34</v>
      </c>
      <c r="BO4" s="558" t="s">
        <v>45</v>
      </c>
      <c r="BP4" s="558" t="s">
        <v>46</v>
      </c>
      <c r="BQ4" s="558" t="s">
        <v>48</v>
      </c>
      <c r="BR4" s="558" t="s">
        <v>49</v>
      </c>
      <c r="BS4" s="558" t="s">
        <v>53</v>
      </c>
      <c r="BT4" s="558" t="s">
        <v>54</v>
      </c>
      <c r="BU4" s="558" t="s">
        <v>55</v>
      </c>
      <c r="BV4" s="558" t="s">
        <v>56</v>
      </c>
      <c r="BW4" s="558" t="s">
        <v>60</v>
      </c>
      <c r="BX4" s="558" t="s">
        <v>61</v>
      </c>
      <c r="BY4" s="558" t="s">
        <v>62</v>
      </c>
      <c r="BZ4" s="558" t="s">
        <v>63</v>
      </c>
      <c r="CA4" s="558" t="s">
        <v>67</v>
      </c>
      <c r="CB4" s="558" t="s">
        <v>70</v>
      </c>
      <c r="CC4" s="558" t="s">
        <v>74</v>
      </c>
      <c r="CD4" s="558" t="s">
        <v>80</v>
      </c>
      <c r="CE4" s="558" t="s">
        <v>82</v>
      </c>
      <c r="CF4" s="558" t="s">
        <v>88</v>
      </c>
      <c r="CG4" s="558" t="s">
        <v>89</v>
      </c>
      <c r="CH4" s="558" t="s">
        <v>87</v>
      </c>
      <c r="CI4" s="558" t="s">
        <v>90</v>
      </c>
      <c r="CJ4" s="558" t="s">
        <v>107</v>
      </c>
      <c r="CK4" s="556"/>
      <c r="CL4" s="556" t="s">
        <v>39</v>
      </c>
      <c r="CM4" s="556" t="s">
        <v>40</v>
      </c>
      <c r="CN4" s="556" t="s">
        <v>47</v>
      </c>
      <c r="CO4" s="556" t="s">
        <v>50</v>
      </c>
      <c r="CP4" s="556" t="s">
        <v>57</v>
      </c>
      <c r="CQ4" s="556" t="s">
        <v>59</v>
      </c>
      <c r="CR4" s="556" t="s">
        <v>64</v>
      </c>
      <c r="CS4" s="556" t="s">
        <v>66</v>
      </c>
      <c r="CT4" s="556" t="s">
        <v>71</v>
      </c>
      <c r="CU4" s="556" t="s">
        <v>81</v>
      </c>
      <c r="CV4" s="556" t="s">
        <v>93</v>
      </c>
      <c r="CW4" s="556" t="s">
        <v>94</v>
      </c>
      <c r="CX4" s="556" t="s">
        <v>109</v>
      </c>
    </row>
    <row r="5" spans="1:102" ht="12" customHeight="1" x14ac:dyDescent="0.2">
      <c r="B5" s="535"/>
      <c r="C5" s="532"/>
      <c r="D5" s="532"/>
      <c r="E5" s="532"/>
      <c r="F5" s="532"/>
      <c r="G5" s="532"/>
      <c r="H5" s="532"/>
      <c r="I5" s="726"/>
      <c r="J5" s="726"/>
      <c r="K5" s="559"/>
      <c r="L5" s="559"/>
      <c r="N5" s="532"/>
      <c r="O5" s="529"/>
      <c r="P5" s="529"/>
      <c r="Q5" s="529"/>
      <c r="R5" s="529"/>
      <c r="S5" s="529"/>
      <c r="T5" s="529"/>
      <c r="U5" s="529"/>
      <c r="V5" s="529"/>
      <c r="W5" s="625"/>
      <c r="X5" s="625"/>
      <c r="Y5" s="625"/>
      <c r="Z5" s="625"/>
      <c r="AA5" s="625"/>
      <c r="AB5" s="625"/>
      <c r="AC5" s="625"/>
      <c r="AD5" s="625"/>
      <c r="AE5" s="625"/>
      <c r="AF5" s="625"/>
      <c r="AG5" s="625"/>
      <c r="AH5" s="625"/>
      <c r="AI5" s="625"/>
      <c r="AJ5" s="400"/>
      <c r="AK5" s="400"/>
      <c r="AL5" s="400"/>
      <c r="AM5" s="616"/>
      <c r="AN5" s="616"/>
      <c r="AO5" s="616"/>
      <c r="AP5" s="529"/>
      <c r="AQ5" s="529"/>
      <c r="AR5" s="529"/>
      <c r="AS5" s="529"/>
      <c r="AT5" s="529"/>
      <c r="AU5" s="529"/>
      <c r="AV5" s="529"/>
      <c r="AW5" s="529"/>
      <c r="AX5" s="529"/>
      <c r="AY5" s="529"/>
      <c r="AZ5" s="421"/>
      <c r="BA5" s="535"/>
      <c r="BB5" s="532"/>
      <c r="BC5" s="532"/>
      <c r="BD5" s="532"/>
      <c r="BE5" s="532"/>
      <c r="BF5" s="532"/>
      <c r="BG5" s="532"/>
      <c r="BH5" s="532"/>
      <c r="BI5" s="532"/>
      <c r="BJ5" s="559"/>
      <c r="BK5" s="559"/>
      <c r="BL5" s="400"/>
      <c r="BM5" s="532"/>
      <c r="BN5" s="529"/>
      <c r="BO5" s="529"/>
      <c r="BP5" s="529"/>
      <c r="BQ5" s="529"/>
      <c r="BR5" s="529"/>
      <c r="BS5" s="529"/>
      <c r="BT5" s="529"/>
      <c r="BU5" s="529"/>
      <c r="BV5" s="529"/>
      <c r="BW5" s="529"/>
      <c r="BX5" s="529"/>
      <c r="BY5" s="529"/>
      <c r="BZ5" s="529"/>
      <c r="CA5" s="529"/>
      <c r="CB5" s="529"/>
      <c r="CC5" s="529"/>
      <c r="CD5" s="529"/>
      <c r="CE5" s="529"/>
      <c r="CF5" s="529"/>
      <c r="CG5" s="529"/>
      <c r="CH5" s="529"/>
      <c r="CI5" s="400"/>
      <c r="CJ5" s="400"/>
      <c r="CK5" s="400"/>
      <c r="CL5" s="616"/>
      <c r="CM5" s="616"/>
    </row>
    <row r="6" spans="1:102" ht="12" customHeight="1" x14ac:dyDescent="0.2">
      <c r="B6" s="530" t="s">
        <v>27</v>
      </c>
      <c r="C6" s="519">
        <v>3120</v>
      </c>
      <c r="D6" s="519">
        <v>3250</v>
      </c>
      <c r="E6" s="519">
        <v>3370</v>
      </c>
      <c r="F6" s="519">
        <v>3445</v>
      </c>
      <c r="G6" s="519">
        <v>3320</v>
      </c>
      <c r="H6" s="519">
        <v>3095</v>
      </c>
      <c r="I6" s="719">
        <v>2894.3684234227781</v>
      </c>
      <c r="J6" s="719">
        <v>2429.3660449894783</v>
      </c>
      <c r="K6" s="408">
        <f t="shared" ref="K6:L45" si="0">IF(ISERROR(I6/H6),"N/A",IF(H6&lt;0,"N/A",IF(I6&lt;0,"N/A",IF(I6/H6-1&gt;300%,"&gt;±300%",IF(I6/H6-1&lt;-300%,"&gt;±300%",I6/H6-1)))))</f>
        <v>-6.4824418926404559E-2</v>
      </c>
      <c r="L6" s="408">
        <f t="shared" si="0"/>
        <v>-0.16065763248045817</v>
      </c>
      <c r="M6" s="562"/>
      <c r="N6" s="519">
        <v>760</v>
      </c>
      <c r="O6" s="519">
        <v>810</v>
      </c>
      <c r="P6" s="519">
        <v>865</v>
      </c>
      <c r="Q6" s="519">
        <v>860</v>
      </c>
      <c r="R6" s="519">
        <v>800</v>
      </c>
      <c r="S6" s="524">
        <v>845</v>
      </c>
      <c r="T6" s="524">
        <v>880</v>
      </c>
      <c r="U6" s="524">
        <v>900</v>
      </c>
      <c r="V6" s="524">
        <v>800</v>
      </c>
      <c r="W6" s="524">
        <v>865</v>
      </c>
      <c r="X6" s="524">
        <v>855</v>
      </c>
      <c r="Y6" s="524">
        <v>840</v>
      </c>
      <c r="Z6" s="524">
        <v>785</v>
      </c>
      <c r="AA6" s="524">
        <v>845</v>
      </c>
      <c r="AB6" s="524">
        <v>800</v>
      </c>
      <c r="AC6" s="524">
        <v>815</v>
      </c>
      <c r="AD6" s="524">
        <v>715</v>
      </c>
      <c r="AE6" s="524">
        <v>765</v>
      </c>
      <c r="AF6" s="519">
        <v>765.97651156044174</v>
      </c>
      <c r="AG6" s="519">
        <v>746.54145115029542</v>
      </c>
      <c r="AH6" s="519">
        <v>677.96051859466104</v>
      </c>
      <c r="AI6" s="519">
        <v>703.36445807048369</v>
      </c>
      <c r="AJ6" s="524">
        <v>662.83942950127584</v>
      </c>
      <c r="AK6" s="524">
        <v>386.43450289511219</v>
      </c>
      <c r="AL6" s="588"/>
      <c r="AM6" s="519">
        <v>1680</v>
      </c>
      <c r="AN6" s="519">
        <v>1570</v>
      </c>
      <c r="AO6" s="519">
        <v>1725</v>
      </c>
      <c r="AP6" s="519">
        <v>1645</v>
      </c>
      <c r="AQ6" s="519">
        <v>1780</v>
      </c>
      <c r="AR6" s="519">
        <v>1665</v>
      </c>
      <c r="AS6" s="519">
        <v>1695</v>
      </c>
      <c r="AT6" s="519">
        <v>1630</v>
      </c>
      <c r="AU6" s="519">
        <v>1615</v>
      </c>
      <c r="AV6" s="519">
        <v>1480</v>
      </c>
      <c r="AW6" s="519">
        <v>1512.5179627107373</v>
      </c>
      <c r="AX6" s="519">
        <v>1381.3249766651447</v>
      </c>
      <c r="AY6" s="519">
        <v>1049.2739323963881</v>
      </c>
      <c r="AZ6" s="421"/>
      <c r="BA6" s="530" t="s">
        <v>27</v>
      </c>
      <c r="BB6" s="524">
        <f t="shared" ref="BB6:BK21" si="1">C6</f>
        <v>3120</v>
      </c>
      <c r="BC6" s="524">
        <f t="shared" si="1"/>
        <v>3250</v>
      </c>
      <c r="BD6" s="524">
        <f t="shared" si="1"/>
        <v>3370</v>
      </c>
      <c r="BE6" s="524">
        <f t="shared" si="1"/>
        <v>3445</v>
      </c>
      <c r="BF6" s="524">
        <f t="shared" si="1"/>
        <v>3320</v>
      </c>
      <c r="BG6" s="524">
        <f t="shared" si="1"/>
        <v>3095</v>
      </c>
      <c r="BH6" s="524">
        <f t="shared" si="1"/>
        <v>2894.3684234227781</v>
      </c>
      <c r="BI6" s="524">
        <f t="shared" si="1"/>
        <v>2429.3660449894783</v>
      </c>
      <c r="BJ6" s="563">
        <f t="shared" si="1"/>
        <v>-6.4824418926404559E-2</v>
      </c>
      <c r="BK6" s="563">
        <f t="shared" si="1"/>
        <v>-0.16065763248045817</v>
      </c>
      <c r="BL6" s="533"/>
      <c r="BM6" s="524">
        <f t="shared" ref="BM6:CJ6" si="2">N6</f>
        <v>760</v>
      </c>
      <c r="BN6" s="524">
        <f t="shared" si="2"/>
        <v>810</v>
      </c>
      <c r="BO6" s="524">
        <f t="shared" si="2"/>
        <v>865</v>
      </c>
      <c r="BP6" s="524">
        <f t="shared" si="2"/>
        <v>860</v>
      </c>
      <c r="BQ6" s="524">
        <f t="shared" si="2"/>
        <v>800</v>
      </c>
      <c r="BR6" s="524">
        <f t="shared" si="2"/>
        <v>845</v>
      </c>
      <c r="BS6" s="524">
        <f t="shared" si="2"/>
        <v>880</v>
      </c>
      <c r="BT6" s="524">
        <f t="shared" si="2"/>
        <v>900</v>
      </c>
      <c r="BU6" s="524">
        <f t="shared" si="2"/>
        <v>800</v>
      </c>
      <c r="BV6" s="524">
        <f t="shared" si="2"/>
        <v>865</v>
      </c>
      <c r="BW6" s="524">
        <f t="shared" si="2"/>
        <v>855</v>
      </c>
      <c r="BX6" s="524">
        <f t="shared" si="2"/>
        <v>840</v>
      </c>
      <c r="BY6" s="524">
        <f t="shared" si="2"/>
        <v>785</v>
      </c>
      <c r="BZ6" s="524">
        <f t="shared" si="2"/>
        <v>845</v>
      </c>
      <c r="CA6" s="524">
        <f t="shared" si="2"/>
        <v>800</v>
      </c>
      <c r="CB6" s="524">
        <f t="shared" si="2"/>
        <v>815</v>
      </c>
      <c r="CC6" s="524">
        <f t="shared" si="2"/>
        <v>715</v>
      </c>
      <c r="CD6" s="524">
        <f t="shared" si="2"/>
        <v>765</v>
      </c>
      <c r="CE6" s="524">
        <f t="shared" si="2"/>
        <v>765.97651156044174</v>
      </c>
      <c r="CF6" s="524">
        <f t="shared" si="2"/>
        <v>746.54145115029542</v>
      </c>
      <c r="CG6" s="524">
        <f t="shared" si="2"/>
        <v>677.96051859466104</v>
      </c>
      <c r="CH6" s="524">
        <f t="shared" si="2"/>
        <v>703.36445807048369</v>
      </c>
      <c r="CI6" s="524">
        <f t="shared" si="2"/>
        <v>662.83942950127584</v>
      </c>
      <c r="CJ6" s="524">
        <f t="shared" si="2"/>
        <v>386.43450289511219</v>
      </c>
      <c r="CK6" s="534"/>
      <c r="CL6" s="524">
        <f t="shared" ref="CL6:CX6" si="3">AM6</f>
        <v>1680</v>
      </c>
      <c r="CM6" s="524">
        <f t="shared" si="3"/>
        <v>1570</v>
      </c>
      <c r="CN6" s="524">
        <f t="shared" si="3"/>
        <v>1725</v>
      </c>
      <c r="CO6" s="524">
        <f t="shared" si="3"/>
        <v>1645</v>
      </c>
      <c r="CP6" s="524">
        <f t="shared" si="3"/>
        <v>1780</v>
      </c>
      <c r="CQ6" s="524">
        <f t="shared" si="3"/>
        <v>1665</v>
      </c>
      <c r="CR6" s="524">
        <f t="shared" si="3"/>
        <v>1695</v>
      </c>
      <c r="CS6" s="524">
        <f t="shared" si="3"/>
        <v>1630</v>
      </c>
      <c r="CT6" s="524">
        <f t="shared" si="3"/>
        <v>1615</v>
      </c>
      <c r="CU6" s="524">
        <f t="shared" si="3"/>
        <v>1480</v>
      </c>
      <c r="CV6" s="524">
        <f t="shared" si="3"/>
        <v>1512.5179627107373</v>
      </c>
      <c r="CW6" s="524">
        <f t="shared" si="3"/>
        <v>1381.3249766651447</v>
      </c>
      <c r="CX6" s="524">
        <f t="shared" si="3"/>
        <v>1049.2739323963881</v>
      </c>
    </row>
    <row r="7" spans="1:102" ht="12" customHeight="1" x14ac:dyDescent="0.2">
      <c r="B7" s="535" t="s">
        <v>15</v>
      </c>
      <c r="C7" s="490">
        <v>420</v>
      </c>
      <c r="D7" s="490">
        <v>465</v>
      </c>
      <c r="E7" s="490">
        <v>505</v>
      </c>
      <c r="F7" s="490">
        <v>460</v>
      </c>
      <c r="G7" s="490">
        <v>425</v>
      </c>
      <c r="H7" s="490">
        <v>430</v>
      </c>
      <c r="I7" s="720">
        <v>341.9238115765985</v>
      </c>
      <c r="J7" s="720">
        <v>264.60370315072242</v>
      </c>
      <c r="K7" s="564">
        <f t="shared" si="0"/>
        <v>-0.20482834517070114</v>
      </c>
      <c r="L7" s="564">
        <f t="shared" si="0"/>
        <v>-0.22613256464753306</v>
      </c>
      <c r="M7" s="562"/>
      <c r="N7" s="490">
        <v>115</v>
      </c>
      <c r="O7" s="490">
        <v>115</v>
      </c>
      <c r="P7" s="490">
        <v>125</v>
      </c>
      <c r="Q7" s="490">
        <v>130</v>
      </c>
      <c r="R7" s="490">
        <v>125</v>
      </c>
      <c r="S7" s="490">
        <v>125</v>
      </c>
      <c r="T7" s="490">
        <v>120</v>
      </c>
      <c r="U7" s="490">
        <v>120</v>
      </c>
      <c r="V7" s="490">
        <v>110</v>
      </c>
      <c r="W7" s="490">
        <v>110</v>
      </c>
      <c r="X7" s="490">
        <v>110</v>
      </c>
      <c r="Y7" s="490">
        <v>115</v>
      </c>
      <c r="Z7" s="490">
        <v>100</v>
      </c>
      <c r="AA7" s="490">
        <v>100</v>
      </c>
      <c r="AB7" s="490">
        <v>110</v>
      </c>
      <c r="AC7" s="490">
        <v>110</v>
      </c>
      <c r="AD7" s="490">
        <v>105</v>
      </c>
      <c r="AE7" s="490">
        <v>105</v>
      </c>
      <c r="AF7" s="490">
        <v>89.140232686620067</v>
      </c>
      <c r="AG7" s="490">
        <v>90.816015842303585</v>
      </c>
      <c r="AH7" s="490">
        <v>85.405062459592088</v>
      </c>
      <c r="AI7" s="490">
        <v>76.964624910045472</v>
      </c>
      <c r="AJ7" s="490">
        <v>82.586662900007653</v>
      </c>
      <c r="AK7" s="490">
        <v>35.924310765651668</v>
      </c>
      <c r="AL7" s="588"/>
      <c r="AM7" s="490">
        <v>235</v>
      </c>
      <c r="AN7" s="490">
        <v>230</v>
      </c>
      <c r="AO7" s="490">
        <v>255</v>
      </c>
      <c r="AP7" s="482">
        <v>250</v>
      </c>
      <c r="AQ7" s="490">
        <v>240</v>
      </c>
      <c r="AR7" s="490">
        <v>220</v>
      </c>
      <c r="AS7" s="490">
        <v>225</v>
      </c>
      <c r="AT7" s="490">
        <v>200</v>
      </c>
      <c r="AU7" s="490">
        <v>220</v>
      </c>
      <c r="AV7" s="490">
        <v>210</v>
      </c>
      <c r="AW7" s="490">
        <v>179.95624852892365</v>
      </c>
      <c r="AX7" s="490">
        <v>162.36968736963757</v>
      </c>
      <c r="AY7" s="490">
        <v>118.51097366565932</v>
      </c>
      <c r="AZ7" s="421"/>
      <c r="BA7" s="535" t="s">
        <v>15</v>
      </c>
      <c r="BB7" s="532">
        <f t="shared" si="1"/>
        <v>420</v>
      </c>
      <c r="BC7" s="532">
        <f t="shared" si="1"/>
        <v>465</v>
      </c>
      <c r="BD7" s="532">
        <f t="shared" si="1"/>
        <v>505</v>
      </c>
      <c r="BE7" s="532">
        <f t="shared" si="1"/>
        <v>460</v>
      </c>
      <c r="BF7" s="532">
        <f t="shared" si="1"/>
        <v>425</v>
      </c>
      <c r="BG7" s="532">
        <f t="shared" si="1"/>
        <v>430</v>
      </c>
      <c r="BH7" s="532">
        <f t="shared" si="1"/>
        <v>341.9238115765985</v>
      </c>
      <c r="BI7" s="532">
        <f t="shared" si="1"/>
        <v>264.60370315072242</v>
      </c>
      <c r="BJ7" s="565"/>
      <c r="BK7" s="559"/>
      <c r="BL7" s="532"/>
      <c r="BM7" s="532"/>
      <c r="BN7" s="532"/>
      <c r="BO7" s="532"/>
      <c r="BP7" s="532"/>
      <c r="BQ7" s="532"/>
      <c r="BR7" s="532"/>
      <c r="BS7" s="532"/>
      <c r="BT7" s="532"/>
      <c r="BU7" s="532"/>
      <c r="BV7" s="532"/>
      <c r="BW7" s="532"/>
      <c r="BX7" s="532"/>
      <c r="BY7" s="532"/>
      <c r="BZ7" s="532"/>
      <c r="CA7" s="532"/>
      <c r="CB7" s="532"/>
      <c r="CC7" s="532"/>
      <c r="CD7" s="532"/>
      <c r="CE7" s="532"/>
      <c r="CF7" s="532"/>
      <c r="CG7" s="532"/>
      <c r="CH7" s="532"/>
      <c r="CI7" s="532"/>
      <c r="CJ7" s="532"/>
      <c r="CK7" s="542"/>
      <c r="CL7" s="532"/>
      <c r="CM7" s="532"/>
      <c r="CN7" s="532"/>
    </row>
    <row r="8" spans="1:102" ht="12" customHeight="1" x14ac:dyDescent="0.2">
      <c r="B8" s="535" t="s">
        <v>16</v>
      </c>
      <c r="C8" s="490">
        <v>1350</v>
      </c>
      <c r="D8" s="490">
        <v>1400</v>
      </c>
      <c r="E8" s="490">
        <v>1550</v>
      </c>
      <c r="F8" s="490">
        <v>1705</v>
      </c>
      <c r="G8" s="490">
        <v>1555</v>
      </c>
      <c r="H8" s="490">
        <v>1295</v>
      </c>
      <c r="I8" s="720">
        <v>1443.1282737082363</v>
      </c>
      <c r="J8" s="720">
        <v>1137.4759471683965</v>
      </c>
      <c r="K8" s="564">
        <f t="shared" si="0"/>
        <v>0.11438476734226732</v>
      </c>
      <c r="L8" s="564">
        <f t="shared" si="0"/>
        <v>-0.21179844654726443</v>
      </c>
      <c r="M8" s="562"/>
      <c r="N8" s="490">
        <v>320</v>
      </c>
      <c r="O8" s="490">
        <v>355</v>
      </c>
      <c r="P8" s="490">
        <v>395</v>
      </c>
      <c r="Q8" s="490">
        <v>405</v>
      </c>
      <c r="R8" s="490">
        <v>360</v>
      </c>
      <c r="S8" s="490">
        <v>390</v>
      </c>
      <c r="T8" s="490">
        <v>440</v>
      </c>
      <c r="U8" s="490">
        <v>465</v>
      </c>
      <c r="V8" s="490">
        <v>380</v>
      </c>
      <c r="W8" s="490">
        <v>420</v>
      </c>
      <c r="X8" s="490">
        <v>410</v>
      </c>
      <c r="Y8" s="490">
        <v>400</v>
      </c>
      <c r="Z8" s="490">
        <v>350</v>
      </c>
      <c r="AA8" s="490">
        <v>400</v>
      </c>
      <c r="AB8" s="490">
        <v>345</v>
      </c>
      <c r="AC8" s="490">
        <v>355</v>
      </c>
      <c r="AD8" s="490">
        <v>280</v>
      </c>
      <c r="AE8" s="490">
        <v>315</v>
      </c>
      <c r="AF8" s="490">
        <v>390.68572144834144</v>
      </c>
      <c r="AG8" s="490">
        <v>379.61239710122123</v>
      </c>
      <c r="AH8" s="490">
        <v>321.16478212296346</v>
      </c>
      <c r="AI8" s="490">
        <v>351.33948859526339</v>
      </c>
      <c r="AJ8" s="490">
        <v>317.93497069718586</v>
      </c>
      <c r="AK8" s="490">
        <v>152.22327923886019</v>
      </c>
      <c r="AL8" s="588"/>
      <c r="AM8" s="490">
        <v>725</v>
      </c>
      <c r="AN8" s="490">
        <v>675</v>
      </c>
      <c r="AO8" s="490">
        <v>800</v>
      </c>
      <c r="AP8" s="482">
        <v>750</v>
      </c>
      <c r="AQ8" s="490">
        <v>905</v>
      </c>
      <c r="AR8" s="490">
        <v>800</v>
      </c>
      <c r="AS8" s="490">
        <v>810</v>
      </c>
      <c r="AT8" s="490">
        <v>750</v>
      </c>
      <c r="AU8" s="490">
        <v>700</v>
      </c>
      <c r="AV8" s="490">
        <v>595</v>
      </c>
      <c r="AW8" s="490">
        <v>770.29811854956267</v>
      </c>
      <c r="AX8" s="490">
        <v>672.50427071822685</v>
      </c>
      <c r="AY8" s="490">
        <v>470.15824993604605</v>
      </c>
      <c r="AZ8" s="421"/>
      <c r="BA8" s="535" t="s">
        <v>16</v>
      </c>
      <c r="BB8" s="532">
        <f t="shared" si="1"/>
        <v>1350</v>
      </c>
      <c r="BC8" s="532">
        <f t="shared" si="1"/>
        <v>1400</v>
      </c>
      <c r="BD8" s="532">
        <f t="shared" si="1"/>
        <v>1550</v>
      </c>
      <c r="BE8" s="532">
        <f t="shared" si="1"/>
        <v>1705</v>
      </c>
      <c r="BF8" s="532">
        <f t="shared" si="1"/>
        <v>1555</v>
      </c>
      <c r="BG8" s="532">
        <f t="shared" si="1"/>
        <v>1295</v>
      </c>
      <c r="BH8" s="532">
        <f t="shared" si="1"/>
        <v>1443.1282737082363</v>
      </c>
      <c r="BI8" s="532">
        <f t="shared" si="1"/>
        <v>1137.4759471683965</v>
      </c>
      <c r="BJ8" s="565"/>
      <c r="BK8" s="559"/>
      <c r="BL8" s="532"/>
      <c r="BM8" s="532"/>
      <c r="BN8" s="532"/>
      <c r="BO8" s="532"/>
      <c r="BP8" s="532"/>
      <c r="BQ8" s="532"/>
      <c r="BR8" s="532"/>
      <c r="BS8" s="532"/>
      <c r="BT8" s="532"/>
      <c r="BU8" s="532"/>
      <c r="BV8" s="532"/>
      <c r="BW8" s="532"/>
      <c r="BX8" s="532"/>
      <c r="BY8" s="532"/>
      <c r="BZ8" s="532"/>
      <c r="CA8" s="532"/>
      <c r="CB8" s="532"/>
      <c r="CC8" s="532"/>
      <c r="CD8" s="532"/>
      <c r="CE8" s="532"/>
      <c r="CF8" s="532"/>
      <c r="CG8" s="532"/>
      <c r="CH8" s="532"/>
      <c r="CI8" s="532"/>
      <c r="CJ8" s="532"/>
      <c r="CK8" s="542"/>
      <c r="CL8" s="532"/>
      <c r="CM8" s="532"/>
      <c r="CN8" s="532"/>
    </row>
    <row r="9" spans="1:102" ht="12" customHeight="1" x14ac:dyDescent="0.2">
      <c r="B9" s="535" t="s">
        <v>17</v>
      </c>
      <c r="C9" s="490">
        <v>580</v>
      </c>
      <c r="D9" s="490">
        <v>590</v>
      </c>
      <c r="E9" s="490">
        <v>510</v>
      </c>
      <c r="F9" s="490">
        <v>450</v>
      </c>
      <c r="G9" s="490">
        <v>440</v>
      </c>
      <c r="H9" s="490">
        <v>430</v>
      </c>
      <c r="I9" s="720">
        <v>326.72740728126234</v>
      </c>
      <c r="J9" s="720">
        <v>293.06011960977378</v>
      </c>
      <c r="K9" s="564">
        <f t="shared" si="0"/>
        <v>-0.24016882027613407</v>
      </c>
      <c r="L9" s="564">
        <f t="shared" si="0"/>
        <v>-0.10304396546233474</v>
      </c>
      <c r="M9" s="562"/>
      <c r="N9" s="490">
        <v>145</v>
      </c>
      <c r="O9" s="490">
        <v>140</v>
      </c>
      <c r="P9" s="490">
        <v>135</v>
      </c>
      <c r="Q9" s="490">
        <v>120</v>
      </c>
      <c r="R9" s="490">
        <v>125</v>
      </c>
      <c r="S9" s="490">
        <v>125</v>
      </c>
      <c r="T9" s="490">
        <v>115</v>
      </c>
      <c r="U9" s="490">
        <v>105</v>
      </c>
      <c r="V9" s="490">
        <v>115</v>
      </c>
      <c r="W9" s="490">
        <v>115</v>
      </c>
      <c r="X9" s="490">
        <v>115</v>
      </c>
      <c r="Y9" s="490">
        <v>105</v>
      </c>
      <c r="Z9" s="490">
        <v>110</v>
      </c>
      <c r="AA9" s="490">
        <v>110</v>
      </c>
      <c r="AB9" s="490">
        <v>110</v>
      </c>
      <c r="AC9" s="490">
        <v>105</v>
      </c>
      <c r="AD9" s="490">
        <v>105</v>
      </c>
      <c r="AE9" s="490">
        <v>110</v>
      </c>
      <c r="AF9" s="490">
        <v>85.42326683332351</v>
      </c>
      <c r="AG9" s="490">
        <v>79.891534157929016</v>
      </c>
      <c r="AH9" s="490">
        <v>82.829599257814067</v>
      </c>
      <c r="AI9" s="490">
        <v>78.30583851034379</v>
      </c>
      <c r="AJ9" s="490">
        <v>76.864020557675047</v>
      </c>
      <c r="AK9" s="490">
        <v>46.595499953426049</v>
      </c>
      <c r="AL9" s="588"/>
      <c r="AM9" s="490">
        <v>305</v>
      </c>
      <c r="AN9" s="490">
        <v>285</v>
      </c>
      <c r="AO9" s="490">
        <v>255</v>
      </c>
      <c r="AP9" s="490">
        <v>250</v>
      </c>
      <c r="AQ9" s="490">
        <v>220</v>
      </c>
      <c r="AR9" s="490">
        <v>230</v>
      </c>
      <c r="AS9" s="490">
        <v>220</v>
      </c>
      <c r="AT9" s="490">
        <v>220</v>
      </c>
      <c r="AU9" s="490">
        <v>215</v>
      </c>
      <c r="AV9" s="490">
        <v>215</v>
      </c>
      <c r="AW9" s="490">
        <v>165.31480099125253</v>
      </c>
      <c r="AX9" s="490">
        <v>161.13543776815786</v>
      </c>
      <c r="AY9" s="490">
        <v>123.45952051110109</v>
      </c>
      <c r="AZ9" s="421"/>
      <c r="BA9" s="535" t="s">
        <v>17</v>
      </c>
      <c r="BB9" s="532">
        <f t="shared" si="1"/>
        <v>580</v>
      </c>
      <c r="BC9" s="532">
        <f t="shared" si="1"/>
        <v>590</v>
      </c>
      <c r="BD9" s="532">
        <f t="shared" si="1"/>
        <v>510</v>
      </c>
      <c r="BE9" s="532">
        <f t="shared" si="1"/>
        <v>450</v>
      </c>
      <c r="BF9" s="532">
        <f t="shared" si="1"/>
        <v>440</v>
      </c>
      <c r="BG9" s="532">
        <f t="shared" si="1"/>
        <v>430</v>
      </c>
      <c r="BH9" s="532">
        <f t="shared" si="1"/>
        <v>326.72740728126234</v>
      </c>
      <c r="BI9" s="532">
        <f t="shared" si="1"/>
        <v>293.06011960977378</v>
      </c>
      <c r="BJ9" s="565"/>
      <c r="BK9" s="559"/>
      <c r="BL9" s="532"/>
      <c r="BM9" s="532"/>
      <c r="BN9" s="532"/>
      <c r="BO9" s="532"/>
      <c r="BP9" s="532"/>
      <c r="BQ9" s="532"/>
      <c r="BR9" s="532"/>
      <c r="BS9" s="532"/>
      <c r="BT9" s="532"/>
      <c r="BU9" s="532"/>
      <c r="BV9" s="532"/>
      <c r="BW9" s="532"/>
      <c r="BX9" s="532"/>
      <c r="BY9" s="532"/>
      <c r="BZ9" s="532"/>
      <c r="CA9" s="532"/>
      <c r="CB9" s="532"/>
      <c r="CC9" s="532"/>
      <c r="CD9" s="532"/>
      <c r="CE9" s="532"/>
      <c r="CF9" s="532"/>
      <c r="CG9" s="532"/>
      <c r="CH9" s="532"/>
      <c r="CI9" s="532"/>
      <c r="CJ9" s="532"/>
      <c r="CK9" s="626"/>
      <c r="CL9" s="532"/>
      <c r="CM9" s="532"/>
      <c r="CN9" s="532"/>
    </row>
    <row r="10" spans="1:102" ht="12" customHeight="1" x14ac:dyDescent="0.2">
      <c r="B10" s="535" t="s">
        <v>18</v>
      </c>
      <c r="C10" s="490">
        <v>130</v>
      </c>
      <c r="D10" s="490">
        <v>125</v>
      </c>
      <c r="E10" s="490">
        <v>125</v>
      </c>
      <c r="F10" s="490">
        <v>160</v>
      </c>
      <c r="G10" s="490">
        <v>190</v>
      </c>
      <c r="H10" s="490">
        <v>180</v>
      </c>
      <c r="I10" s="720">
        <v>217.2437372255163</v>
      </c>
      <c r="J10" s="720">
        <v>276.7356542709382</v>
      </c>
      <c r="K10" s="564">
        <f t="shared" si="0"/>
        <v>0.20690965125286831</v>
      </c>
      <c r="L10" s="564">
        <f t="shared" si="0"/>
        <v>0.27384870931245553</v>
      </c>
      <c r="M10" s="562"/>
      <c r="N10" s="490">
        <v>25</v>
      </c>
      <c r="O10" s="490">
        <v>30</v>
      </c>
      <c r="P10" s="490">
        <v>35</v>
      </c>
      <c r="Q10" s="490">
        <v>30</v>
      </c>
      <c r="R10" s="490">
        <v>25</v>
      </c>
      <c r="S10" s="490">
        <v>35</v>
      </c>
      <c r="T10" s="490">
        <v>35</v>
      </c>
      <c r="U10" s="490">
        <v>40</v>
      </c>
      <c r="V10" s="490">
        <v>35</v>
      </c>
      <c r="W10" s="490">
        <v>50</v>
      </c>
      <c r="X10" s="490">
        <v>45</v>
      </c>
      <c r="Y10" s="490">
        <v>45</v>
      </c>
      <c r="Z10" s="490">
        <v>45</v>
      </c>
      <c r="AA10" s="490">
        <v>55</v>
      </c>
      <c r="AB10" s="490">
        <v>45</v>
      </c>
      <c r="AC10" s="490">
        <v>50</v>
      </c>
      <c r="AD10" s="490">
        <v>40</v>
      </c>
      <c r="AE10" s="490">
        <v>45</v>
      </c>
      <c r="AF10" s="490">
        <v>56.119501548725403</v>
      </c>
      <c r="AG10" s="490">
        <v>49.21040989940218</v>
      </c>
      <c r="AH10" s="490">
        <v>48.322337543449464</v>
      </c>
      <c r="AI10" s="490">
        <v>62.972801618687001</v>
      </c>
      <c r="AJ10" s="490">
        <v>53.267851943592476</v>
      </c>
      <c r="AK10" s="490">
        <v>79.948358534678604</v>
      </c>
      <c r="AL10" s="588"/>
      <c r="AM10" s="490">
        <v>70</v>
      </c>
      <c r="AN10" s="490">
        <v>55</v>
      </c>
      <c r="AO10" s="490">
        <v>65</v>
      </c>
      <c r="AP10" s="490">
        <v>60</v>
      </c>
      <c r="AQ10" s="490">
        <v>75</v>
      </c>
      <c r="AR10" s="490">
        <v>85</v>
      </c>
      <c r="AS10" s="490">
        <v>90</v>
      </c>
      <c r="AT10" s="490">
        <v>100</v>
      </c>
      <c r="AU10" s="490">
        <v>95</v>
      </c>
      <c r="AV10" s="490">
        <v>85</v>
      </c>
      <c r="AW10" s="490">
        <v>105.32991144812758</v>
      </c>
      <c r="AX10" s="490">
        <v>111.29513916213646</v>
      </c>
      <c r="AY10" s="490">
        <v>133.21621047827108</v>
      </c>
      <c r="AZ10" s="421"/>
      <c r="BA10" s="535" t="s">
        <v>18</v>
      </c>
      <c r="BB10" s="532">
        <f t="shared" si="1"/>
        <v>130</v>
      </c>
      <c r="BC10" s="532">
        <f t="shared" si="1"/>
        <v>125</v>
      </c>
      <c r="BD10" s="532">
        <f t="shared" si="1"/>
        <v>125</v>
      </c>
      <c r="BE10" s="532">
        <f t="shared" si="1"/>
        <v>160</v>
      </c>
      <c r="BF10" s="532">
        <f t="shared" si="1"/>
        <v>190</v>
      </c>
      <c r="BG10" s="532">
        <f t="shared" si="1"/>
        <v>180</v>
      </c>
      <c r="BH10" s="532">
        <f t="shared" si="1"/>
        <v>217.2437372255163</v>
      </c>
      <c r="BI10" s="532">
        <f t="shared" si="1"/>
        <v>276.7356542709382</v>
      </c>
      <c r="BJ10" s="565"/>
      <c r="BK10" s="559"/>
      <c r="BL10" s="532"/>
      <c r="BM10" s="532"/>
      <c r="BN10" s="532"/>
      <c r="BO10" s="532"/>
      <c r="BP10" s="532"/>
      <c r="BQ10" s="532"/>
      <c r="BR10" s="532"/>
      <c r="BS10" s="532"/>
      <c r="BT10" s="532"/>
      <c r="BU10" s="532"/>
      <c r="BV10" s="532"/>
      <c r="BW10" s="532"/>
      <c r="BX10" s="532"/>
      <c r="BY10" s="532"/>
      <c r="BZ10" s="532"/>
      <c r="CA10" s="532"/>
      <c r="CB10" s="532"/>
      <c r="CC10" s="532"/>
      <c r="CD10" s="532"/>
      <c r="CE10" s="532"/>
      <c r="CF10" s="532"/>
      <c r="CG10" s="532"/>
      <c r="CH10" s="532"/>
      <c r="CI10" s="532"/>
      <c r="CJ10" s="532"/>
      <c r="CK10" s="542"/>
      <c r="CL10" s="532"/>
      <c r="CM10" s="532"/>
      <c r="CN10" s="532"/>
    </row>
    <row r="11" spans="1:102" ht="12" customHeight="1" x14ac:dyDescent="0.2">
      <c r="B11" s="535" t="s">
        <v>21</v>
      </c>
      <c r="C11" s="490">
        <v>165</v>
      </c>
      <c r="D11" s="490">
        <v>170</v>
      </c>
      <c r="E11" s="490">
        <v>175</v>
      </c>
      <c r="F11" s="490">
        <v>170</v>
      </c>
      <c r="G11" s="490">
        <v>175</v>
      </c>
      <c r="H11" s="490">
        <v>195</v>
      </c>
      <c r="I11" s="756" t="s">
        <v>116</v>
      </c>
      <c r="J11" s="756" t="s">
        <v>116</v>
      </c>
      <c r="K11" s="564" t="str">
        <f t="shared" si="0"/>
        <v>N/A</v>
      </c>
      <c r="L11" s="564" t="str">
        <f t="shared" si="0"/>
        <v>N/A</v>
      </c>
      <c r="M11" s="562"/>
      <c r="N11" s="490">
        <v>40</v>
      </c>
      <c r="O11" s="490">
        <v>40</v>
      </c>
      <c r="P11" s="490">
        <v>45</v>
      </c>
      <c r="Q11" s="490">
        <v>45</v>
      </c>
      <c r="R11" s="490">
        <v>45</v>
      </c>
      <c r="S11" s="490">
        <v>45</v>
      </c>
      <c r="T11" s="490">
        <v>45</v>
      </c>
      <c r="U11" s="490">
        <v>40</v>
      </c>
      <c r="V11" s="490">
        <v>45</v>
      </c>
      <c r="W11" s="490">
        <v>40</v>
      </c>
      <c r="X11" s="490">
        <v>45</v>
      </c>
      <c r="Y11" s="490">
        <v>40</v>
      </c>
      <c r="Z11" s="490">
        <v>45</v>
      </c>
      <c r="AA11" s="490">
        <v>45</v>
      </c>
      <c r="AB11" s="490">
        <v>50</v>
      </c>
      <c r="AC11" s="490">
        <v>50</v>
      </c>
      <c r="AD11" s="490">
        <v>50</v>
      </c>
      <c r="AE11" s="490">
        <v>45</v>
      </c>
      <c r="AF11" s="786" t="s">
        <v>116</v>
      </c>
      <c r="AG11" s="786" t="s">
        <v>116</v>
      </c>
      <c r="AH11" s="786" t="s">
        <v>116</v>
      </c>
      <c r="AI11" s="786" t="s">
        <v>116</v>
      </c>
      <c r="AJ11" s="786" t="s">
        <v>116</v>
      </c>
      <c r="AK11" s="786" t="s">
        <v>116</v>
      </c>
      <c r="AL11" s="588"/>
      <c r="AM11" s="490">
        <v>90</v>
      </c>
      <c r="AN11" s="490">
        <v>80</v>
      </c>
      <c r="AO11" s="490">
        <v>90</v>
      </c>
      <c r="AP11" s="490">
        <v>90</v>
      </c>
      <c r="AQ11" s="490">
        <v>85</v>
      </c>
      <c r="AR11" s="490">
        <v>85</v>
      </c>
      <c r="AS11" s="490">
        <v>85</v>
      </c>
      <c r="AT11" s="490">
        <v>90</v>
      </c>
      <c r="AU11" s="490">
        <v>100</v>
      </c>
      <c r="AV11" s="490">
        <v>95</v>
      </c>
      <c r="AW11" s="757" t="s">
        <v>116</v>
      </c>
      <c r="AX11" s="757" t="s">
        <v>116</v>
      </c>
      <c r="AY11" s="757" t="s">
        <v>116</v>
      </c>
      <c r="AZ11" s="421"/>
      <c r="BA11" s="535" t="s">
        <v>21</v>
      </c>
      <c r="BB11" s="532">
        <f t="shared" si="1"/>
        <v>165</v>
      </c>
      <c r="BC11" s="532">
        <f t="shared" si="1"/>
        <v>170</v>
      </c>
      <c r="BD11" s="532">
        <f t="shared" si="1"/>
        <v>175</v>
      </c>
      <c r="BE11" s="532">
        <f t="shared" si="1"/>
        <v>170</v>
      </c>
      <c r="BF11" s="532">
        <f t="shared" si="1"/>
        <v>175</v>
      </c>
      <c r="BG11" s="532">
        <f t="shared" si="1"/>
        <v>195</v>
      </c>
      <c r="BH11" s="758" t="str">
        <f t="shared" si="1"/>
        <v>††</v>
      </c>
      <c r="BI11" s="758" t="str">
        <f t="shared" si="1"/>
        <v>††</v>
      </c>
      <c r="BJ11" s="565"/>
      <c r="BK11" s="559"/>
      <c r="BL11" s="532"/>
      <c r="BM11" s="532"/>
      <c r="BN11" s="532"/>
      <c r="BO11" s="532"/>
      <c r="BP11" s="532"/>
      <c r="BQ11" s="532"/>
      <c r="BR11" s="532"/>
      <c r="BS11" s="532"/>
      <c r="BT11" s="532"/>
      <c r="BU11" s="532"/>
      <c r="BV11" s="532"/>
      <c r="BW11" s="532"/>
      <c r="BX11" s="532"/>
      <c r="BY11" s="532"/>
      <c r="BZ11" s="532"/>
      <c r="CA11" s="532"/>
      <c r="CB11" s="532"/>
      <c r="CC11" s="532"/>
      <c r="CD11" s="532"/>
      <c r="CE11" s="532"/>
      <c r="CF11" s="532"/>
      <c r="CG11" s="532"/>
      <c r="CH11" s="532"/>
      <c r="CI11" s="532"/>
      <c r="CJ11" s="532"/>
      <c r="CK11" s="542"/>
      <c r="CL11" s="532"/>
      <c r="CM11" s="532"/>
      <c r="CN11" s="532"/>
    </row>
    <row r="12" spans="1:102" ht="12" customHeight="1" x14ac:dyDescent="0.2">
      <c r="B12" s="401" t="s">
        <v>19</v>
      </c>
      <c r="C12" s="520">
        <v>475</v>
      </c>
      <c r="D12" s="520">
        <v>500</v>
      </c>
      <c r="E12" s="520">
        <v>505</v>
      </c>
      <c r="F12" s="520">
        <v>500</v>
      </c>
      <c r="G12" s="520">
        <v>535</v>
      </c>
      <c r="H12" s="520">
        <v>565</v>
      </c>
      <c r="I12" s="721">
        <v>565.34519363116431</v>
      </c>
      <c r="J12" s="721">
        <v>457.49062078964727</v>
      </c>
      <c r="K12" s="566">
        <f t="shared" si="0"/>
        <v>6.1096217905176609E-4</v>
      </c>
      <c r="L12" s="566">
        <f t="shared" si="0"/>
        <v>-0.19077649205572311</v>
      </c>
      <c r="M12" s="562"/>
      <c r="N12" s="520">
        <v>115</v>
      </c>
      <c r="O12" s="520">
        <v>130</v>
      </c>
      <c r="P12" s="520">
        <v>130</v>
      </c>
      <c r="Q12" s="520">
        <v>130</v>
      </c>
      <c r="R12" s="520">
        <v>120</v>
      </c>
      <c r="S12" s="520">
        <v>125</v>
      </c>
      <c r="T12" s="520">
        <v>125</v>
      </c>
      <c r="U12" s="520">
        <v>130</v>
      </c>
      <c r="V12" s="520">
        <v>115</v>
      </c>
      <c r="W12" s="520">
        <v>130</v>
      </c>
      <c r="X12" s="520">
        <v>130</v>
      </c>
      <c r="Y12" s="520">
        <v>135</v>
      </c>
      <c r="Z12" s="520">
        <v>135</v>
      </c>
      <c r="AA12" s="520">
        <v>135</v>
      </c>
      <c r="AB12" s="520">
        <v>140</v>
      </c>
      <c r="AC12" s="520">
        <v>145</v>
      </c>
      <c r="AD12" s="520">
        <v>135</v>
      </c>
      <c r="AE12" s="520">
        <v>145</v>
      </c>
      <c r="AF12" s="315">
        <v>144.60778904343121</v>
      </c>
      <c r="AG12" s="315">
        <v>147.01109414943934</v>
      </c>
      <c r="AH12" s="315">
        <v>140.23873721084206</v>
      </c>
      <c r="AI12" s="315">
        <v>133.78170443614411</v>
      </c>
      <c r="AJ12" s="315">
        <v>132.18592340281481</v>
      </c>
      <c r="AK12" s="315">
        <v>71.743054402495673</v>
      </c>
      <c r="AL12" s="588"/>
      <c r="AM12" s="520">
        <v>255</v>
      </c>
      <c r="AN12" s="520">
        <v>245</v>
      </c>
      <c r="AO12" s="520">
        <v>260</v>
      </c>
      <c r="AP12" s="520">
        <v>245</v>
      </c>
      <c r="AQ12" s="520">
        <v>255</v>
      </c>
      <c r="AR12" s="520">
        <v>245</v>
      </c>
      <c r="AS12" s="520">
        <v>265</v>
      </c>
      <c r="AT12" s="520">
        <v>270</v>
      </c>
      <c r="AU12" s="520">
        <v>285</v>
      </c>
      <c r="AV12" s="520">
        <v>280</v>
      </c>
      <c r="AW12" s="520">
        <v>1079.2891851538552</v>
      </c>
      <c r="AX12" s="520">
        <v>643.83071647888073</v>
      </c>
      <c r="AY12" s="520">
        <v>203.92897780531047</v>
      </c>
      <c r="AZ12" s="421"/>
      <c r="BA12" s="401" t="s">
        <v>19</v>
      </c>
      <c r="BB12" s="403">
        <f t="shared" si="1"/>
        <v>475</v>
      </c>
      <c r="BC12" s="403">
        <f t="shared" si="1"/>
        <v>500</v>
      </c>
      <c r="BD12" s="403">
        <f t="shared" si="1"/>
        <v>505</v>
      </c>
      <c r="BE12" s="403">
        <f t="shared" si="1"/>
        <v>500</v>
      </c>
      <c r="BF12" s="403">
        <f t="shared" si="1"/>
        <v>535</v>
      </c>
      <c r="BG12" s="403">
        <f t="shared" si="1"/>
        <v>565</v>
      </c>
      <c r="BH12" s="403">
        <f t="shared" si="1"/>
        <v>565.34519363116431</v>
      </c>
      <c r="BI12" s="403">
        <f t="shared" si="1"/>
        <v>457.49062078964727</v>
      </c>
      <c r="BJ12" s="567"/>
      <c r="BK12" s="568"/>
      <c r="BL12" s="532"/>
      <c r="BM12" s="403"/>
      <c r="BN12" s="403"/>
      <c r="BO12" s="403"/>
      <c r="BP12" s="403"/>
      <c r="BQ12" s="403"/>
      <c r="BR12" s="403"/>
      <c r="BS12" s="403"/>
      <c r="BT12" s="403"/>
      <c r="BU12" s="403"/>
      <c r="BV12" s="403"/>
      <c r="BW12" s="403"/>
      <c r="BX12" s="403"/>
      <c r="BY12" s="403"/>
      <c r="BZ12" s="403"/>
      <c r="CA12" s="403"/>
      <c r="CB12" s="403"/>
      <c r="CC12" s="403"/>
      <c r="CD12" s="403"/>
      <c r="CE12" s="403"/>
      <c r="CF12" s="403"/>
      <c r="CG12" s="403"/>
      <c r="CH12" s="403"/>
      <c r="CI12" s="403"/>
      <c r="CJ12" s="403"/>
      <c r="CK12" s="543"/>
      <c r="CL12" s="403"/>
      <c r="CM12" s="403"/>
      <c r="CN12" s="403"/>
      <c r="CO12" s="403"/>
      <c r="CP12" s="403"/>
      <c r="CQ12" s="403"/>
      <c r="CR12" s="403"/>
      <c r="CS12" s="403"/>
      <c r="CT12" s="403"/>
      <c r="CU12" s="403"/>
      <c r="CV12" s="403"/>
      <c r="CW12" s="403"/>
      <c r="CX12" s="403"/>
    </row>
    <row r="13" spans="1:102" ht="12" customHeight="1" x14ac:dyDescent="0.2">
      <c r="B13" s="530" t="s">
        <v>5</v>
      </c>
      <c r="C13" s="519">
        <v>2945</v>
      </c>
      <c r="D13" s="519">
        <v>3000</v>
      </c>
      <c r="E13" s="519">
        <v>2840</v>
      </c>
      <c r="F13" s="519">
        <v>2505</v>
      </c>
      <c r="G13" s="519">
        <v>2460</v>
      </c>
      <c r="H13" s="519">
        <v>2245</v>
      </c>
      <c r="I13" s="719">
        <v>2099.5140975954509</v>
      </c>
      <c r="J13" s="719">
        <v>1813.1274449852378</v>
      </c>
      <c r="K13" s="561">
        <f t="shared" si="0"/>
        <v>-6.4804410870623164E-2</v>
      </c>
      <c r="L13" s="561">
        <f t="shared" si="0"/>
        <v>-0.13640615842408887</v>
      </c>
      <c r="M13" s="562"/>
      <c r="N13" s="519">
        <v>740</v>
      </c>
      <c r="O13" s="519">
        <v>695</v>
      </c>
      <c r="P13" s="519">
        <v>720</v>
      </c>
      <c r="Q13" s="519">
        <v>660</v>
      </c>
      <c r="R13" s="519">
        <v>785</v>
      </c>
      <c r="S13" s="524">
        <v>675</v>
      </c>
      <c r="T13" s="524">
        <v>580</v>
      </c>
      <c r="U13" s="524">
        <v>600</v>
      </c>
      <c r="V13" s="524">
        <v>630</v>
      </c>
      <c r="W13" s="524">
        <v>700</v>
      </c>
      <c r="X13" s="524">
        <v>610</v>
      </c>
      <c r="Y13" s="524">
        <v>590</v>
      </c>
      <c r="Z13" s="524">
        <v>580</v>
      </c>
      <c r="AA13" s="524">
        <v>680</v>
      </c>
      <c r="AB13" s="524">
        <v>580</v>
      </c>
      <c r="AC13" s="524">
        <v>570</v>
      </c>
      <c r="AD13" s="524">
        <v>550</v>
      </c>
      <c r="AE13" s="524">
        <v>560</v>
      </c>
      <c r="AF13" s="524">
        <v>538.97943979876004</v>
      </c>
      <c r="AG13" s="524">
        <v>540.30974535509506</v>
      </c>
      <c r="AH13" s="524">
        <v>510.04901204273665</v>
      </c>
      <c r="AI13" s="524">
        <v>510.48737124294075</v>
      </c>
      <c r="AJ13" s="524">
        <v>394.45638480984741</v>
      </c>
      <c r="AK13" s="524">
        <v>391.80893244467023</v>
      </c>
      <c r="AL13" s="588"/>
      <c r="AM13" s="519">
        <v>1565</v>
      </c>
      <c r="AN13" s="519">
        <v>1435</v>
      </c>
      <c r="AO13" s="519">
        <v>1380</v>
      </c>
      <c r="AP13" s="519">
        <v>1420</v>
      </c>
      <c r="AQ13" s="519">
        <v>1180</v>
      </c>
      <c r="AR13" s="519">
        <v>1330</v>
      </c>
      <c r="AS13" s="519">
        <v>1200</v>
      </c>
      <c r="AT13" s="519">
        <v>1260</v>
      </c>
      <c r="AU13" s="519">
        <v>1150</v>
      </c>
      <c r="AV13" s="519">
        <v>1110</v>
      </c>
      <c r="AW13" s="519">
        <v>1079.2891851538552</v>
      </c>
      <c r="AX13" s="519">
        <v>1020.5363832856774</v>
      </c>
      <c r="AY13" s="519">
        <v>786.26531725451764</v>
      </c>
      <c r="AZ13" s="421"/>
      <c r="BA13" s="530" t="s">
        <v>5</v>
      </c>
      <c r="BB13" s="524">
        <f t="shared" si="1"/>
        <v>2945</v>
      </c>
      <c r="BC13" s="524">
        <f t="shared" si="1"/>
        <v>3000</v>
      </c>
      <c r="BD13" s="524">
        <f t="shared" si="1"/>
        <v>2840</v>
      </c>
      <c r="BE13" s="524">
        <f t="shared" si="1"/>
        <v>2505</v>
      </c>
      <c r="BF13" s="524">
        <f t="shared" si="1"/>
        <v>2460</v>
      </c>
      <c r="BG13" s="524">
        <f t="shared" si="1"/>
        <v>2245</v>
      </c>
      <c r="BH13" s="524">
        <f t="shared" si="1"/>
        <v>2099.5140975954509</v>
      </c>
      <c r="BI13" s="524">
        <f>J13</f>
        <v>1813.1274449852378</v>
      </c>
      <c r="BJ13" s="563">
        <f t="shared" ref="BJ13:BJ46" si="4">K13</f>
        <v>-6.4804410870623164E-2</v>
      </c>
      <c r="BK13" s="563">
        <f>L13</f>
        <v>-0.13640615842408887</v>
      </c>
      <c r="BL13" s="533"/>
      <c r="BM13" s="524">
        <f t="shared" ref="BM13:CJ13" si="5">N13</f>
        <v>740</v>
      </c>
      <c r="BN13" s="524">
        <f t="shared" si="5"/>
        <v>695</v>
      </c>
      <c r="BO13" s="524">
        <f t="shared" si="5"/>
        <v>720</v>
      </c>
      <c r="BP13" s="524">
        <f t="shared" si="5"/>
        <v>660</v>
      </c>
      <c r="BQ13" s="524">
        <f t="shared" si="5"/>
        <v>785</v>
      </c>
      <c r="BR13" s="524">
        <f t="shared" si="5"/>
        <v>675</v>
      </c>
      <c r="BS13" s="524">
        <f t="shared" si="5"/>
        <v>580</v>
      </c>
      <c r="BT13" s="524">
        <f t="shared" si="5"/>
        <v>600</v>
      </c>
      <c r="BU13" s="524">
        <f t="shared" si="5"/>
        <v>630</v>
      </c>
      <c r="BV13" s="524">
        <f t="shared" si="5"/>
        <v>700</v>
      </c>
      <c r="BW13" s="524">
        <f t="shared" si="5"/>
        <v>610</v>
      </c>
      <c r="BX13" s="524">
        <f t="shared" si="5"/>
        <v>590</v>
      </c>
      <c r="BY13" s="524">
        <f t="shared" si="5"/>
        <v>580</v>
      </c>
      <c r="BZ13" s="524">
        <f t="shared" si="5"/>
        <v>680</v>
      </c>
      <c r="CA13" s="524">
        <f t="shared" si="5"/>
        <v>580</v>
      </c>
      <c r="CB13" s="524">
        <f t="shared" si="5"/>
        <v>570</v>
      </c>
      <c r="CC13" s="524">
        <f t="shared" si="5"/>
        <v>550</v>
      </c>
      <c r="CD13" s="524">
        <f t="shared" si="5"/>
        <v>560</v>
      </c>
      <c r="CE13" s="524">
        <f t="shared" si="5"/>
        <v>538.97943979876004</v>
      </c>
      <c r="CF13" s="524">
        <f t="shared" si="5"/>
        <v>540.30974535509506</v>
      </c>
      <c r="CG13" s="524">
        <f t="shared" si="5"/>
        <v>510.04901204273665</v>
      </c>
      <c r="CH13" s="524">
        <f t="shared" si="5"/>
        <v>510.48737124294075</v>
      </c>
      <c r="CI13" s="524">
        <f t="shared" si="5"/>
        <v>394.45638480984741</v>
      </c>
      <c r="CJ13" s="524">
        <f t="shared" si="5"/>
        <v>391.80893244467023</v>
      </c>
      <c r="CK13" s="569"/>
      <c r="CL13" s="524">
        <f t="shared" ref="CL13:CX13" si="6">AM13</f>
        <v>1565</v>
      </c>
      <c r="CM13" s="524">
        <f t="shared" si="6"/>
        <v>1435</v>
      </c>
      <c r="CN13" s="524">
        <f t="shared" si="6"/>
        <v>1380</v>
      </c>
      <c r="CO13" s="524">
        <f t="shared" si="6"/>
        <v>1420</v>
      </c>
      <c r="CP13" s="524">
        <f t="shared" si="6"/>
        <v>1180</v>
      </c>
      <c r="CQ13" s="524">
        <f t="shared" si="6"/>
        <v>1330</v>
      </c>
      <c r="CR13" s="524">
        <f t="shared" si="6"/>
        <v>1200</v>
      </c>
      <c r="CS13" s="524">
        <f t="shared" si="6"/>
        <v>1260</v>
      </c>
      <c r="CT13" s="524">
        <f t="shared" si="6"/>
        <v>1150</v>
      </c>
      <c r="CU13" s="524">
        <f t="shared" si="6"/>
        <v>1110</v>
      </c>
      <c r="CV13" s="524">
        <f t="shared" si="6"/>
        <v>1079.2891851538552</v>
      </c>
      <c r="CW13" s="524">
        <f t="shared" si="6"/>
        <v>1020.5363832856774</v>
      </c>
      <c r="CX13" s="524">
        <f t="shared" si="6"/>
        <v>786.26531725451764</v>
      </c>
    </row>
    <row r="14" spans="1:102" ht="12" customHeight="1" x14ac:dyDescent="0.2">
      <c r="B14" s="535" t="s">
        <v>15</v>
      </c>
      <c r="C14" s="490">
        <v>200</v>
      </c>
      <c r="D14" s="490">
        <v>230</v>
      </c>
      <c r="E14" s="490">
        <v>250</v>
      </c>
      <c r="F14" s="490">
        <v>265</v>
      </c>
      <c r="G14" s="490">
        <v>280</v>
      </c>
      <c r="H14" s="490">
        <v>280</v>
      </c>
      <c r="I14" s="720">
        <v>340.5</v>
      </c>
      <c r="J14" s="720">
        <v>286</v>
      </c>
      <c r="K14" s="564">
        <f t="shared" si="0"/>
        <v>0.21607142857142847</v>
      </c>
      <c r="L14" s="564">
        <f t="shared" si="0"/>
        <v>-0.16005873715124819</v>
      </c>
      <c r="M14" s="562"/>
      <c r="N14" s="490">
        <v>55</v>
      </c>
      <c r="O14" s="490">
        <v>55</v>
      </c>
      <c r="P14" s="490">
        <v>60</v>
      </c>
      <c r="Q14" s="490">
        <v>60</v>
      </c>
      <c r="R14" s="490">
        <v>60</v>
      </c>
      <c r="S14" s="490">
        <v>65</v>
      </c>
      <c r="T14" s="490">
        <v>65</v>
      </c>
      <c r="U14" s="490">
        <v>65</v>
      </c>
      <c r="V14" s="490">
        <v>65</v>
      </c>
      <c r="W14" s="490">
        <v>65</v>
      </c>
      <c r="X14" s="490">
        <v>70</v>
      </c>
      <c r="Y14" s="490">
        <v>70</v>
      </c>
      <c r="Z14" s="490">
        <v>70</v>
      </c>
      <c r="AA14" s="490">
        <v>70</v>
      </c>
      <c r="AB14" s="490">
        <v>75</v>
      </c>
      <c r="AC14" s="490">
        <v>75</v>
      </c>
      <c r="AD14" s="490">
        <v>80</v>
      </c>
      <c r="AE14" s="490">
        <v>55</v>
      </c>
      <c r="AF14" s="490">
        <v>86.5</v>
      </c>
      <c r="AG14" s="490">
        <v>91</v>
      </c>
      <c r="AH14" s="490">
        <v>77</v>
      </c>
      <c r="AI14" s="490">
        <v>86</v>
      </c>
      <c r="AJ14" s="490">
        <v>77</v>
      </c>
      <c r="AK14" s="490">
        <v>47</v>
      </c>
      <c r="AL14" s="588"/>
      <c r="AM14" s="490">
        <v>120</v>
      </c>
      <c r="AN14" s="490">
        <v>110</v>
      </c>
      <c r="AO14" s="490">
        <v>120</v>
      </c>
      <c r="AP14" s="482">
        <v>125</v>
      </c>
      <c r="AQ14" s="482">
        <v>130</v>
      </c>
      <c r="AR14" s="482">
        <v>130</v>
      </c>
      <c r="AS14" s="482">
        <v>140</v>
      </c>
      <c r="AT14" s="482">
        <v>140</v>
      </c>
      <c r="AU14" s="482">
        <v>150</v>
      </c>
      <c r="AV14" s="482">
        <v>135</v>
      </c>
      <c r="AW14" s="482">
        <v>177.5</v>
      </c>
      <c r="AX14" s="482">
        <v>163</v>
      </c>
      <c r="AY14" s="482">
        <v>124</v>
      </c>
      <c r="AZ14" s="421"/>
      <c r="BA14" s="535" t="s">
        <v>15</v>
      </c>
      <c r="BB14" s="532">
        <f t="shared" si="1"/>
        <v>200</v>
      </c>
      <c r="BC14" s="532">
        <f t="shared" si="1"/>
        <v>230</v>
      </c>
      <c r="BD14" s="532">
        <f t="shared" si="1"/>
        <v>250</v>
      </c>
      <c r="BE14" s="532">
        <f t="shared" si="1"/>
        <v>265</v>
      </c>
      <c r="BF14" s="532">
        <f t="shared" si="1"/>
        <v>280</v>
      </c>
      <c r="BG14" s="532">
        <f t="shared" si="1"/>
        <v>280</v>
      </c>
      <c r="BH14" s="532">
        <f t="shared" si="1"/>
        <v>340.5</v>
      </c>
      <c r="BI14" s="532">
        <f t="shared" si="1"/>
        <v>286</v>
      </c>
      <c r="BJ14" s="565"/>
      <c r="BK14" s="559"/>
      <c r="BL14" s="523"/>
      <c r="BM14" s="532"/>
      <c r="BN14" s="532"/>
      <c r="BO14" s="532"/>
      <c r="BP14" s="532"/>
      <c r="BQ14" s="532"/>
      <c r="BR14" s="532"/>
      <c r="BS14" s="532"/>
      <c r="BT14" s="532"/>
      <c r="BU14" s="532"/>
      <c r="BV14" s="532"/>
      <c r="BW14" s="532"/>
      <c r="BX14" s="532"/>
      <c r="BY14" s="532"/>
      <c r="BZ14" s="532"/>
      <c r="CA14" s="532"/>
      <c r="CB14" s="532"/>
      <c r="CC14" s="532"/>
      <c r="CD14" s="532"/>
      <c r="CE14" s="532"/>
      <c r="CF14" s="532"/>
      <c r="CG14" s="532"/>
      <c r="CH14" s="532"/>
      <c r="CI14" s="532"/>
      <c r="CJ14" s="532"/>
      <c r="CK14" s="619"/>
      <c r="CL14" s="532"/>
      <c r="CM14" s="532"/>
      <c r="CN14" s="532"/>
    </row>
    <row r="15" spans="1:102" ht="12" customHeight="1" x14ac:dyDescent="0.2">
      <c r="B15" s="535" t="s">
        <v>16</v>
      </c>
      <c r="C15" s="490">
        <v>220</v>
      </c>
      <c r="D15" s="490">
        <v>220</v>
      </c>
      <c r="E15" s="490">
        <v>235</v>
      </c>
      <c r="F15" s="490">
        <v>240</v>
      </c>
      <c r="G15" s="490">
        <v>250</v>
      </c>
      <c r="H15" s="490">
        <v>255</v>
      </c>
      <c r="I15" s="720">
        <v>236.75581477493773</v>
      </c>
      <c r="J15" s="720">
        <v>211.41724598599279</v>
      </c>
      <c r="K15" s="564">
        <f t="shared" si="0"/>
        <v>-7.1545824412008852E-2</v>
      </c>
      <c r="L15" s="564">
        <f t="shared" si="0"/>
        <v>-0.1070240611113692</v>
      </c>
      <c r="M15" s="562"/>
      <c r="N15" s="490">
        <v>60</v>
      </c>
      <c r="O15" s="490">
        <v>40</v>
      </c>
      <c r="P15" s="490">
        <v>60</v>
      </c>
      <c r="Q15" s="490">
        <v>65</v>
      </c>
      <c r="R15" s="490">
        <v>65</v>
      </c>
      <c r="S15" s="490">
        <v>45</v>
      </c>
      <c r="T15" s="490">
        <v>65</v>
      </c>
      <c r="U15" s="490">
        <v>70</v>
      </c>
      <c r="V15" s="490">
        <v>60</v>
      </c>
      <c r="W15" s="490">
        <v>45</v>
      </c>
      <c r="X15" s="490">
        <v>65</v>
      </c>
      <c r="Y15" s="490">
        <v>65</v>
      </c>
      <c r="Z15" s="490">
        <v>60</v>
      </c>
      <c r="AA15" s="490">
        <v>60</v>
      </c>
      <c r="AB15" s="490">
        <v>65</v>
      </c>
      <c r="AC15" s="490">
        <v>70</v>
      </c>
      <c r="AD15" s="490">
        <v>60</v>
      </c>
      <c r="AE15" s="490">
        <v>65</v>
      </c>
      <c r="AF15" s="490">
        <v>59.578918260056682</v>
      </c>
      <c r="AG15" s="490">
        <v>63.039452106299215</v>
      </c>
      <c r="AH15" s="490">
        <v>56.292711063163225</v>
      </c>
      <c r="AI15" s="490">
        <v>57.844733345418632</v>
      </c>
      <c r="AJ15" s="490">
        <v>55.261999607689873</v>
      </c>
      <c r="AK15" s="490">
        <v>29.323127051668425</v>
      </c>
      <c r="AL15" s="588"/>
      <c r="AM15" s="490">
        <v>120</v>
      </c>
      <c r="AN15" s="490">
        <v>100</v>
      </c>
      <c r="AO15" s="490">
        <v>125</v>
      </c>
      <c r="AP15" s="482">
        <v>110</v>
      </c>
      <c r="AQ15" s="482">
        <v>135</v>
      </c>
      <c r="AR15" s="482">
        <v>105</v>
      </c>
      <c r="AS15" s="482">
        <v>130</v>
      </c>
      <c r="AT15" s="482">
        <v>120</v>
      </c>
      <c r="AU15" s="482">
        <v>135</v>
      </c>
      <c r="AV15" s="482">
        <v>125</v>
      </c>
      <c r="AW15" s="482">
        <v>122.61837036635589</v>
      </c>
      <c r="AX15" s="482">
        <v>114.13744440858186</v>
      </c>
      <c r="AY15" s="482">
        <v>84.585126659358295</v>
      </c>
      <c r="AZ15" s="421"/>
      <c r="BA15" s="535" t="s">
        <v>16</v>
      </c>
      <c r="BB15" s="532">
        <f t="shared" si="1"/>
        <v>220</v>
      </c>
      <c r="BC15" s="532">
        <f t="shared" si="1"/>
        <v>220</v>
      </c>
      <c r="BD15" s="532">
        <f t="shared" si="1"/>
        <v>235</v>
      </c>
      <c r="BE15" s="532">
        <f t="shared" si="1"/>
        <v>240</v>
      </c>
      <c r="BF15" s="532">
        <f t="shared" si="1"/>
        <v>250</v>
      </c>
      <c r="BG15" s="532">
        <f t="shared" si="1"/>
        <v>255</v>
      </c>
      <c r="BH15" s="532">
        <f t="shared" si="1"/>
        <v>236.75581477493773</v>
      </c>
      <c r="BI15" s="532">
        <f t="shared" si="1"/>
        <v>211.41724598599279</v>
      </c>
      <c r="BJ15" s="565"/>
      <c r="BK15" s="559"/>
      <c r="BL15" s="523"/>
      <c r="BM15" s="532"/>
      <c r="BN15" s="532"/>
      <c r="BO15" s="532"/>
      <c r="BP15" s="532"/>
      <c r="BQ15" s="532"/>
      <c r="BR15" s="532"/>
      <c r="BS15" s="532"/>
      <c r="BT15" s="532"/>
      <c r="BU15" s="532"/>
      <c r="BV15" s="532"/>
      <c r="BW15" s="532"/>
      <c r="BX15" s="532"/>
      <c r="BY15" s="532"/>
      <c r="BZ15" s="532"/>
      <c r="CA15" s="532"/>
      <c r="CB15" s="532"/>
      <c r="CC15" s="532"/>
      <c r="CD15" s="532"/>
      <c r="CE15" s="532"/>
      <c r="CF15" s="532"/>
      <c r="CG15" s="532"/>
      <c r="CH15" s="532"/>
      <c r="CI15" s="532"/>
      <c r="CJ15" s="532"/>
      <c r="CK15" s="619"/>
      <c r="CL15" s="532"/>
      <c r="CM15" s="532"/>
      <c r="CN15" s="532"/>
    </row>
    <row r="16" spans="1:102" ht="12" customHeight="1" x14ac:dyDescent="0.2">
      <c r="B16" s="535" t="s">
        <v>17</v>
      </c>
      <c r="C16" s="490">
        <v>335</v>
      </c>
      <c r="D16" s="490">
        <v>335</v>
      </c>
      <c r="E16" s="490">
        <v>340</v>
      </c>
      <c r="F16" s="490">
        <v>335</v>
      </c>
      <c r="G16" s="490">
        <v>340</v>
      </c>
      <c r="H16" s="490">
        <v>345</v>
      </c>
      <c r="I16" s="720">
        <v>372.26277000000005</v>
      </c>
      <c r="J16" s="720">
        <v>335.03649300000006</v>
      </c>
      <c r="K16" s="564">
        <f t="shared" si="0"/>
        <v>7.9022521739130491E-2</v>
      </c>
      <c r="L16" s="564">
        <f t="shared" si="0"/>
        <v>-9.9999999999999978E-2</v>
      </c>
      <c r="M16" s="562"/>
      <c r="N16" s="490">
        <v>70</v>
      </c>
      <c r="O16" s="490">
        <v>100</v>
      </c>
      <c r="P16" s="490">
        <v>85</v>
      </c>
      <c r="Q16" s="490">
        <v>80</v>
      </c>
      <c r="R16" s="490">
        <v>70</v>
      </c>
      <c r="S16" s="490">
        <v>100</v>
      </c>
      <c r="T16" s="490">
        <v>85</v>
      </c>
      <c r="U16" s="490">
        <v>75</v>
      </c>
      <c r="V16" s="490">
        <v>70</v>
      </c>
      <c r="W16" s="490">
        <v>105</v>
      </c>
      <c r="X16" s="490">
        <v>85</v>
      </c>
      <c r="Y16" s="490">
        <v>80</v>
      </c>
      <c r="Z16" s="490">
        <v>85</v>
      </c>
      <c r="AA16" s="490">
        <v>85</v>
      </c>
      <c r="AB16" s="490">
        <v>85</v>
      </c>
      <c r="AC16" s="490">
        <v>85</v>
      </c>
      <c r="AD16" s="490">
        <v>90</v>
      </c>
      <c r="AE16" s="490">
        <v>85</v>
      </c>
      <c r="AF16" s="490">
        <v>93.953139452957743</v>
      </c>
      <c r="AG16" s="490">
        <v>96.114760528164354</v>
      </c>
      <c r="AH16" s="490">
        <v>106.70696835593304</v>
      </c>
      <c r="AI16" s="490">
        <v>75.487901662944893</v>
      </c>
      <c r="AJ16" s="490">
        <v>78.920637140484502</v>
      </c>
      <c r="AK16" s="490">
        <v>57.668856316898612</v>
      </c>
      <c r="AL16" s="588"/>
      <c r="AM16" s="490">
        <v>165</v>
      </c>
      <c r="AN16" s="490">
        <v>170</v>
      </c>
      <c r="AO16" s="490">
        <v>165</v>
      </c>
      <c r="AP16" s="490">
        <v>170</v>
      </c>
      <c r="AQ16" s="482">
        <v>160</v>
      </c>
      <c r="AR16" s="482">
        <v>175</v>
      </c>
      <c r="AS16" s="482">
        <v>165</v>
      </c>
      <c r="AT16" s="482">
        <v>170</v>
      </c>
      <c r="AU16" s="482">
        <v>170</v>
      </c>
      <c r="AV16" s="482">
        <v>175</v>
      </c>
      <c r="AW16" s="482">
        <v>190.06789998112208</v>
      </c>
      <c r="AX16" s="482">
        <v>182.19487001887794</v>
      </c>
      <c r="AY16" s="482">
        <v>136.58949345738313</v>
      </c>
      <c r="AZ16" s="421"/>
      <c r="BA16" s="535" t="s">
        <v>17</v>
      </c>
      <c r="BB16" s="532">
        <f t="shared" si="1"/>
        <v>335</v>
      </c>
      <c r="BC16" s="532">
        <f t="shared" si="1"/>
        <v>335</v>
      </c>
      <c r="BD16" s="532">
        <f t="shared" si="1"/>
        <v>340</v>
      </c>
      <c r="BE16" s="532">
        <f t="shared" si="1"/>
        <v>335</v>
      </c>
      <c r="BF16" s="532">
        <f t="shared" si="1"/>
        <v>340</v>
      </c>
      <c r="BG16" s="532">
        <f t="shared" si="1"/>
        <v>345</v>
      </c>
      <c r="BH16" s="532">
        <f t="shared" si="1"/>
        <v>372.26277000000005</v>
      </c>
      <c r="BI16" s="532">
        <f t="shared" si="1"/>
        <v>335.03649300000006</v>
      </c>
      <c r="BJ16" s="565"/>
      <c r="BK16" s="559"/>
      <c r="BL16" s="523"/>
      <c r="BM16" s="532"/>
      <c r="BN16" s="532"/>
      <c r="BO16" s="532"/>
      <c r="BP16" s="532"/>
      <c r="BQ16" s="532"/>
      <c r="BR16" s="532"/>
      <c r="BS16" s="532"/>
      <c r="BT16" s="532"/>
      <c r="BU16" s="532"/>
      <c r="BV16" s="532"/>
      <c r="BW16" s="532"/>
      <c r="BX16" s="532"/>
      <c r="BY16" s="532"/>
      <c r="BZ16" s="532"/>
      <c r="CA16" s="532"/>
      <c r="CB16" s="532"/>
      <c r="CC16" s="532"/>
      <c r="CD16" s="532"/>
      <c r="CE16" s="532"/>
      <c r="CF16" s="532"/>
      <c r="CG16" s="532"/>
      <c r="CH16" s="532"/>
      <c r="CI16" s="532"/>
      <c r="CJ16" s="532"/>
      <c r="CK16" s="523"/>
      <c r="CL16" s="532"/>
      <c r="CM16" s="532"/>
      <c r="CN16" s="532"/>
    </row>
    <row r="17" spans="2:102" ht="12" customHeight="1" x14ac:dyDescent="0.2">
      <c r="B17" s="535" t="s">
        <v>18</v>
      </c>
      <c r="C17" s="490">
        <v>1990</v>
      </c>
      <c r="D17" s="490">
        <v>1975</v>
      </c>
      <c r="E17" s="490">
        <v>1765</v>
      </c>
      <c r="F17" s="490">
        <v>1450</v>
      </c>
      <c r="G17" s="490">
        <v>1340</v>
      </c>
      <c r="H17" s="490">
        <v>1095</v>
      </c>
      <c r="I17" s="720">
        <v>871.19551282051282</v>
      </c>
      <c r="J17" s="720">
        <v>768.84547083333325</v>
      </c>
      <c r="K17" s="564">
        <f t="shared" si="0"/>
        <v>-0.20438765952464588</v>
      </c>
      <c r="L17" s="564">
        <f t="shared" si="0"/>
        <v>-0.11748228782287828</v>
      </c>
      <c r="M17" s="562"/>
      <c r="N17" s="490">
        <v>500</v>
      </c>
      <c r="O17" s="490">
        <v>440</v>
      </c>
      <c r="P17" s="490">
        <v>440</v>
      </c>
      <c r="Q17" s="490">
        <v>405</v>
      </c>
      <c r="R17" s="490">
        <v>530</v>
      </c>
      <c r="S17" s="490">
        <v>390</v>
      </c>
      <c r="T17" s="490">
        <v>310</v>
      </c>
      <c r="U17" s="490">
        <v>340</v>
      </c>
      <c r="V17" s="490">
        <v>375</v>
      </c>
      <c r="W17" s="490">
        <v>425</v>
      </c>
      <c r="X17" s="490">
        <v>325</v>
      </c>
      <c r="Y17" s="490">
        <v>315</v>
      </c>
      <c r="Z17" s="490">
        <v>305</v>
      </c>
      <c r="AA17" s="490">
        <v>395</v>
      </c>
      <c r="AB17" s="490">
        <v>285</v>
      </c>
      <c r="AC17" s="490">
        <v>275</v>
      </c>
      <c r="AD17" s="490">
        <v>250</v>
      </c>
      <c r="AE17" s="490">
        <v>285</v>
      </c>
      <c r="AF17" s="490">
        <v>232.16878205128197</v>
      </c>
      <c r="AG17" s="490">
        <v>212.59099358974328</v>
      </c>
      <c r="AH17" s="490">
        <v>206.57942307692332</v>
      </c>
      <c r="AI17" s="490">
        <v>219.8563141025642</v>
      </c>
      <c r="AJ17" s="490">
        <v>127.69283012820509</v>
      </c>
      <c r="AK17" s="490">
        <v>214.7169035256407</v>
      </c>
      <c r="AL17" s="588"/>
      <c r="AM17" s="490">
        <v>1035</v>
      </c>
      <c r="AN17" s="490">
        <v>940</v>
      </c>
      <c r="AO17" s="490">
        <v>845</v>
      </c>
      <c r="AP17" s="490">
        <v>920</v>
      </c>
      <c r="AQ17" s="482">
        <v>650</v>
      </c>
      <c r="AR17" s="482">
        <v>800</v>
      </c>
      <c r="AS17" s="482">
        <v>640</v>
      </c>
      <c r="AT17" s="482">
        <v>700</v>
      </c>
      <c r="AU17" s="482">
        <v>560</v>
      </c>
      <c r="AV17" s="482">
        <v>535</v>
      </c>
      <c r="AW17" s="482">
        <v>444.75977564102527</v>
      </c>
      <c r="AX17" s="482">
        <v>426.43573717948755</v>
      </c>
      <c r="AY17" s="482">
        <v>342.40973365384582</v>
      </c>
      <c r="AZ17" s="421"/>
      <c r="BA17" s="535" t="s">
        <v>18</v>
      </c>
      <c r="BB17" s="532">
        <f t="shared" si="1"/>
        <v>1990</v>
      </c>
      <c r="BC17" s="532">
        <f t="shared" si="1"/>
        <v>1975</v>
      </c>
      <c r="BD17" s="532">
        <f t="shared" si="1"/>
        <v>1765</v>
      </c>
      <c r="BE17" s="532">
        <f t="shared" si="1"/>
        <v>1450</v>
      </c>
      <c r="BF17" s="532">
        <f t="shared" si="1"/>
        <v>1340</v>
      </c>
      <c r="BG17" s="532">
        <f t="shared" si="1"/>
        <v>1095</v>
      </c>
      <c r="BH17" s="532">
        <f t="shared" si="1"/>
        <v>871.19551282051282</v>
      </c>
      <c r="BI17" s="532">
        <f t="shared" si="1"/>
        <v>768.84547083333325</v>
      </c>
      <c r="BJ17" s="565"/>
      <c r="BK17" s="559"/>
      <c r="BL17" s="523"/>
      <c r="BM17" s="532"/>
      <c r="BN17" s="532"/>
      <c r="BO17" s="532"/>
      <c r="BP17" s="532"/>
      <c r="BQ17" s="532"/>
      <c r="BR17" s="532"/>
      <c r="BS17" s="532"/>
      <c r="BT17" s="532"/>
      <c r="BU17" s="532"/>
      <c r="BV17" s="532"/>
      <c r="BW17" s="532"/>
      <c r="BX17" s="532"/>
      <c r="BY17" s="532"/>
      <c r="BZ17" s="532"/>
      <c r="CA17" s="532"/>
      <c r="CB17" s="532"/>
      <c r="CC17" s="532"/>
      <c r="CD17" s="532"/>
      <c r="CE17" s="532"/>
      <c r="CF17" s="532"/>
      <c r="CG17" s="532"/>
      <c r="CH17" s="532"/>
      <c r="CI17" s="532"/>
      <c r="CJ17" s="532"/>
      <c r="CK17" s="542"/>
      <c r="CL17" s="532"/>
      <c r="CM17" s="532"/>
      <c r="CN17" s="532"/>
    </row>
    <row r="18" spans="2:102" ht="12" customHeight="1" x14ac:dyDescent="0.2">
      <c r="B18" s="535" t="s">
        <v>21</v>
      </c>
      <c r="C18" s="490">
        <v>140</v>
      </c>
      <c r="D18" s="490">
        <v>175</v>
      </c>
      <c r="E18" s="490">
        <v>180</v>
      </c>
      <c r="F18" s="490">
        <v>145</v>
      </c>
      <c r="G18" s="490">
        <v>175</v>
      </c>
      <c r="H18" s="490">
        <v>195</v>
      </c>
      <c r="I18" s="720">
        <v>102.3</v>
      </c>
      <c r="J18" s="720">
        <v>56.316431961467465</v>
      </c>
      <c r="K18" s="564">
        <f t="shared" si="0"/>
        <v>-0.47538461538461541</v>
      </c>
      <c r="L18" s="564">
        <f t="shared" si="0"/>
        <v>-0.4494972437784216</v>
      </c>
      <c r="M18" s="562"/>
      <c r="N18" s="490">
        <v>40</v>
      </c>
      <c r="O18" s="490">
        <v>45</v>
      </c>
      <c r="P18" s="490">
        <v>55</v>
      </c>
      <c r="Q18" s="490">
        <v>30</v>
      </c>
      <c r="R18" s="490">
        <v>40</v>
      </c>
      <c r="S18" s="490">
        <v>55</v>
      </c>
      <c r="T18" s="490">
        <v>35</v>
      </c>
      <c r="U18" s="490">
        <v>30</v>
      </c>
      <c r="V18" s="490">
        <v>40</v>
      </c>
      <c r="W18" s="490">
        <v>40</v>
      </c>
      <c r="X18" s="490">
        <v>45</v>
      </c>
      <c r="Y18" s="490">
        <v>40</v>
      </c>
      <c r="Z18" s="490">
        <v>40</v>
      </c>
      <c r="AA18" s="490">
        <v>50</v>
      </c>
      <c r="AB18" s="490">
        <v>50</v>
      </c>
      <c r="AC18" s="490">
        <v>45</v>
      </c>
      <c r="AD18" s="490">
        <v>50</v>
      </c>
      <c r="AE18" s="490">
        <v>50</v>
      </c>
      <c r="AF18" s="490">
        <v>22.599110487746586</v>
      </c>
      <c r="AG18" s="490">
        <v>33.385049584171085</v>
      </c>
      <c r="AH18" s="490">
        <v>19.290420000000001</v>
      </c>
      <c r="AI18" s="490">
        <v>27.118932585295898</v>
      </c>
      <c r="AJ18" s="490">
        <v>15.819377341422609</v>
      </c>
      <c r="AK18" s="490">
        <v>3.3385049584171091</v>
      </c>
      <c r="AL18" s="588"/>
      <c r="AM18" s="490">
        <v>90</v>
      </c>
      <c r="AN18" s="490">
        <v>85</v>
      </c>
      <c r="AO18" s="490">
        <v>85</v>
      </c>
      <c r="AP18" s="490">
        <v>95</v>
      </c>
      <c r="AQ18" s="482">
        <v>65</v>
      </c>
      <c r="AR18" s="482">
        <v>80</v>
      </c>
      <c r="AS18" s="482">
        <v>85</v>
      </c>
      <c r="AT18" s="482">
        <v>90</v>
      </c>
      <c r="AU18" s="482">
        <v>95</v>
      </c>
      <c r="AV18" s="482">
        <v>100</v>
      </c>
      <c r="AW18" s="482">
        <v>55.984160071917671</v>
      </c>
      <c r="AX18" s="482">
        <v>46.409352585295899</v>
      </c>
      <c r="AY18" s="482">
        <v>19.157882299839716</v>
      </c>
      <c r="AZ18" s="421"/>
      <c r="BA18" s="535" t="s">
        <v>21</v>
      </c>
      <c r="BB18" s="532">
        <f t="shared" si="1"/>
        <v>140</v>
      </c>
      <c r="BC18" s="532">
        <f t="shared" si="1"/>
        <v>175</v>
      </c>
      <c r="BD18" s="532">
        <f t="shared" si="1"/>
        <v>180</v>
      </c>
      <c r="BE18" s="532">
        <f t="shared" si="1"/>
        <v>145</v>
      </c>
      <c r="BF18" s="532">
        <f t="shared" si="1"/>
        <v>175</v>
      </c>
      <c r="BG18" s="532">
        <f t="shared" si="1"/>
        <v>195</v>
      </c>
      <c r="BH18" s="532">
        <f t="shared" si="1"/>
        <v>102.3</v>
      </c>
      <c r="BI18" s="532">
        <f t="shared" si="1"/>
        <v>56.316431961467465</v>
      </c>
      <c r="BJ18" s="565"/>
      <c r="BK18" s="559"/>
      <c r="BL18" s="523"/>
      <c r="BM18" s="532"/>
      <c r="BN18" s="532"/>
      <c r="BO18" s="532"/>
      <c r="BP18" s="532"/>
      <c r="BQ18" s="532"/>
      <c r="BR18" s="532"/>
      <c r="BS18" s="532"/>
      <c r="BT18" s="532"/>
      <c r="BU18" s="532"/>
      <c r="BV18" s="532"/>
      <c r="BW18" s="532"/>
      <c r="BX18" s="532"/>
      <c r="BY18" s="532"/>
      <c r="BZ18" s="532"/>
      <c r="CA18" s="532"/>
      <c r="CB18" s="532"/>
      <c r="CC18" s="532"/>
      <c r="CD18" s="532"/>
      <c r="CE18" s="532"/>
      <c r="CF18" s="532"/>
      <c r="CG18" s="532"/>
      <c r="CH18" s="532"/>
      <c r="CI18" s="532"/>
      <c r="CJ18" s="532"/>
      <c r="CK18" s="542"/>
      <c r="CL18" s="532"/>
      <c r="CM18" s="532"/>
      <c r="CN18" s="532"/>
    </row>
    <row r="19" spans="2:102" ht="12" customHeight="1" x14ac:dyDescent="0.2">
      <c r="B19" s="401" t="s">
        <v>19</v>
      </c>
      <c r="C19" s="520">
        <v>60</v>
      </c>
      <c r="D19" s="520">
        <v>65</v>
      </c>
      <c r="E19" s="520">
        <v>70</v>
      </c>
      <c r="F19" s="520">
        <v>70</v>
      </c>
      <c r="G19" s="520">
        <v>75</v>
      </c>
      <c r="H19" s="520">
        <v>75</v>
      </c>
      <c r="I19" s="722">
        <v>176.5</v>
      </c>
      <c r="J19" s="722">
        <v>155.51180320444408</v>
      </c>
      <c r="K19" s="566">
        <f t="shared" si="0"/>
        <v>1.3533333333333335</v>
      </c>
      <c r="L19" s="566">
        <f t="shared" si="0"/>
        <v>-0.11891329629210157</v>
      </c>
      <c r="M19" s="562"/>
      <c r="N19" s="520">
        <v>15</v>
      </c>
      <c r="O19" s="520">
        <v>15</v>
      </c>
      <c r="P19" s="520">
        <v>20</v>
      </c>
      <c r="Q19" s="520">
        <v>20</v>
      </c>
      <c r="R19" s="520">
        <v>20</v>
      </c>
      <c r="S19" s="520">
        <v>20</v>
      </c>
      <c r="T19" s="520">
        <v>20</v>
      </c>
      <c r="U19" s="520">
        <v>20</v>
      </c>
      <c r="V19" s="520">
        <v>20</v>
      </c>
      <c r="W19" s="520">
        <v>20</v>
      </c>
      <c r="X19" s="520">
        <v>20</v>
      </c>
      <c r="Y19" s="520">
        <v>20</v>
      </c>
      <c r="Z19" s="520">
        <v>20</v>
      </c>
      <c r="AA19" s="520">
        <v>20</v>
      </c>
      <c r="AB19" s="520">
        <v>20</v>
      </c>
      <c r="AC19" s="520">
        <v>20</v>
      </c>
      <c r="AD19" s="520">
        <v>20</v>
      </c>
      <c r="AE19" s="520">
        <v>20</v>
      </c>
      <c r="AF19" s="520">
        <v>44.179489546717065</v>
      </c>
      <c r="AG19" s="520">
        <v>44.179489546717065</v>
      </c>
      <c r="AH19" s="520">
        <v>44.179489546717065</v>
      </c>
      <c r="AI19" s="520">
        <v>44.179489546717065</v>
      </c>
      <c r="AJ19" s="520">
        <v>39.761540592045357</v>
      </c>
      <c r="AK19" s="520">
        <v>39.761540592045357</v>
      </c>
      <c r="AL19" s="588"/>
      <c r="AM19" s="520">
        <v>35</v>
      </c>
      <c r="AN19" s="520">
        <v>30</v>
      </c>
      <c r="AO19" s="520">
        <v>40</v>
      </c>
      <c r="AP19" s="520">
        <v>40</v>
      </c>
      <c r="AQ19" s="520">
        <v>40</v>
      </c>
      <c r="AR19" s="520">
        <v>40</v>
      </c>
      <c r="AS19" s="520">
        <v>40</v>
      </c>
      <c r="AT19" s="520">
        <v>40</v>
      </c>
      <c r="AU19" s="520">
        <v>40</v>
      </c>
      <c r="AV19" s="520">
        <v>40</v>
      </c>
      <c r="AW19" s="520">
        <v>88.358979093434129</v>
      </c>
      <c r="AX19" s="520">
        <v>88.358979093434129</v>
      </c>
      <c r="AY19" s="520">
        <v>79.523081184090714</v>
      </c>
      <c r="AZ19" s="421"/>
      <c r="BA19" s="401" t="s">
        <v>19</v>
      </c>
      <c r="BB19" s="403">
        <f t="shared" si="1"/>
        <v>60</v>
      </c>
      <c r="BC19" s="403">
        <f t="shared" si="1"/>
        <v>65</v>
      </c>
      <c r="BD19" s="403">
        <f t="shared" si="1"/>
        <v>70</v>
      </c>
      <c r="BE19" s="403">
        <f t="shared" si="1"/>
        <v>70</v>
      </c>
      <c r="BF19" s="403">
        <f t="shared" si="1"/>
        <v>75</v>
      </c>
      <c r="BG19" s="403">
        <f t="shared" si="1"/>
        <v>75</v>
      </c>
      <c r="BH19" s="403">
        <f t="shared" si="1"/>
        <v>176.5</v>
      </c>
      <c r="BI19" s="403">
        <f t="shared" si="1"/>
        <v>155.51180320444408</v>
      </c>
      <c r="BJ19" s="567"/>
      <c r="BK19" s="568"/>
      <c r="BL19" s="523"/>
      <c r="BM19" s="403"/>
      <c r="BN19" s="403"/>
      <c r="BO19" s="403"/>
      <c r="BP19" s="403"/>
      <c r="BQ19" s="403"/>
      <c r="BR19" s="403"/>
      <c r="BS19" s="403"/>
      <c r="BT19" s="403"/>
      <c r="BU19" s="403"/>
      <c r="BV19" s="403"/>
      <c r="BW19" s="403"/>
      <c r="BX19" s="403"/>
      <c r="BY19" s="403"/>
      <c r="BZ19" s="403"/>
      <c r="CA19" s="403"/>
      <c r="CB19" s="403"/>
      <c r="CC19" s="403"/>
      <c r="CD19" s="403"/>
      <c r="CE19" s="403"/>
      <c r="CF19" s="403"/>
      <c r="CG19" s="403"/>
      <c r="CH19" s="403"/>
      <c r="CI19" s="403"/>
      <c r="CJ19" s="403"/>
      <c r="CK19" s="543"/>
      <c r="CL19" s="403"/>
      <c r="CM19" s="403"/>
      <c r="CN19" s="403"/>
      <c r="CO19" s="403"/>
      <c r="CP19" s="403"/>
      <c r="CQ19" s="403"/>
      <c r="CR19" s="403"/>
      <c r="CS19" s="403"/>
      <c r="CT19" s="403"/>
      <c r="CU19" s="403"/>
      <c r="CV19" s="403"/>
      <c r="CW19" s="403"/>
      <c r="CX19" s="403"/>
    </row>
    <row r="20" spans="2:102" ht="12" customHeight="1" x14ac:dyDescent="0.2">
      <c r="B20" s="530" t="s">
        <v>12</v>
      </c>
      <c r="C20" s="519">
        <v>535</v>
      </c>
      <c r="D20" s="519">
        <v>540</v>
      </c>
      <c r="E20" s="519">
        <v>505</v>
      </c>
      <c r="F20" s="519">
        <v>560</v>
      </c>
      <c r="G20" s="519">
        <v>565</v>
      </c>
      <c r="H20" s="519">
        <v>570</v>
      </c>
      <c r="I20" s="719">
        <v>691.79854635855941</v>
      </c>
      <c r="J20" s="719">
        <v>592.95142636904961</v>
      </c>
      <c r="K20" s="561">
        <f t="shared" si="0"/>
        <v>0.21368166027817437</v>
      </c>
      <c r="L20" s="561">
        <f t="shared" si="0"/>
        <v>-0.14288425511995406</v>
      </c>
      <c r="M20" s="562"/>
      <c r="N20" s="519">
        <v>145</v>
      </c>
      <c r="O20" s="519">
        <v>125</v>
      </c>
      <c r="P20" s="519">
        <v>135</v>
      </c>
      <c r="Q20" s="519">
        <v>130</v>
      </c>
      <c r="R20" s="519">
        <v>125</v>
      </c>
      <c r="S20" s="524">
        <v>115</v>
      </c>
      <c r="T20" s="524">
        <v>140</v>
      </c>
      <c r="U20" s="524">
        <v>135</v>
      </c>
      <c r="V20" s="524">
        <v>165</v>
      </c>
      <c r="W20" s="524">
        <v>130</v>
      </c>
      <c r="X20" s="524">
        <v>150</v>
      </c>
      <c r="Y20" s="524">
        <v>135</v>
      </c>
      <c r="Z20" s="524">
        <v>160</v>
      </c>
      <c r="AA20" s="524">
        <v>135</v>
      </c>
      <c r="AB20" s="524">
        <v>145</v>
      </c>
      <c r="AC20" s="524">
        <v>135</v>
      </c>
      <c r="AD20" s="524">
        <v>155</v>
      </c>
      <c r="AE20" s="524">
        <v>135</v>
      </c>
      <c r="AF20" s="524">
        <v>138.48432989853859</v>
      </c>
      <c r="AG20" s="524">
        <v>200.47649583913477</v>
      </c>
      <c r="AH20" s="524">
        <v>161.88067864814343</v>
      </c>
      <c r="AI20" s="524">
        <v>190.95704197274253</v>
      </c>
      <c r="AJ20" s="519">
        <v>157.14114831106403</v>
      </c>
      <c r="AK20" s="519">
        <v>118.59350413096873</v>
      </c>
      <c r="AL20" s="588"/>
      <c r="AM20" s="519">
        <v>270</v>
      </c>
      <c r="AN20" s="519">
        <v>270</v>
      </c>
      <c r="AO20" s="519">
        <v>265</v>
      </c>
      <c r="AP20" s="519">
        <v>240</v>
      </c>
      <c r="AQ20" s="519">
        <v>275</v>
      </c>
      <c r="AR20" s="519">
        <v>295</v>
      </c>
      <c r="AS20" s="519">
        <v>285</v>
      </c>
      <c r="AT20" s="519">
        <v>295</v>
      </c>
      <c r="AU20" s="519">
        <v>280</v>
      </c>
      <c r="AV20" s="519">
        <v>290</v>
      </c>
      <c r="AW20" s="519">
        <v>338.96082573767336</v>
      </c>
      <c r="AX20" s="519">
        <v>352.83772062088599</v>
      </c>
      <c r="AY20" s="519">
        <v>275.73465244203277</v>
      </c>
      <c r="AZ20" s="421"/>
      <c r="BA20" s="530" t="s">
        <v>12</v>
      </c>
      <c r="BB20" s="524">
        <f t="shared" si="1"/>
        <v>535</v>
      </c>
      <c r="BC20" s="524">
        <f t="shared" si="1"/>
        <v>540</v>
      </c>
      <c r="BD20" s="524">
        <f t="shared" si="1"/>
        <v>505</v>
      </c>
      <c r="BE20" s="524">
        <f t="shared" si="1"/>
        <v>560</v>
      </c>
      <c r="BF20" s="524">
        <f t="shared" si="1"/>
        <v>565</v>
      </c>
      <c r="BG20" s="524">
        <f t="shared" si="1"/>
        <v>570</v>
      </c>
      <c r="BH20" s="524">
        <f t="shared" si="1"/>
        <v>691.79854635855941</v>
      </c>
      <c r="BI20" s="524">
        <f>J20</f>
        <v>592.95142636904961</v>
      </c>
      <c r="BJ20" s="563">
        <f t="shared" si="4"/>
        <v>0.21368166027817437</v>
      </c>
      <c r="BK20" s="563">
        <f>L20</f>
        <v>-0.14288425511995406</v>
      </c>
      <c r="BL20" s="541"/>
      <c r="BM20" s="524">
        <f t="shared" ref="BM20:CJ20" si="7">N20</f>
        <v>145</v>
      </c>
      <c r="BN20" s="524">
        <f t="shared" si="7"/>
        <v>125</v>
      </c>
      <c r="BO20" s="524">
        <f t="shared" si="7"/>
        <v>135</v>
      </c>
      <c r="BP20" s="524">
        <f t="shared" si="7"/>
        <v>130</v>
      </c>
      <c r="BQ20" s="524">
        <f t="shared" si="7"/>
        <v>125</v>
      </c>
      <c r="BR20" s="524">
        <f t="shared" si="7"/>
        <v>115</v>
      </c>
      <c r="BS20" s="524">
        <f t="shared" si="7"/>
        <v>140</v>
      </c>
      <c r="BT20" s="524">
        <f t="shared" si="7"/>
        <v>135</v>
      </c>
      <c r="BU20" s="524">
        <f t="shared" si="7"/>
        <v>165</v>
      </c>
      <c r="BV20" s="524">
        <f t="shared" si="7"/>
        <v>130</v>
      </c>
      <c r="BW20" s="524">
        <f t="shared" si="7"/>
        <v>150</v>
      </c>
      <c r="BX20" s="524">
        <f t="shared" si="7"/>
        <v>135</v>
      </c>
      <c r="BY20" s="524">
        <f t="shared" si="7"/>
        <v>160</v>
      </c>
      <c r="BZ20" s="524">
        <f t="shared" si="7"/>
        <v>135</v>
      </c>
      <c r="CA20" s="524">
        <f t="shared" si="7"/>
        <v>145</v>
      </c>
      <c r="CB20" s="524">
        <f t="shared" si="7"/>
        <v>135</v>
      </c>
      <c r="CC20" s="524">
        <f t="shared" si="7"/>
        <v>155</v>
      </c>
      <c r="CD20" s="524">
        <f t="shared" si="7"/>
        <v>135</v>
      </c>
      <c r="CE20" s="524">
        <f t="shared" si="7"/>
        <v>138.48432989853859</v>
      </c>
      <c r="CF20" s="524">
        <f t="shared" si="7"/>
        <v>200.47649583913477</v>
      </c>
      <c r="CG20" s="524">
        <f t="shared" si="7"/>
        <v>161.88067864814343</v>
      </c>
      <c r="CH20" s="524">
        <f t="shared" si="7"/>
        <v>190.95704197274253</v>
      </c>
      <c r="CI20" s="524">
        <f t="shared" si="7"/>
        <v>157.14114831106403</v>
      </c>
      <c r="CJ20" s="524">
        <f t="shared" si="7"/>
        <v>118.59350413096873</v>
      </c>
      <c r="CK20" s="534"/>
      <c r="CL20" s="524">
        <f t="shared" ref="CL20:CX20" si="8">AM20</f>
        <v>270</v>
      </c>
      <c r="CM20" s="524">
        <f t="shared" si="8"/>
        <v>270</v>
      </c>
      <c r="CN20" s="524">
        <f t="shared" si="8"/>
        <v>265</v>
      </c>
      <c r="CO20" s="524">
        <f t="shared" si="8"/>
        <v>240</v>
      </c>
      <c r="CP20" s="524">
        <f t="shared" si="8"/>
        <v>275</v>
      </c>
      <c r="CQ20" s="524">
        <f t="shared" si="8"/>
        <v>295</v>
      </c>
      <c r="CR20" s="524">
        <f t="shared" si="8"/>
        <v>285</v>
      </c>
      <c r="CS20" s="524">
        <f t="shared" si="8"/>
        <v>295</v>
      </c>
      <c r="CT20" s="524">
        <f t="shared" si="8"/>
        <v>280</v>
      </c>
      <c r="CU20" s="524">
        <f t="shared" si="8"/>
        <v>290</v>
      </c>
      <c r="CV20" s="524">
        <f t="shared" si="8"/>
        <v>338.96082573767336</v>
      </c>
      <c r="CW20" s="524">
        <f t="shared" si="8"/>
        <v>352.83772062088599</v>
      </c>
      <c r="CX20" s="524">
        <f t="shared" si="8"/>
        <v>275.73465244203277</v>
      </c>
    </row>
    <row r="21" spans="2:102" s="400" customFormat="1" ht="12" customHeight="1" x14ac:dyDescent="0.2">
      <c r="B21" s="535" t="s">
        <v>15</v>
      </c>
      <c r="C21" s="490">
        <v>55</v>
      </c>
      <c r="D21" s="490">
        <v>55</v>
      </c>
      <c r="E21" s="490">
        <v>50</v>
      </c>
      <c r="F21" s="490">
        <v>50</v>
      </c>
      <c r="G21" s="490">
        <v>50</v>
      </c>
      <c r="H21" s="490">
        <v>50</v>
      </c>
      <c r="I21" s="720">
        <v>77.014946329978727</v>
      </c>
      <c r="J21" s="720">
        <v>90.567757323694138</v>
      </c>
      <c r="K21" s="564">
        <f t="shared" si="0"/>
        <v>0.54029892659957457</v>
      </c>
      <c r="L21" s="564">
        <f t="shared" si="0"/>
        <v>0.17597637393197618</v>
      </c>
      <c r="M21" s="562"/>
      <c r="N21" s="490">
        <v>15</v>
      </c>
      <c r="O21" s="490">
        <v>10</v>
      </c>
      <c r="P21" s="490">
        <v>15</v>
      </c>
      <c r="Q21" s="490">
        <v>15</v>
      </c>
      <c r="R21" s="490">
        <v>10</v>
      </c>
      <c r="S21" s="490">
        <v>10</v>
      </c>
      <c r="T21" s="490">
        <v>15</v>
      </c>
      <c r="U21" s="490">
        <v>10</v>
      </c>
      <c r="V21" s="490">
        <v>15</v>
      </c>
      <c r="W21" s="490">
        <v>10</v>
      </c>
      <c r="X21" s="490">
        <v>15</v>
      </c>
      <c r="Y21" s="490">
        <v>10</v>
      </c>
      <c r="Z21" s="490">
        <v>15</v>
      </c>
      <c r="AA21" s="490">
        <v>10</v>
      </c>
      <c r="AB21" s="490">
        <v>15</v>
      </c>
      <c r="AC21" s="490">
        <v>10</v>
      </c>
      <c r="AD21" s="490">
        <v>15</v>
      </c>
      <c r="AE21" s="490">
        <v>10</v>
      </c>
      <c r="AF21" s="490">
        <v>9.0362369441903034</v>
      </c>
      <c r="AG21" s="490">
        <v>22.659569795262811</v>
      </c>
      <c r="AH21" s="490">
        <v>22.659569795262811</v>
      </c>
      <c r="AI21" s="490">
        <v>22.659569795262811</v>
      </c>
      <c r="AJ21" s="490">
        <v>23.306377051666971</v>
      </c>
      <c r="AK21" s="490">
        <v>22.243238714225953</v>
      </c>
      <c r="AL21" s="588"/>
      <c r="AM21" s="490">
        <v>30</v>
      </c>
      <c r="AN21" s="490">
        <v>25</v>
      </c>
      <c r="AO21" s="490">
        <v>30</v>
      </c>
      <c r="AP21" s="482">
        <v>20</v>
      </c>
      <c r="AQ21" s="490">
        <v>25</v>
      </c>
      <c r="AR21" s="490">
        <v>25</v>
      </c>
      <c r="AS21" s="490">
        <v>25</v>
      </c>
      <c r="AT21" s="490">
        <v>25</v>
      </c>
      <c r="AU21" s="490">
        <v>25</v>
      </c>
      <c r="AV21" s="490">
        <v>25</v>
      </c>
      <c r="AW21" s="490">
        <v>31.695806739453115</v>
      </c>
      <c r="AX21" s="490">
        <v>45.319139590525623</v>
      </c>
      <c r="AY21" s="490">
        <v>45.549615765892923</v>
      </c>
      <c r="AZ21" s="421"/>
      <c r="BA21" s="535" t="s">
        <v>15</v>
      </c>
      <c r="BB21" s="532">
        <f t="shared" si="1"/>
        <v>55</v>
      </c>
      <c r="BC21" s="532">
        <f t="shared" si="1"/>
        <v>55</v>
      </c>
      <c r="BD21" s="532">
        <f t="shared" si="1"/>
        <v>50</v>
      </c>
      <c r="BE21" s="532">
        <f t="shared" si="1"/>
        <v>50</v>
      </c>
      <c r="BF21" s="532">
        <f t="shared" si="1"/>
        <v>50</v>
      </c>
      <c r="BG21" s="532">
        <f t="shared" si="1"/>
        <v>50</v>
      </c>
      <c r="BH21" s="532">
        <f t="shared" si="1"/>
        <v>77.014946329978727</v>
      </c>
      <c r="BI21" s="532">
        <f t="shared" si="1"/>
        <v>90.567757323694138</v>
      </c>
      <c r="BJ21" s="565"/>
      <c r="BK21" s="559"/>
      <c r="BL21" s="523"/>
      <c r="BM21" s="532"/>
      <c r="BN21" s="532"/>
      <c r="BO21" s="532"/>
      <c r="BP21" s="532"/>
      <c r="BQ21" s="532"/>
      <c r="BR21" s="532"/>
      <c r="BS21" s="532"/>
      <c r="BT21" s="532"/>
      <c r="BU21" s="532"/>
      <c r="BV21" s="532"/>
      <c r="BW21" s="532"/>
      <c r="BX21" s="532"/>
      <c r="BY21" s="532"/>
      <c r="BZ21" s="532"/>
      <c r="CA21" s="532"/>
      <c r="CB21" s="532"/>
      <c r="CC21" s="532"/>
      <c r="CD21" s="532"/>
      <c r="CE21" s="532"/>
      <c r="CF21" s="532"/>
      <c r="CG21" s="532"/>
      <c r="CH21" s="532"/>
      <c r="CI21" s="532"/>
      <c r="CJ21" s="532"/>
      <c r="CK21" s="619"/>
      <c r="CL21" s="532"/>
      <c r="CM21" s="532"/>
      <c r="CN21" s="532"/>
    </row>
    <row r="22" spans="2:102" s="400" customFormat="1" ht="12" customHeight="1" x14ac:dyDescent="0.2">
      <c r="B22" s="535" t="s">
        <v>16</v>
      </c>
      <c r="C22" s="490">
        <v>110</v>
      </c>
      <c r="D22" s="490">
        <v>105</v>
      </c>
      <c r="E22" s="490">
        <v>75</v>
      </c>
      <c r="F22" s="490">
        <v>110</v>
      </c>
      <c r="G22" s="490">
        <v>115</v>
      </c>
      <c r="H22" s="490">
        <v>110</v>
      </c>
      <c r="I22" s="720">
        <v>125.07036318706687</v>
      </c>
      <c r="J22" s="720">
        <v>113.31672985150311</v>
      </c>
      <c r="K22" s="564">
        <f t="shared" si="0"/>
        <v>0.13700330170060804</v>
      </c>
      <c r="L22" s="564">
        <f t="shared" si="0"/>
        <v>-9.3976166983571807E-2</v>
      </c>
      <c r="M22" s="562"/>
      <c r="N22" s="490">
        <v>30</v>
      </c>
      <c r="O22" s="490">
        <v>20</v>
      </c>
      <c r="P22" s="490">
        <v>20</v>
      </c>
      <c r="Q22" s="490">
        <v>20</v>
      </c>
      <c r="R22" s="490">
        <v>20</v>
      </c>
      <c r="S22" s="490">
        <v>15</v>
      </c>
      <c r="T22" s="490">
        <v>30</v>
      </c>
      <c r="U22" s="490">
        <v>25</v>
      </c>
      <c r="V22" s="490">
        <v>35</v>
      </c>
      <c r="W22" s="490">
        <v>25</v>
      </c>
      <c r="X22" s="490">
        <v>35</v>
      </c>
      <c r="Y22" s="490">
        <v>25</v>
      </c>
      <c r="Z22" s="490">
        <v>35</v>
      </c>
      <c r="AA22" s="490">
        <v>25</v>
      </c>
      <c r="AB22" s="490">
        <v>30</v>
      </c>
      <c r="AC22" s="490">
        <v>25</v>
      </c>
      <c r="AD22" s="490">
        <v>30</v>
      </c>
      <c r="AE22" s="490">
        <v>25</v>
      </c>
      <c r="AF22" s="490">
        <v>31.267590796766719</v>
      </c>
      <c r="AG22" s="490">
        <v>31.267590796766719</v>
      </c>
      <c r="AH22" s="490">
        <v>31.267590796766719</v>
      </c>
      <c r="AI22" s="490">
        <v>31.267590796766719</v>
      </c>
      <c r="AJ22" s="490">
        <v>27.575544874466861</v>
      </c>
      <c r="AK22" s="490">
        <v>26.227658211991923</v>
      </c>
      <c r="AL22" s="588"/>
      <c r="AM22" s="490">
        <v>55</v>
      </c>
      <c r="AN22" s="490">
        <v>50</v>
      </c>
      <c r="AO22" s="490">
        <v>40</v>
      </c>
      <c r="AP22" s="490">
        <v>35</v>
      </c>
      <c r="AQ22" s="490">
        <v>55</v>
      </c>
      <c r="AR22" s="490">
        <v>60</v>
      </c>
      <c r="AS22" s="490">
        <v>60</v>
      </c>
      <c r="AT22" s="490">
        <v>60</v>
      </c>
      <c r="AU22" s="490">
        <v>55</v>
      </c>
      <c r="AV22" s="490">
        <v>55</v>
      </c>
      <c r="AW22" s="490">
        <v>62.535181593533437</v>
      </c>
      <c r="AX22" s="490">
        <v>62.535181593533437</v>
      </c>
      <c r="AY22" s="490">
        <v>53.80320308645878</v>
      </c>
      <c r="AZ22" s="421"/>
      <c r="BA22" s="535" t="s">
        <v>16</v>
      </c>
      <c r="BB22" s="532">
        <f t="shared" ref="BB22:BI46" si="9">C22</f>
        <v>110</v>
      </c>
      <c r="BC22" s="532">
        <f t="shared" si="9"/>
        <v>105</v>
      </c>
      <c r="BD22" s="532">
        <f t="shared" si="9"/>
        <v>75</v>
      </c>
      <c r="BE22" s="532">
        <f t="shared" si="9"/>
        <v>110</v>
      </c>
      <c r="BF22" s="532">
        <f t="shared" si="9"/>
        <v>115</v>
      </c>
      <c r="BG22" s="532">
        <f t="shared" si="9"/>
        <v>110</v>
      </c>
      <c r="BH22" s="532">
        <f t="shared" si="9"/>
        <v>125.07036318706687</v>
      </c>
      <c r="BI22" s="532">
        <f t="shared" si="9"/>
        <v>113.31672985150311</v>
      </c>
      <c r="BJ22" s="565"/>
      <c r="BK22" s="559"/>
      <c r="BL22" s="627"/>
      <c r="BM22" s="532"/>
      <c r="BN22" s="532"/>
      <c r="BO22" s="532"/>
      <c r="BP22" s="532"/>
      <c r="BQ22" s="532"/>
      <c r="BR22" s="532"/>
      <c r="BS22" s="532"/>
      <c r="BT22" s="532"/>
      <c r="BU22" s="532"/>
      <c r="BV22" s="532"/>
      <c r="BW22" s="532"/>
      <c r="BX22" s="532"/>
      <c r="BY22" s="532"/>
      <c r="BZ22" s="532"/>
      <c r="CA22" s="532"/>
      <c r="CB22" s="532"/>
      <c r="CC22" s="532"/>
      <c r="CD22" s="532"/>
      <c r="CE22" s="532"/>
      <c r="CF22" s="532"/>
      <c r="CG22" s="532"/>
      <c r="CH22" s="532"/>
      <c r="CI22" s="532"/>
      <c r="CJ22" s="532"/>
      <c r="CK22" s="619"/>
      <c r="CL22" s="532"/>
      <c r="CM22" s="532"/>
      <c r="CN22" s="532"/>
    </row>
    <row r="23" spans="2:102" s="400" customFormat="1" ht="12" customHeight="1" x14ac:dyDescent="0.2">
      <c r="B23" s="535" t="s">
        <v>17</v>
      </c>
      <c r="C23" s="490">
        <v>10</v>
      </c>
      <c r="D23" s="490">
        <v>10</v>
      </c>
      <c r="E23" s="490">
        <v>10</v>
      </c>
      <c r="F23" s="490">
        <v>15</v>
      </c>
      <c r="G23" s="490">
        <v>15</v>
      </c>
      <c r="H23" s="490">
        <v>15</v>
      </c>
      <c r="I23" s="720">
        <v>66.067551452618346</v>
      </c>
      <c r="J23" s="720">
        <v>62.103225192875477</v>
      </c>
      <c r="K23" s="564" t="str">
        <f t="shared" si="0"/>
        <v>&gt;±300%</v>
      </c>
      <c r="L23" s="564">
        <f t="shared" si="0"/>
        <v>-6.0004134746630688E-2</v>
      </c>
      <c r="M23" s="562"/>
      <c r="N23" s="490">
        <v>0</v>
      </c>
      <c r="O23" s="490">
        <v>5</v>
      </c>
      <c r="P23" s="490">
        <v>0</v>
      </c>
      <c r="Q23" s="490">
        <v>5</v>
      </c>
      <c r="R23" s="490">
        <v>0</v>
      </c>
      <c r="S23" s="490">
        <v>5</v>
      </c>
      <c r="T23" s="490">
        <v>5</v>
      </c>
      <c r="U23" s="490">
        <v>5</v>
      </c>
      <c r="V23" s="490">
        <v>5</v>
      </c>
      <c r="W23" s="490">
        <v>5</v>
      </c>
      <c r="X23" s="490">
        <v>5</v>
      </c>
      <c r="Y23" s="490">
        <v>5</v>
      </c>
      <c r="Z23" s="490">
        <v>5</v>
      </c>
      <c r="AA23" s="490">
        <v>5</v>
      </c>
      <c r="AB23" s="490">
        <v>5</v>
      </c>
      <c r="AC23" s="490">
        <v>5</v>
      </c>
      <c r="AD23" s="490">
        <v>5</v>
      </c>
      <c r="AE23" s="490">
        <v>5</v>
      </c>
      <c r="AF23" s="490">
        <v>16.516887863154587</v>
      </c>
      <c r="AG23" s="490">
        <v>16.516887863154587</v>
      </c>
      <c r="AH23" s="490">
        <v>16.516887863154587</v>
      </c>
      <c r="AI23" s="490">
        <v>16.516887863154587</v>
      </c>
      <c r="AJ23" s="490">
        <v>16.389426801204877</v>
      </c>
      <c r="AK23" s="490">
        <v>16.001056789255525</v>
      </c>
      <c r="AL23" s="588"/>
      <c r="AM23" s="490">
        <v>5</v>
      </c>
      <c r="AN23" s="490">
        <v>5</v>
      </c>
      <c r="AO23" s="490">
        <v>5</v>
      </c>
      <c r="AP23" s="490">
        <v>5</v>
      </c>
      <c r="AQ23" s="490">
        <v>10</v>
      </c>
      <c r="AR23" s="490">
        <v>10</v>
      </c>
      <c r="AS23" s="490">
        <v>10</v>
      </c>
      <c r="AT23" s="490">
        <v>10</v>
      </c>
      <c r="AU23" s="490">
        <v>10</v>
      </c>
      <c r="AV23" s="490">
        <v>10</v>
      </c>
      <c r="AW23" s="490">
        <v>33.033775726309173</v>
      </c>
      <c r="AX23" s="490">
        <v>33.033775726309173</v>
      </c>
      <c r="AY23" s="490">
        <v>32.390483590460406</v>
      </c>
      <c r="AZ23" s="421"/>
      <c r="BA23" s="535" t="s">
        <v>17</v>
      </c>
      <c r="BB23" s="532">
        <f t="shared" si="9"/>
        <v>10</v>
      </c>
      <c r="BC23" s="532">
        <f t="shared" si="9"/>
        <v>10</v>
      </c>
      <c r="BD23" s="532">
        <f t="shared" si="9"/>
        <v>10</v>
      </c>
      <c r="BE23" s="532">
        <f t="shared" si="9"/>
        <v>15</v>
      </c>
      <c r="BF23" s="532">
        <f t="shared" si="9"/>
        <v>15</v>
      </c>
      <c r="BG23" s="532">
        <f t="shared" si="9"/>
        <v>15</v>
      </c>
      <c r="BH23" s="532">
        <f t="shared" si="9"/>
        <v>66.067551452618346</v>
      </c>
      <c r="BI23" s="532">
        <f t="shared" si="9"/>
        <v>62.103225192875477</v>
      </c>
      <c r="BJ23" s="565"/>
      <c r="BK23" s="559"/>
      <c r="BL23" s="627"/>
      <c r="BM23" s="532"/>
      <c r="BN23" s="532"/>
      <c r="BO23" s="532"/>
      <c r="BP23" s="532"/>
      <c r="BQ23" s="532"/>
      <c r="BR23" s="532"/>
      <c r="BS23" s="532"/>
      <c r="BT23" s="532"/>
      <c r="BU23" s="532"/>
      <c r="BV23" s="532"/>
      <c r="BW23" s="532"/>
      <c r="BX23" s="532"/>
      <c r="BY23" s="532"/>
      <c r="BZ23" s="532"/>
      <c r="CA23" s="532"/>
      <c r="CB23" s="532"/>
      <c r="CC23" s="532"/>
      <c r="CD23" s="532"/>
      <c r="CE23" s="532"/>
      <c r="CF23" s="532"/>
      <c r="CG23" s="532"/>
      <c r="CH23" s="532"/>
      <c r="CI23" s="532"/>
      <c r="CJ23" s="532"/>
      <c r="CK23" s="619"/>
      <c r="CL23" s="532"/>
      <c r="CM23" s="532"/>
      <c r="CN23" s="532"/>
    </row>
    <row r="24" spans="2:102" ht="12" customHeight="1" x14ac:dyDescent="0.2">
      <c r="B24" s="535" t="s">
        <v>18</v>
      </c>
      <c r="C24" s="490">
        <v>195</v>
      </c>
      <c r="D24" s="490">
        <v>215</v>
      </c>
      <c r="E24" s="490">
        <v>230</v>
      </c>
      <c r="F24" s="490">
        <v>225</v>
      </c>
      <c r="G24" s="490">
        <v>215</v>
      </c>
      <c r="H24" s="490">
        <v>215</v>
      </c>
      <c r="I24" s="720">
        <v>219.86631505225523</v>
      </c>
      <c r="J24" s="720">
        <v>178.6467024143131</v>
      </c>
      <c r="K24" s="564">
        <f t="shared" si="0"/>
        <v>2.2634023498861566E-2</v>
      </c>
      <c r="L24" s="564">
        <f t="shared" si="0"/>
        <v>-0.18747579695482475</v>
      </c>
      <c r="M24" s="562"/>
      <c r="N24" s="490">
        <v>60</v>
      </c>
      <c r="O24" s="490">
        <v>50</v>
      </c>
      <c r="P24" s="490">
        <v>65</v>
      </c>
      <c r="Q24" s="490">
        <v>55</v>
      </c>
      <c r="R24" s="490">
        <v>60</v>
      </c>
      <c r="S24" s="490">
        <v>50</v>
      </c>
      <c r="T24" s="490">
        <v>50</v>
      </c>
      <c r="U24" s="490">
        <v>55</v>
      </c>
      <c r="V24" s="490">
        <v>70</v>
      </c>
      <c r="W24" s="490">
        <v>50</v>
      </c>
      <c r="X24" s="490">
        <v>55</v>
      </c>
      <c r="Y24" s="490">
        <v>50</v>
      </c>
      <c r="Z24" s="490">
        <v>60</v>
      </c>
      <c r="AA24" s="490">
        <v>50</v>
      </c>
      <c r="AB24" s="490">
        <v>50</v>
      </c>
      <c r="AC24" s="490">
        <v>50</v>
      </c>
      <c r="AD24" s="490">
        <v>60</v>
      </c>
      <c r="AE24" s="490">
        <v>50</v>
      </c>
      <c r="AF24" s="490">
        <v>32.97982486076986</v>
      </c>
      <c r="AG24" s="490">
        <v>81.348657950293543</v>
      </c>
      <c r="AH24" s="490">
        <v>42.752840759302174</v>
      </c>
      <c r="AI24" s="490">
        <v>62.784991481889669</v>
      </c>
      <c r="AJ24" s="490">
        <v>55.972137849916294</v>
      </c>
      <c r="AK24" s="490">
        <v>19.508397033642414</v>
      </c>
      <c r="AL24" s="588"/>
      <c r="AM24" s="490">
        <v>105</v>
      </c>
      <c r="AN24" s="490">
        <v>110</v>
      </c>
      <c r="AO24" s="490">
        <v>120</v>
      </c>
      <c r="AP24" s="490">
        <v>110</v>
      </c>
      <c r="AQ24" s="490">
        <v>105</v>
      </c>
      <c r="AR24" s="490">
        <v>120</v>
      </c>
      <c r="AS24" s="490">
        <v>105</v>
      </c>
      <c r="AT24" s="490">
        <v>110</v>
      </c>
      <c r="AU24" s="490">
        <v>100</v>
      </c>
      <c r="AV24" s="490">
        <v>110</v>
      </c>
      <c r="AW24" s="490">
        <v>114.3284828110634</v>
      </c>
      <c r="AX24" s="490">
        <v>105.53783224119184</v>
      </c>
      <c r="AY24" s="490">
        <v>75.480534883558704</v>
      </c>
      <c r="AZ24" s="421"/>
      <c r="BA24" s="535" t="s">
        <v>18</v>
      </c>
      <c r="BB24" s="532">
        <f t="shared" si="9"/>
        <v>195</v>
      </c>
      <c r="BC24" s="532">
        <f t="shared" si="9"/>
        <v>215</v>
      </c>
      <c r="BD24" s="532">
        <f t="shared" si="9"/>
        <v>230</v>
      </c>
      <c r="BE24" s="532">
        <f t="shared" si="9"/>
        <v>225</v>
      </c>
      <c r="BF24" s="532">
        <f t="shared" si="9"/>
        <v>215</v>
      </c>
      <c r="BG24" s="532">
        <f t="shared" si="9"/>
        <v>215</v>
      </c>
      <c r="BH24" s="532">
        <f t="shared" si="9"/>
        <v>219.86631505225523</v>
      </c>
      <c r="BI24" s="532">
        <f t="shared" si="9"/>
        <v>178.6467024143131</v>
      </c>
      <c r="BJ24" s="565"/>
      <c r="BK24" s="559"/>
      <c r="BL24" s="523"/>
      <c r="BM24" s="532"/>
      <c r="BN24" s="532"/>
      <c r="BO24" s="532"/>
      <c r="BP24" s="532"/>
      <c r="BQ24" s="532"/>
      <c r="BR24" s="532"/>
      <c r="BS24" s="532"/>
      <c r="BT24" s="532"/>
      <c r="BU24" s="532"/>
      <c r="BV24" s="532"/>
      <c r="BW24" s="532"/>
      <c r="BX24" s="532"/>
      <c r="BY24" s="532"/>
      <c r="BZ24" s="532"/>
      <c r="CA24" s="532"/>
      <c r="CB24" s="532"/>
      <c r="CC24" s="532"/>
      <c r="CD24" s="532"/>
      <c r="CE24" s="532"/>
      <c r="CF24" s="532"/>
      <c r="CG24" s="532"/>
      <c r="CH24" s="532"/>
      <c r="CI24" s="532"/>
      <c r="CJ24" s="532"/>
      <c r="CK24" s="542"/>
      <c r="CL24" s="532"/>
      <c r="CM24" s="532"/>
      <c r="CN24" s="532"/>
    </row>
    <row r="25" spans="2:102" ht="12" customHeight="1" x14ac:dyDescent="0.2">
      <c r="B25" s="401" t="s">
        <v>19</v>
      </c>
      <c r="C25" s="520">
        <v>165</v>
      </c>
      <c r="D25" s="520">
        <v>155</v>
      </c>
      <c r="E25" s="520">
        <v>140</v>
      </c>
      <c r="F25" s="520">
        <v>160</v>
      </c>
      <c r="G25" s="520">
        <v>170</v>
      </c>
      <c r="H25" s="520">
        <v>180</v>
      </c>
      <c r="I25" s="722">
        <v>203.77937033664017</v>
      </c>
      <c r="J25" s="722">
        <v>148.31701158666385</v>
      </c>
      <c r="K25" s="566">
        <f t="shared" si="0"/>
        <v>0.13210761298133433</v>
      </c>
      <c r="L25" s="566">
        <f t="shared" si="0"/>
        <v>-0.27216866289435193</v>
      </c>
      <c r="M25" s="562"/>
      <c r="N25" s="520">
        <v>40</v>
      </c>
      <c r="O25" s="520">
        <v>40</v>
      </c>
      <c r="P25" s="520">
        <v>35</v>
      </c>
      <c r="Q25" s="520">
        <v>35</v>
      </c>
      <c r="R25" s="520">
        <v>35</v>
      </c>
      <c r="S25" s="520">
        <v>35</v>
      </c>
      <c r="T25" s="520">
        <v>40</v>
      </c>
      <c r="U25" s="520">
        <v>40</v>
      </c>
      <c r="V25" s="520">
        <v>40</v>
      </c>
      <c r="W25" s="520">
        <v>40</v>
      </c>
      <c r="X25" s="520">
        <v>40</v>
      </c>
      <c r="Y25" s="520">
        <v>45</v>
      </c>
      <c r="Z25" s="520">
        <v>45</v>
      </c>
      <c r="AA25" s="520">
        <v>45</v>
      </c>
      <c r="AB25" s="520">
        <v>45</v>
      </c>
      <c r="AC25" s="520">
        <v>45</v>
      </c>
      <c r="AD25" s="520">
        <v>45</v>
      </c>
      <c r="AE25" s="520">
        <v>45</v>
      </c>
      <c r="AF25" s="520">
        <v>48.68378943365714</v>
      </c>
      <c r="AG25" s="520">
        <v>48.68378943365714</v>
      </c>
      <c r="AH25" s="520">
        <v>48.68378943365714</v>
      </c>
      <c r="AI25" s="520">
        <v>57.728002035668737</v>
      </c>
      <c r="AJ25" s="520">
        <v>33.897661733809031</v>
      </c>
      <c r="AK25" s="520">
        <v>34.613153381852911</v>
      </c>
      <c r="AL25" s="588"/>
      <c r="AM25" s="520">
        <v>75</v>
      </c>
      <c r="AN25" s="520">
        <v>80</v>
      </c>
      <c r="AO25" s="520">
        <v>70</v>
      </c>
      <c r="AP25" s="520">
        <v>70</v>
      </c>
      <c r="AQ25" s="520">
        <v>80</v>
      </c>
      <c r="AR25" s="520">
        <v>80</v>
      </c>
      <c r="AS25" s="520">
        <v>85</v>
      </c>
      <c r="AT25" s="520">
        <v>90</v>
      </c>
      <c r="AU25" s="520">
        <v>90</v>
      </c>
      <c r="AV25" s="520">
        <v>90</v>
      </c>
      <c r="AW25" s="520">
        <v>97.367578867314279</v>
      </c>
      <c r="AX25" s="520">
        <v>106.41179146932588</v>
      </c>
      <c r="AY25" s="520">
        <v>68.510815115661941</v>
      </c>
      <c r="AZ25" s="421"/>
      <c r="BA25" s="401" t="s">
        <v>19</v>
      </c>
      <c r="BB25" s="403">
        <f t="shared" si="9"/>
        <v>165</v>
      </c>
      <c r="BC25" s="403">
        <f t="shared" si="9"/>
        <v>155</v>
      </c>
      <c r="BD25" s="403">
        <f t="shared" si="9"/>
        <v>140</v>
      </c>
      <c r="BE25" s="403">
        <f t="shared" si="9"/>
        <v>160</v>
      </c>
      <c r="BF25" s="403">
        <f t="shared" si="9"/>
        <v>170</v>
      </c>
      <c r="BG25" s="403">
        <f t="shared" si="9"/>
        <v>180</v>
      </c>
      <c r="BH25" s="403">
        <f t="shared" si="9"/>
        <v>203.77937033664017</v>
      </c>
      <c r="BI25" s="403">
        <f t="shared" si="9"/>
        <v>148.31701158666385</v>
      </c>
      <c r="BJ25" s="567"/>
      <c r="BK25" s="568"/>
      <c r="BL25" s="523"/>
      <c r="BM25" s="403"/>
      <c r="BN25" s="403"/>
      <c r="BO25" s="403"/>
      <c r="BP25" s="403"/>
      <c r="BQ25" s="403"/>
      <c r="BR25" s="403"/>
      <c r="BS25" s="403"/>
      <c r="BT25" s="403"/>
      <c r="BU25" s="403"/>
      <c r="BV25" s="403"/>
      <c r="BW25" s="403"/>
      <c r="BX25" s="403"/>
      <c r="BY25" s="403"/>
      <c r="BZ25" s="403"/>
      <c r="CA25" s="403"/>
      <c r="CB25" s="403"/>
      <c r="CC25" s="403"/>
      <c r="CD25" s="403"/>
      <c r="CE25" s="403"/>
      <c r="CF25" s="403"/>
      <c r="CG25" s="403"/>
      <c r="CH25" s="403"/>
      <c r="CI25" s="403"/>
      <c r="CJ25" s="403"/>
      <c r="CK25" s="543"/>
      <c r="CL25" s="403"/>
      <c r="CM25" s="403"/>
      <c r="CN25" s="403"/>
      <c r="CO25" s="403"/>
      <c r="CP25" s="403"/>
      <c r="CQ25" s="403"/>
      <c r="CR25" s="403"/>
      <c r="CS25" s="403"/>
      <c r="CT25" s="403"/>
      <c r="CU25" s="403"/>
      <c r="CV25" s="403"/>
      <c r="CW25" s="403"/>
      <c r="CX25" s="403"/>
    </row>
    <row r="26" spans="2:102" ht="12" customHeight="1" x14ac:dyDescent="0.2">
      <c r="B26" s="530" t="s">
        <v>13</v>
      </c>
      <c r="C26" s="519">
        <v>50</v>
      </c>
      <c r="D26" s="519">
        <v>65</v>
      </c>
      <c r="E26" s="519">
        <v>205</v>
      </c>
      <c r="F26" s="519">
        <v>215</v>
      </c>
      <c r="G26" s="519">
        <v>100</v>
      </c>
      <c r="H26" s="519">
        <v>235</v>
      </c>
      <c r="I26" s="719">
        <v>218.82799632930983</v>
      </c>
      <c r="J26" s="719">
        <v>122.35911869885157</v>
      </c>
      <c r="K26" s="561">
        <f t="shared" si="0"/>
        <v>-6.881703689655394E-2</v>
      </c>
      <c r="L26" s="561">
        <f t="shared" si="0"/>
        <v>-0.44084339869055966</v>
      </c>
      <c r="M26" s="562"/>
      <c r="N26" s="519">
        <v>15</v>
      </c>
      <c r="O26" s="519">
        <v>15</v>
      </c>
      <c r="P26" s="519">
        <v>55</v>
      </c>
      <c r="Q26" s="519">
        <v>50</v>
      </c>
      <c r="R26" s="519">
        <v>50</v>
      </c>
      <c r="S26" s="524">
        <v>50</v>
      </c>
      <c r="T26" s="524">
        <v>55</v>
      </c>
      <c r="U26" s="524">
        <v>60</v>
      </c>
      <c r="V26" s="524">
        <v>55</v>
      </c>
      <c r="W26" s="524">
        <v>55</v>
      </c>
      <c r="X26" s="524">
        <v>35</v>
      </c>
      <c r="Y26" s="524">
        <v>15</v>
      </c>
      <c r="Z26" s="524">
        <v>25</v>
      </c>
      <c r="AA26" s="524">
        <v>25</v>
      </c>
      <c r="AB26" s="524">
        <v>55</v>
      </c>
      <c r="AC26" s="524">
        <v>55</v>
      </c>
      <c r="AD26" s="524">
        <v>55</v>
      </c>
      <c r="AE26" s="524">
        <v>55</v>
      </c>
      <c r="AF26" s="524">
        <v>54.706999082327457</v>
      </c>
      <c r="AG26" s="524">
        <v>54.706999082327457</v>
      </c>
      <c r="AH26" s="524">
        <v>54.706999082327457</v>
      </c>
      <c r="AI26" s="524">
        <v>54.706999082327457</v>
      </c>
      <c r="AJ26" s="519">
        <v>37.645845300589883</v>
      </c>
      <c r="AK26" s="519">
        <v>28.781868640043726</v>
      </c>
      <c r="AL26" s="588"/>
      <c r="AM26" s="519">
        <v>35</v>
      </c>
      <c r="AN26" s="519">
        <v>30</v>
      </c>
      <c r="AO26" s="519">
        <v>105</v>
      </c>
      <c r="AP26" s="519">
        <v>100</v>
      </c>
      <c r="AQ26" s="519">
        <v>115</v>
      </c>
      <c r="AR26" s="519">
        <v>110</v>
      </c>
      <c r="AS26" s="519">
        <v>50</v>
      </c>
      <c r="AT26" s="519">
        <v>50</v>
      </c>
      <c r="AU26" s="519">
        <v>110</v>
      </c>
      <c r="AV26" s="519">
        <v>110</v>
      </c>
      <c r="AW26" s="519">
        <v>109.41399816465491</v>
      </c>
      <c r="AX26" s="519">
        <v>109.41399816465491</v>
      </c>
      <c r="AY26" s="519">
        <v>66.427713940633609</v>
      </c>
      <c r="AZ26" s="421"/>
      <c r="BA26" s="530" t="s">
        <v>13</v>
      </c>
      <c r="BB26" s="524">
        <f t="shared" si="9"/>
        <v>50</v>
      </c>
      <c r="BC26" s="524">
        <f t="shared" si="9"/>
        <v>65</v>
      </c>
      <c r="BD26" s="524">
        <f t="shared" si="9"/>
        <v>205</v>
      </c>
      <c r="BE26" s="524">
        <f t="shared" si="9"/>
        <v>215</v>
      </c>
      <c r="BF26" s="524">
        <f t="shared" si="9"/>
        <v>100</v>
      </c>
      <c r="BG26" s="524">
        <f t="shared" si="9"/>
        <v>235</v>
      </c>
      <c r="BH26" s="524">
        <f t="shared" si="9"/>
        <v>218.82799632930983</v>
      </c>
      <c r="BI26" s="524">
        <f>J26</f>
        <v>122.35911869885157</v>
      </c>
      <c r="BJ26" s="563">
        <f t="shared" si="4"/>
        <v>-6.881703689655394E-2</v>
      </c>
      <c r="BK26" s="563">
        <f>L26</f>
        <v>-0.44084339869055966</v>
      </c>
      <c r="BL26" s="541"/>
      <c r="BM26" s="524">
        <f t="shared" ref="BM26:CJ26" si="10">N26</f>
        <v>15</v>
      </c>
      <c r="BN26" s="524">
        <f t="shared" si="10"/>
        <v>15</v>
      </c>
      <c r="BO26" s="524">
        <f t="shared" si="10"/>
        <v>55</v>
      </c>
      <c r="BP26" s="524">
        <f t="shared" si="10"/>
        <v>50</v>
      </c>
      <c r="BQ26" s="524">
        <f t="shared" si="10"/>
        <v>50</v>
      </c>
      <c r="BR26" s="524">
        <f t="shared" si="10"/>
        <v>50</v>
      </c>
      <c r="BS26" s="524">
        <f t="shared" si="10"/>
        <v>55</v>
      </c>
      <c r="BT26" s="524">
        <f t="shared" si="10"/>
        <v>60</v>
      </c>
      <c r="BU26" s="524">
        <f t="shared" si="10"/>
        <v>55</v>
      </c>
      <c r="BV26" s="524">
        <f t="shared" si="10"/>
        <v>55</v>
      </c>
      <c r="BW26" s="524">
        <f t="shared" si="10"/>
        <v>35</v>
      </c>
      <c r="BX26" s="524">
        <f t="shared" si="10"/>
        <v>15</v>
      </c>
      <c r="BY26" s="524">
        <f t="shared" si="10"/>
        <v>25</v>
      </c>
      <c r="BZ26" s="524">
        <f t="shared" si="10"/>
        <v>25</v>
      </c>
      <c r="CA26" s="524">
        <f t="shared" si="10"/>
        <v>55</v>
      </c>
      <c r="CB26" s="524">
        <f t="shared" si="10"/>
        <v>55</v>
      </c>
      <c r="CC26" s="524">
        <f t="shared" si="10"/>
        <v>55</v>
      </c>
      <c r="CD26" s="524">
        <f t="shared" si="10"/>
        <v>55</v>
      </c>
      <c r="CE26" s="524">
        <f t="shared" si="10"/>
        <v>54.706999082327457</v>
      </c>
      <c r="CF26" s="524">
        <f t="shared" si="10"/>
        <v>54.706999082327457</v>
      </c>
      <c r="CG26" s="524">
        <f t="shared" si="10"/>
        <v>54.706999082327457</v>
      </c>
      <c r="CH26" s="524">
        <f t="shared" si="10"/>
        <v>54.706999082327457</v>
      </c>
      <c r="CI26" s="524">
        <f t="shared" si="10"/>
        <v>37.645845300589883</v>
      </c>
      <c r="CJ26" s="524">
        <f t="shared" si="10"/>
        <v>28.781868640043726</v>
      </c>
      <c r="CK26" s="534"/>
      <c r="CL26" s="524">
        <f t="shared" ref="CL26:CX26" si="11">AM26</f>
        <v>35</v>
      </c>
      <c r="CM26" s="524">
        <f t="shared" si="11"/>
        <v>30</v>
      </c>
      <c r="CN26" s="524">
        <f t="shared" si="11"/>
        <v>105</v>
      </c>
      <c r="CO26" s="524">
        <f t="shared" si="11"/>
        <v>100</v>
      </c>
      <c r="CP26" s="524">
        <f t="shared" si="11"/>
        <v>115</v>
      </c>
      <c r="CQ26" s="524">
        <f t="shared" si="11"/>
        <v>110</v>
      </c>
      <c r="CR26" s="524">
        <f t="shared" si="11"/>
        <v>50</v>
      </c>
      <c r="CS26" s="524">
        <f t="shared" si="11"/>
        <v>50</v>
      </c>
      <c r="CT26" s="524">
        <f t="shared" si="11"/>
        <v>110</v>
      </c>
      <c r="CU26" s="524">
        <f t="shared" si="11"/>
        <v>110</v>
      </c>
      <c r="CV26" s="524">
        <f t="shared" si="11"/>
        <v>109.41399816465491</v>
      </c>
      <c r="CW26" s="524">
        <f t="shared" si="11"/>
        <v>109.41399816465491</v>
      </c>
      <c r="CX26" s="524">
        <f t="shared" si="11"/>
        <v>66.427713940633609</v>
      </c>
    </row>
    <row r="27" spans="2:102" s="400" customFormat="1" ht="12" customHeight="1" x14ac:dyDescent="0.2">
      <c r="B27" s="535" t="s">
        <v>15</v>
      </c>
      <c r="C27" s="490">
        <v>40</v>
      </c>
      <c r="D27" s="490">
        <v>25</v>
      </c>
      <c r="E27" s="490">
        <v>-25</v>
      </c>
      <c r="F27" s="490">
        <v>90</v>
      </c>
      <c r="G27" s="490">
        <v>55</v>
      </c>
      <c r="H27" s="490">
        <v>55</v>
      </c>
      <c r="I27" s="720">
        <v>29.756842744181988</v>
      </c>
      <c r="J27" s="720">
        <v>8.2826806671670425</v>
      </c>
      <c r="K27" s="564">
        <f t="shared" si="0"/>
        <v>-0.45896649556032754</v>
      </c>
      <c r="L27" s="564">
        <f t="shared" si="0"/>
        <v>-0.72165458753898015</v>
      </c>
      <c r="M27" s="562"/>
      <c r="N27" s="490">
        <v>5</v>
      </c>
      <c r="O27" s="490">
        <v>5</v>
      </c>
      <c r="P27" s="490">
        <v>-5</v>
      </c>
      <c r="Q27" s="490">
        <v>-5</v>
      </c>
      <c r="R27" s="490">
        <v>-5</v>
      </c>
      <c r="S27" s="490">
        <v>-5</v>
      </c>
      <c r="T27" s="490">
        <v>20</v>
      </c>
      <c r="U27" s="490">
        <v>25</v>
      </c>
      <c r="V27" s="490">
        <v>20</v>
      </c>
      <c r="W27" s="490">
        <v>20</v>
      </c>
      <c r="X27" s="490">
        <v>15</v>
      </c>
      <c r="Y27" s="490">
        <v>15</v>
      </c>
      <c r="Z27" s="490">
        <v>15</v>
      </c>
      <c r="AA27" s="490">
        <v>15</v>
      </c>
      <c r="AB27" s="490">
        <v>15</v>
      </c>
      <c r="AC27" s="490">
        <v>15</v>
      </c>
      <c r="AD27" s="490">
        <v>15</v>
      </c>
      <c r="AE27" s="490">
        <v>15</v>
      </c>
      <c r="AF27" s="490">
        <v>7.439210686045497</v>
      </c>
      <c r="AG27" s="490">
        <v>7.439210686045497</v>
      </c>
      <c r="AH27" s="490">
        <v>7.439210686045497</v>
      </c>
      <c r="AI27" s="490">
        <v>7.439210686045497</v>
      </c>
      <c r="AJ27" s="490">
        <v>5.6645004051013252</v>
      </c>
      <c r="AK27" s="490">
        <v>5.250366371742972</v>
      </c>
      <c r="AL27" s="588"/>
      <c r="AM27" s="490">
        <v>15</v>
      </c>
      <c r="AN27" s="490">
        <v>10</v>
      </c>
      <c r="AO27" s="490">
        <v>-10</v>
      </c>
      <c r="AP27" s="482">
        <v>-10</v>
      </c>
      <c r="AQ27" s="490">
        <v>45</v>
      </c>
      <c r="AR27" s="490">
        <v>40</v>
      </c>
      <c r="AS27" s="490">
        <v>30</v>
      </c>
      <c r="AT27" s="490">
        <v>30</v>
      </c>
      <c r="AU27" s="490">
        <v>30</v>
      </c>
      <c r="AV27" s="490">
        <v>30</v>
      </c>
      <c r="AW27" s="490">
        <v>14.878421372090994</v>
      </c>
      <c r="AX27" s="490">
        <v>14.878421372090994</v>
      </c>
      <c r="AY27" s="490">
        <v>10.914866776844297</v>
      </c>
      <c r="AZ27" s="421"/>
      <c r="BA27" s="535" t="s">
        <v>15</v>
      </c>
      <c r="BB27" s="532">
        <f t="shared" si="9"/>
        <v>40</v>
      </c>
      <c r="BC27" s="532">
        <f t="shared" si="9"/>
        <v>25</v>
      </c>
      <c r="BD27" s="532">
        <f t="shared" si="9"/>
        <v>-25</v>
      </c>
      <c r="BE27" s="532">
        <f t="shared" si="9"/>
        <v>90</v>
      </c>
      <c r="BF27" s="532">
        <f t="shared" si="9"/>
        <v>55</v>
      </c>
      <c r="BG27" s="532">
        <f t="shared" si="9"/>
        <v>55</v>
      </c>
      <c r="BH27" s="532">
        <f t="shared" si="9"/>
        <v>29.756842744181988</v>
      </c>
      <c r="BI27" s="532">
        <f t="shared" si="9"/>
        <v>8.2826806671670425</v>
      </c>
      <c r="BJ27" s="565"/>
      <c r="BK27" s="559"/>
      <c r="BL27" s="523"/>
      <c r="BM27" s="532"/>
      <c r="BN27" s="532"/>
      <c r="BO27" s="532"/>
      <c r="BP27" s="532"/>
      <c r="BQ27" s="532"/>
      <c r="BR27" s="532"/>
      <c r="BS27" s="532"/>
      <c r="BT27" s="532"/>
      <c r="BU27" s="532"/>
      <c r="BV27" s="532"/>
      <c r="BW27" s="532"/>
      <c r="BX27" s="532"/>
      <c r="BY27" s="532"/>
      <c r="BZ27" s="532"/>
      <c r="CA27" s="532"/>
      <c r="CB27" s="532"/>
      <c r="CC27" s="532"/>
      <c r="CD27" s="532"/>
      <c r="CE27" s="532"/>
      <c r="CF27" s="532"/>
      <c r="CG27" s="532"/>
      <c r="CH27" s="532"/>
      <c r="CI27" s="532"/>
      <c r="CJ27" s="532"/>
      <c r="CK27" s="619"/>
      <c r="CL27" s="532"/>
      <c r="CM27" s="532"/>
      <c r="CN27" s="532"/>
    </row>
    <row r="28" spans="2:102" s="400" customFormat="1" ht="12" customHeight="1" x14ac:dyDescent="0.2">
      <c r="B28" s="535" t="s">
        <v>16</v>
      </c>
      <c r="C28" s="490">
        <v>-45</v>
      </c>
      <c r="D28" s="490">
        <v>-15</v>
      </c>
      <c r="E28" s="490">
        <v>70</v>
      </c>
      <c r="F28" s="490">
        <v>10</v>
      </c>
      <c r="G28" s="490">
        <v>5</v>
      </c>
      <c r="H28" s="490">
        <v>20</v>
      </c>
      <c r="I28" s="720">
        <v>13.816563051472052</v>
      </c>
      <c r="J28" s="720">
        <v>13.151794142087901</v>
      </c>
      <c r="K28" s="564">
        <f t="shared" si="0"/>
        <v>-0.30917184742639736</v>
      </c>
      <c r="L28" s="564">
        <f t="shared" si="0"/>
        <v>-4.8113912765977207E-2</v>
      </c>
      <c r="M28" s="562"/>
      <c r="N28" s="490">
        <v>-5</v>
      </c>
      <c r="O28" s="490">
        <v>-5</v>
      </c>
      <c r="P28" s="490">
        <v>20</v>
      </c>
      <c r="Q28" s="490">
        <v>20</v>
      </c>
      <c r="R28" s="490">
        <v>20</v>
      </c>
      <c r="S28" s="490">
        <v>20</v>
      </c>
      <c r="T28" s="490">
        <v>5</v>
      </c>
      <c r="U28" s="490">
        <v>5</v>
      </c>
      <c r="V28" s="490">
        <v>5</v>
      </c>
      <c r="W28" s="490">
        <v>5</v>
      </c>
      <c r="X28" s="490">
        <v>0</v>
      </c>
      <c r="Y28" s="490">
        <v>0</v>
      </c>
      <c r="Z28" s="490">
        <v>0</v>
      </c>
      <c r="AA28" s="490">
        <v>0</v>
      </c>
      <c r="AB28" s="490">
        <v>5</v>
      </c>
      <c r="AC28" s="490">
        <v>5</v>
      </c>
      <c r="AD28" s="490">
        <v>5</v>
      </c>
      <c r="AE28" s="490">
        <v>5</v>
      </c>
      <c r="AF28" s="490">
        <v>3.454140762868013</v>
      </c>
      <c r="AG28" s="490">
        <v>3.454140762868013</v>
      </c>
      <c r="AH28" s="490">
        <v>3.454140762868013</v>
      </c>
      <c r="AI28" s="490">
        <v>3.454140762868013</v>
      </c>
      <c r="AJ28" s="490">
        <v>5.0154670790569646</v>
      </c>
      <c r="AK28" s="490">
        <v>4.3578773719525694</v>
      </c>
      <c r="AL28" s="588"/>
      <c r="AM28" s="490">
        <v>-5</v>
      </c>
      <c r="AN28" s="490">
        <v>-10</v>
      </c>
      <c r="AO28" s="490">
        <v>40</v>
      </c>
      <c r="AP28" s="490">
        <v>40</v>
      </c>
      <c r="AQ28" s="490">
        <v>10</v>
      </c>
      <c r="AR28" s="490">
        <v>10</v>
      </c>
      <c r="AS28" s="490">
        <v>0</v>
      </c>
      <c r="AT28" s="490">
        <v>0</v>
      </c>
      <c r="AU28" s="490">
        <v>10</v>
      </c>
      <c r="AV28" s="490">
        <v>10</v>
      </c>
      <c r="AW28" s="490">
        <v>6.9082815257360259</v>
      </c>
      <c r="AX28" s="490">
        <v>6.9082815257360259</v>
      </c>
      <c r="AY28" s="490">
        <v>9.3733444510095332</v>
      </c>
      <c r="AZ28" s="421"/>
      <c r="BA28" s="535" t="s">
        <v>16</v>
      </c>
      <c r="BB28" s="532">
        <f t="shared" si="9"/>
        <v>-45</v>
      </c>
      <c r="BC28" s="532">
        <f t="shared" si="9"/>
        <v>-15</v>
      </c>
      <c r="BD28" s="532">
        <f t="shared" si="9"/>
        <v>70</v>
      </c>
      <c r="BE28" s="532">
        <f t="shared" si="9"/>
        <v>10</v>
      </c>
      <c r="BF28" s="532">
        <f t="shared" si="9"/>
        <v>5</v>
      </c>
      <c r="BG28" s="532">
        <f t="shared" si="9"/>
        <v>20</v>
      </c>
      <c r="BH28" s="532">
        <f t="shared" si="9"/>
        <v>13.816563051472052</v>
      </c>
      <c r="BI28" s="532">
        <f t="shared" si="9"/>
        <v>13.151794142087901</v>
      </c>
      <c r="BJ28" s="565"/>
      <c r="BK28" s="559"/>
      <c r="BL28" s="523"/>
      <c r="BM28" s="532"/>
      <c r="BN28" s="532"/>
      <c r="BO28" s="532"/>
      <c r="BP28" s="532"/>
      <c r="BQ28" s="532"/>
      <c r="BR28" s="532"/>
      <c r="BS28" s="532"/>
      <c r="BT28" s="532"/>
      <c r="BU28" s="532"/>
      <c r="BV28" s="532"/>
      <c r="BW28" s="532"/>
      <c r="BX28" s="532"/>
      <c r="BY28" s="532"/>
      <c r="BZ28" s="532"/>
      <c r="CA28" s="532"/>
      <c r="CB28" s="532"/>
      <c r="CC28" s="532"/>
      <c r="CD28" s="532"/>
      <c r="CE28" s="532"/>
      <c r="CF28" s="532"/>
      <c r="CG28" s="532"/>
      <c r="CH28" s="532"/>
      <c r="CI28" s="532"/>
      <c r="CJ28" s="532"/>
      <c r="CK28" s="619"/>
      <c r="CL28" s="532"/>
      <c r="CM28" s="532"/>
      <c r="CN28" s="532"/>
    </row>
    <row r="29" spans="2:102" s="400" customFormat="1" ht="12" customHeight="1" x14ac:dyDescent="0.2">
      <c r="B29" s="535" t="s">
        <v>17</v>
      </c>
      <c r="C29" s="490">
        <v>10</v>
      </c>
      <c r="D29" s="490">
        <v>-35</v>
      </c>
      <c r="E29" s="490">
        <v>5</v>
      </c>
      <c r="F29" s="490">
        <v>0</v>
      </c>
      <c r="G29" s="490">
        <v>-40</v>
      </c>
      <c r="H29" s="490">
        <v>5</v>
      </c>
      <c r="I29" s="720">
        <v>6.5179416857432164</v>
      </c>
      <c r="J29" s="720">
        <v>6.1920446014560557</v>
      </c>
      <c r="K29" s="564">
        <f t="shared" si="0"/>
        <v>0.30358833714864319</v>
      </c>
      <c r="L29" s="564">
        <f t="shared" si="0"/>
        <v>-4.9999999999999933E-2</v>
      </c>
      <c r="M29" s="562"/>
      <c r="N29" s="490">
        <v>-10</v>
      </c>
      <c r="O29" s="490">
        <v>-10</v>
      </c>
      <c r="P29" s="490">
        <v>0</v>
      </c>
      <c r="Q29" s="490">
        <v>0</v>
      </c>
      <c r="R29" s="490">
        <v>0</v>
      </c>
      <c r="S29" s="490">
        <v>0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-20</v>
      </c>
      <c r="Z29" s="490">
        <v>-10</v>
      </c>
      <c r="AA29" s="490">
        <v>-10</v>
      </c>
      <c r="AB29" s="490">
        <v>0</v>
      </c>
      <c r="AC29" s="490">
        <v>0</v>
      </c>
      <c r="AD29" s="490">
        <v>0</v>
      </c>
      <c r="AE29" s="490">
        <v>0</v>
      </c>
      <c r="AF29" s="490">
        <v>1.6294854214358041</v>
      </c>
      <c r="AG29" s="490">
        <v>1.6294854214358041</v>
      </c>
      <c r="AH29" s="490">
        <v>1.6294854214358041</v>
      </c>
      <c r="AI29" s="490">
        <v>1.6294854214358041</v>
      </c>
      <c r="AJ29" s="490">
        <v>1.6099315963785745</v>
      </c>
      <c r="AK29" s="490">
        <v>1.3003293663057716</v>
      </c>
      <c r="AL29" s="588"/>
      <c r="AM29" s="490">
        <v>-15</v>
      </c>
      <c r="AN29" s="490">
        <v>-20</v>
      </c>
      <c r="AO29" s="490">
        <v>0</v>
      </c>
      <c r="AP29" s="490">
        <v>0</v>
      </c>
      <c r="AQ29" s="490">
        <v>0</v>
      </c>
      <c r="AR29" s="490">
        <v>0</v>
      </c>
      <c r="AS29" s="490">
        <v>-20</v>
      </c>
      <c r="AT29" s="490">
        <v>-20</v>
      </c>
      <c r="AU29" s="490">
        <v>0</v>
      </c>
      <c r="AV29" s="490">
        <v>0</v>
      </c>
      <c r="AW29" s="490">
        <v>3.2589708428716082</v>
      </c>
      <c r="AX29" s="490">
        <v>3.2589708428716082</v>
      </c>
      <c r="AY29" s="490">
        <v>2.9102609626843461</v>
      </c>
      <c r="AZ29" s="421"/>
      <c r="BA29" s="535" t="s">
        <v>17</v>
      </c>
      <c r="BB29" s="532">
        <f t="shared" si="9"/>
        <v>10</v>
      </c>
      <c r="BC29" s="532">
        <f t="shared" si="9"/>
        <v>-35</v>
      </c>
      <c r="BD29" s="532">
        <f t="shared" si="9"/>
        <v>5</v>
      </c>
      <c r="BE29" s="532">
        <f t="shared" si="9"/>
        <v>0</v>
      </c>
      <c r="BF29" s="532">
        <f t="shared" si="9"/>
        <v>-40</v>
      </c>
      <c r="BG29" s="532">
        <f t="shared" si="9"/>
        <v>5</v>
      </c>
      <c r="BH29" s="532">
        <f t="shared" si="9"/>
        <v>6.5179416857432164</v>
      </c>
      <c r="BI29" s="532">
        <f t="shared" si="9"/>
        <v>6.1920446014560557</v>
      </c>
      <c r="BJ29" s="565"/>
      <c r="BK29" s="559"/>
      <c r="BL29" s="523"/>
      <c r="BM29" s="532"/>
      <c r="BN29" s="532"/>
      <c r="BO29" s="532"/>
      <c r="BP29" s="532"/>
      <c r="BQ29" s="532"/>
      <c r="BR29" s="532"/>
      <c r="BS29" s="532"/>
      <c r="BT29" s="532"/>
      <c r="BU29" s="532"/>
      <c r="BV29" s="532"/>
      <c r="BW29" s="532"/>
      <c r="BX29" s="532"/>
      <c r="BY29" s="532"/>
      <c r="BZ29" s="532"/>
      <c r="CA29" s="532"/>
      <c r="CB29" s="532"/>
      <c r="CC29" s="532"/>
      <c r="CD29" s="532"/>
      <c r="CE29" s="532"/>
      <c r="CF29" s="532"/>
      <c r="CG29" s="532"/>
      <c r="CH29" s="532"/>
      <c r="CI29" s="532"/>
      <c r="CJ29" s="532"/>
      <c r="CK29" s="619"/>
      <c r="CL29" s="532"/>
      <c r="CM29" s="532"/>
      <c r="CN29" s="532"/>
    </row>
    <row r="30" spans="2:102" ht="12" customHeight="1" x14ac:dyDescent="0.2">
      <c r="B30" s="535" t="s">
        <v>18</v>
      </c>
      <c r="C30" s="490">
        <v>80</v>
      </c>
      <c r="D30" s="490">
        <v>-5</v>
      </c>
      <c r="E30" s="490">
        <v>45</v>
      </c>
      <c r="F30" s="490">
        <v>80</v>
      </c>
      <c r="G30" s="490">
        <v>45</v>
      </c>
      <c r="H30" s="490">
        <v>10</v>
      </c>
      <c r="I30" s="720">
        <v>66.120736878098015</v>
      </c>
      <c r="J30" s="720">
        <v>38.670773278632026</v>
      </c>
      <c r="K30" s="564" t="str">
        <f t="shared" si="0"/>
        <v>&gt;±300%</v>
      </c>
      <c r="L30" s="564">
        <f t="shared" si="0"/>
        <v>-0.41514908779787929</v>
      </c>
      <c r="M30" s="562"/>
      <c r="N30" s="490">
        <v>0</v>
      </c>
      <c r="O30" s="490">
        <v>0</v>
      </c>
      <c r="P30" s="490">
        <v>10</v>
      </c>
      <c r="Q30" s="490">
        <v>10</v>
      </c>
      <c r="R30" s="490">
        <v>10</v>
      </c>
      <c r="S30" s="490">
        <v>10</v>
      </c>
      <c r="T30" s="532">
        <v>20</v>
      </c>
      <c r="U30" s="532">
        <v>20</v>
      </c>
      <c r="V30" s="532">
        <v>20</v>
      </c>
      <c r="W30" s="532">
        <v>20</v>
      </c>
      <c r="X30" s="532">
        <v>10</v>
      </c>
      <c r="Y30" s="532">
        <v>10</v>
      </c>
      <c r="Z30" s="532">
        <v>10</v>
      </c>
      <c r="AA30" s="532">
        <v>10</v>
      </c>
      <c r="AB30" s="532">
        <v>0</v>
      </c>
      <c r="AC30" s="532">
        <v>0</v>
      </c>
      <c r="AD30" s="532">
        <v>0</v>
      </c>
      <c r="AE30" s="532">
        <v>0</v>
      </c>
      <c r="AF30" s="490">
        <v>16.530184219524504</v>
      </c>
      <c r="AG30" s="490">
        <v>16.530184219524504</v>
      </c>
      <c r="AH30" s="490">
        <v>16.530184219524504</v>
      </c>
      <c r="AI30" s="490">
        <v>16.530184219524504</v>
      </c>
      <c r="AJ30" s="490">
        <v>11.203217199979182</v>
      </c>
      <c r="AK30" s="490">
        <v>6.397638167210439</v>
      </c>
      <c r="AL30" s="588"/>
      <c r="AM30" s="490">
        <v>-5</v>
      </c>
      <c r="AN30" s="490">
        <v>0</v>
      </c>
      <c r="AO30" s="490">
        <v>20</v>
      </c>
      <c r="AP30" s="490">
        <v>20</v>
      </c>
      <c r="AQ30" s="490">
        <v>40</v>
      </c>
      <c r="AR30" s="490">
        <v>40</v>
      </c>
      <c r="AS30" s="490">
        <v>20</v>
      </c>
      <c r="AT30" s="490">
        <v>20</v>
      </c>
      <c r="AU30" s="490">
        <v>0</v>
      </c>
      <c r="AV30" s="490">
        <v>0</v>
      </c>
      <c r="AW30" s="490">
        <v>33.060368439049007</v>
      </c>
      <c r="AX30" s="490">
        <v>33.060368439049007</v>
      </c>
      <c r="AY30" s="490">
        <v>17.60085536718962</v>
      </c>
      <c r="AZ30" s="421"/>
      <c r="BA30" s="535" t="s">
        <v>18</v>
      </c>
      <c r="BB30" s="532">
        <f t="shared" si="9"/>
        <v>80</v>
      </c>
      <c r="BC30" s="532">
        <f t="shared" si="9"/>
        <v>-5</v>
      </c>
      <c r="BD30" s="532">
        <f t="shared" si="9"/>
        <v>45</v>
      </c>
      <c r="BE30" s="532">
        <f t="shared" si="9"/>
        <v>80</v>
      </c>
      <c r="BF30" s="532">
        <f t="shared" si="9"/>
        <v>45</v>
      </c>
      <c r="BG30" s="532">
        <f t="shared" si="9"/>
        <v>10</v>
      </c>
      <c r="BH30" s="532">
        <f t="shared" si="9"/>
        <v>66.120736878098015</v>
      </c>
      <c r="BI30" s="532">
        <f t="shared" si="9"/>
        <v>38.670773278632026</v>
      </c>
      <c r="BJ30" s="565"/>
      <c r="BK30" s="559"/>
      <c r="BL30" s="523"/>
      <c r="BM30" s="532"/>
      <c r="BN30" s="532"/>
      <c r="BO30" s="532"/>
      <c r="BP30" s="532"/>
      <c r="BQ30" s="532"/>
      <c r="BR30" s="532"/>
      <c r="BS30" s="532"/>
      <c r="BT30" s="532"/>
      <c r="BU30" s="532"/>
      <c r="BV30" s="532"/>
      <c r="BW30" s="532"/>
      <c r="BX30" s="532"/>
      <c r="BY30" s="532"/>
      <c r="BZ30" s="532"/>
      <c r="CA30" s="532"/>
      <c r="CB30" s="532"/>
      <c r="CC30" s="532"/>
      <c r="CD30" s="532"/>
      <c r="CE30" s="532"/>
      <c r="CF30" s="532"/>
      <c r="CG30" s="532"/>
      <c r="CH30" s="532"/>
      <c r="CI30" s="532"/>
      <c r="CJ30" s="532"/>
      <c r="CK30" s="542"/>
      <c r="CL30" s="532"/>
      <c r="CM30" s="532"/>
      <c r="CN30" s="532"/>
    </row>
    <row r="31" spans="2:102" s="400" customFormat="1" ht="12" customHeight="1" x14ac:dyDescent="0.2">
      <c r="B31" s="401" t="s">
        <v>19</v>
      </c>
      <c r="C31" s="520">
        <v>-35</v>
      </c>
      <c r="D31" s="520">
        <v>95</v>
      </c>
      <c r="E31" s="520">
        <v>110</v>
      </c>
      <c r="F31" s="520">
        <v>35</v>
      </c>
      <c r="G31" s="520">
        <v>35</v>
      </c>
      <c r="H31" s="520">
        <v>145</v>
      </c>
      <c r="I31" s="722">
        <v>102.61591196981455</v>
      </c>
      <c r="J31" s="722">
        <v>56.061826009508557</v>
      </c>
      <c r="K31" s="566">
        <f t="shared" si="0"/>
        <v>-0.29230405538058934</v>
      </c>
      <c r="L31" s="566">
        <f t="shared" si="0"/>
        <v>-0.45367316887463149</v>
      </c>
      <c r="M31" s="562"/>
      <c r="N31" s="520">
        <v>25</v>
      </c>
      <c r="O31" s="520">
        <v>25</v>
      </c>
      <c r="P31" s="520">
        <v>30</v>
      </c>
      <c r="Q31" s="520">
        <v>25</v>
      </c>
      <c r="R31" s="520">
        <v>25</v>
      </c>
      <c r="S31" s="520">
        <v>25</v>
      </c>
      <c r="T31" s="403">
        <v>10</v>
      </c>
      <c r="U31" s="403">
        <v>10</v>
      </c>
      <c r="V31" s="403">
        <v>10</v>
      </c>
      <c r="W31" s="403">
        <v>10</v>
      </c>
      <c r="X31" s="403">
        <v>10</v>
      </c>
      <c r="Y31" s="403">
        <v>10</v>
      </c>
      <c r="Z31" s="403">
        <v>10</v>
      </c>
      <c r="AA31" s="403">
        <v>10</v>
      </c>
      <c r="AB31" s="403">
        <v>35</v>
      </c>
      <c r="AC31" s="403">
        <v>35</v>
      </c>
      <c r="AD31" s="403">
        <v>35</v>
      </c>
      <c r="AE31" s="403">
        <v>35</v>
      </c>
      <c r="AF31" s="520">
        <v>25.653977992453637</v>
      </c>
      <c r="AG31" s="520">
        <v>25.653977992453637</v>
      </c>
      <c r="AH31" s="520">
        <v>25.653977992453637</v>
      </c>
      <c r="AI31" s="520">
        <v>25.653977992453637</v>
      </c>
      <c r="AJ31" s="520">
        <v>14.152729020073835</v>
      </c>
      <c r="AK31" s="520">
        <v>11.475657362831974</v>
      </c>
      <c r="AL31" s="588"/>
      <c r="AM31" s="520">
        <v>45</v>
      </c>
      <c r="AN31" s="520">
        <v>50</v>
      </c>
      <c r="AO31" s="520">
        <v>55</v>
      </c>
      <c r="AP31" s="520">
        <v>50</v>
      </c>
      <c r="AQ31" s="520">
        <v>20</v>
      </c>
      <c r="AR31" s="520">
        <v>20</v>
      </c>
      <c r="AS31" s="520">
        <v>20</v>
      </c>
      <c r="AT31" s="520">
        <v>20</v>
      </c>
      <c r="AU31" s="520">
        <v>70</v>
      </c>
      <c r="AV31" s="520">
        <v>70</v>
      </c>
      <c r="AW31" s="520">
        <v>51.307955984907274</v>
      </c>
      <c r="AX31" s="520">
        <v>51.307955984907274</v>
      </c>
      <c r="AY31" s="520">
        <v>25.628386382905809</v>
      </c>
      <c r="AZ31" s="421"/>
      <c r="BA31" s="401" t="s">
        <v>19</v>
      </c>
      <c r="BB31" s="403">
        <f t="shared" si="9"/>
        <v>-35</v>
      </c>
      <c r="BC31" s="403">
        <f t="shared" si="9"/>
        <v>95</v>
      </c>
      <c r="BD31" s="403">
        <f t="shared" si="9"/>
        <v>110</v>
      </c>
      <c r="BE31" s="403">
        <f t="shared" si="9"/>
        <v>35</v>
      </c>
      <c r="BF31" s="403">
        <f t="shared" si="9"/>
        <v>35</v>
      </c>
      <c r="BG31" s="403">
        <f t="shared" si="9"/>
        <v>145</v>
      </c>
      <c r="BH31" s="403">
        <f t="shared" si="9"/>
        <v>102.61591196981455</v>
      </c>
      <c r="BI31" s="403">
        <f t="shared" si="9"/>
        <v>56.061826009508557</v>
      </c>
      <c r="BJ31" s="567"/>
      <c r="BK31" s="568"/>
      <c r="BL31" s="523"/>
      <c r="BM31" s="403"/>
      <c r="BN31" s="403"/>
      <c r="BO31" s="403"/>
      <c r="BP31" s="403"/>
      <c r="BQ31" s="403"/>
      <c r="BR31" s="403"/>
      <c r="BS31" s="403"/>
      <c r="BT31" s="403"/>
      <c r="BU31" s="403"/>
      <c r="BV31" s="403"/>
      <c r="BW31" s="403"/>
      <c r="BX31" s="403"/>
      <c r="BY31" s="403"/>
      <c r="BZ31" s="403"/>
      <c r="CA31" s="403"/>
      <c r="CB31" s="403"/>
      <c r="CC31" s="403"/>
      <c r="CD31" s="403"/>
      <c r="CE31" s="403"/>
      <c r="CF31" s="403"/>
      <c r="CG31" s="403"/>
      <c r="CH31" s="403"/>
      <c r="CI31" s="403"/>
      <c r="CJ31" s="403"/>
      <c r="CK31" s="543"/>
      <c r="CL31" s="403"/>
      <c r="CM31" s="403"/>
      <c r="CN31" s="403"/>
      <c r="CO31" s="403"/>
      <c r="CP31" s="403"/>
      <c r="CQ31" s="403"/>
      <c r="CR31" s="403"/>
      <c r="CS31" s="403"/>
      <c r="CT31" s="403"/>
      <c r="CU31" s="403"/>
      <c r="CV31" s="403"/>
      <c r="CW31" s="403"/>
      <c r="CX31" s="403"/>
    </row>
    <row r="32" spans="2:102" ht="12" customHeight="1" x14ac:dyDescent="0.2">
      <c r="B32" s="530" t="s">
        <v>10</v>
      </c>
      <c r="C32" s="519">
        <v>195</v>
      </c>
      <c r="D32" s="519">
        <v>215</v>
      </c>
      <c r="E32" s="519">
        <v>205</v>
      </c>
      <c r="F32" s="519">
        <v>195</v>
      </c>
      <c r="G32" s="519">
        <v>210</v>
      </c>
      <c r="H32" s="519">
        <v>205</v>
      </c>
      <c r="I32" s="719">
        <v>145.15191837168103</v>
      </c>
      <c r="J32" s="719">
        <v>136.41859848114711</v>
      </c>
      <c r="K32" s="561">
        <f t="shared" si="0"/>
        <v>-0.29194186160155589</v>
      </c>
      <c r="L32" s="561">
        <f t="shared" si="0"/>
        <v>-6.0166754862798877E-2</v>
      </c>
      <c r="M32" s="562"/>
      <c r="N32" s="519">
        <v>55</v>
      </c>
      <c r="O32" s="519">
        <v>60</v>
      </c>
      <c r="P32" s="519">
        <v>60</v>
      </c>
      <c r="Q32" s="519">
        <v>50</v>
      </c>
      <c r="R32" s="519">
        <v>50</v>
      </c>
      <c r="S32" s="519">
        <v>50</v>
      </c>
      <c r="T32" s="519">
        <v>50</v>
      </c>
      <c r="U32" s="519">
        <v>50</v>
      </c>
      <c r="V32" s="519">
        <v>50</v>
      </c>
      <c r="W32" s="519">
        <v>50</v>
      </c>
      <c r="X32" s="519">
        <v>55</v>
      </c>
      <c r="Y32" s="519">
        <v>50</v>
      </c>
      <c r="Z32" s="519">
        <v>50</v>
      </c>
      <c r="AA32" s="519">
        <v>65</v>
      </c>
      <c r="AB32" s="519">
        <v>55</v>
      </c>
      <c r="AC32" s="519">
        <v>50</v>
      </c>
      <c r="AD32" s="519">
        <v>50</v>
      </c>
      <c r="AE32" s="519">
        <v>55</v>
      </c>
      <c r="AF32" s="519">
        <v>35.089784719999997</v>
      </c>
      <c r="AG32" s="519">
        <v>35.739224099999994</v>
      </c>
      <c r="AH32" s="519">
        <v>37.529548059999996</v>
      </c>
      <c r="AI32" s="519">
        <v>36.166362800000002</v>
      </c>
      <c r="AJ32" s="519">
        <v>31.907778800000003</v>
      </c>
      <c r="AK32" s="519">
        <v>33.870432000000001</v>
      </c>
      <c r="AL32" s="588"/>
      <c r="AM32" s="519">
        <v>100</v>
      </c>
      <c r="AN32" s="519">
        <v>115</v>
      </c>
      <c r="AO32" s="519">
        <v>110</v>
      </c>
      <c r="AP32" s="519">
        <v>100</v>
      </c>
      <c r="AQ32" s="519">
        <v>100</v>
      </c>
      <c r="AR32" s="519">
        <v>100</v>
      </c>
      <c r="AS32" s="519">
        <v>105</v>
      </c>
      <c r="AT32" s="519">
        <v>115</v>
      </c>
      <c r="AU32" s="519">
        <v>105</v>
      </c>
      <c r="AV32" s="519">
        <v>105</v>
      </c>
      <c r="AW32" s="519">
        <v>70.829008819999984</v>
      </c>
      <c r="AX32" s="519">
        <v>73.695910859999998</v>
      </c>
      <c r="AY32" s="519">
        <v>65.778210800000011</v>
      </c>
      <c r="AZ32" s="421"/>
      <c r="BA32" s="530" t="s">
        <v>10</v>
      </c>
      <c r="BB32" s="524">
        <f t="shared" si="9"/>
        <v>195</v>
      </c>
      <c r="BC32" s="524">
        <f t="shared" si="9"/>
        <v>215</v>
      </c>
      <c r="BD32" s="524">
        <f t="shared" si="9"/>
        <v>205</v>
      </c>
      <c r="BE32" s="524">
        <f t="shared" si="9"/>
        <v>195</v>
      </c>
      <c r="BF32" s="524">
        <f t="shared" si="9"/>
        <v>210</v>
      </c>
      <c r="BG32" s="524">
        <f t="shared" si="9"/>
        <v>205</v>
      </c>
      <c r="BH32" s="524">
        <f t="shared" si="9"/>
        <v>145.15191837168103</v>
      </c>
      <c r="BI32" s="524">
        <f>J32</f>
        <v>136.41859848114711</v>
      </c>
      <c r="BJ32" s="563">
        <f t="shared" si="4"/>
        <v>-0.29194186160155589</v>
      </c>
      <c r="BK32" s="563">
        <f>L32</f>
        <v>-6.0166754862798877E-2</v>
      </c>
      <c r="BL32" s="541"/>
      <c r="BM32" s="524">
        <f t="shared" ref="BM32:CJ32" si="12">N32</f>
        <v>55</v>
      </c>
      <c r="BN32" s="524">
        <f t="shared" si="12"/>
        <v>60</v>
      </c>
      <c r="BO32" s="524">
        <f t="shared" si="12"/>
        <v>60</v>
      </c>
      <c r="BP32" s="524">
        <f t="shared" si="12"/>
        <v>50</v>
      </c>
      <c r="BQ32" s="524">
        <f t="shared" si="12"/>
        <v>50</v>
      </c>
      <c r="BR32" s="524">
        <f t="shared" si="12"/>
        <v>50</v>
      </c>
      <c r="BS32" s="524">
        <f t="shared" si="12"/>
        <v>50</v>
      </c>
      <c r="BT32" s="524">
        <f t="shared" si="12"/>
        <v>50</v>
      </c>
      <c r="BU32" s="524">
        <f t="shared" si="12"/>
        <v>50</v>
      </c>
      <c r="BV32" s="524">
        <f t="shared" si="12"/>
        <v>50</v>
      </c>
      <c r="BW32" s="524">
        <f t="shared" si="12"/>
        <v>55</v>
      </c>
      <c r="BX32" s="524">
        <f t="shared" si="12"/>
        <v>50</v>
      </c>
      <c r="BY32" s="524">
        <f t="shared" si="12"/>
        <v>50</v>
      </c>
      <c r="BZ32" s="524">
        <f t="shared" si="12"/>
        <v>65</v>
      </c>
      <c r="CA32" s="524">
        <f t="shared" si="12"/>
        <v>55</v>
      </c>
      <c r="CB32" s="524">
        <f t="shared" si="12"/>
        <v>50</v>
      </c>
      <c r="CC32" s="524">
        <f t="shared" si="12"/>
        <v>50</v>
      </c>
      <c r="CD32" s="524">
        <f t="shared" si="12"/>
        <v>55</v>
      </c>
      <c r="CE32" s="524">
        <f t="shared" si="12"/>
        <v>35.089784719999997</v>
      </c>
      <c r="CF32" s="524">
        <f t="shared" si="12"/>
        <v>35.739224099999994</v>
      </c>
      <c r="CG32" s="524">
        <f t="shared" si="12"/>
        <v>37.529548059999996</v>
      </c>
      <c r="CH32" s="524">
        <f t="shared" si="12"/>
        <v>36.166362800000002</v>
      </c>
      <c r="CI32" s="524">
        <f t="shared" si="12"/>
        <v>31.907778800000003</v>
      </c>
      <c r="CJ32" s="524">
        <f t="shared" si="12"/>
        <v>33.870432000000001</v>
      </c>
      <c r="CK32" s="534"/>
      <c r="CL32" s="524">
        <f t="shared" ref="CL32:CX32" si="13">AM32</f>
        <v>100</v>
      </c>
      <c r="CM32" s="524">
        <f t="shared" si="13"/>
        <v>115</v>
      </c>
      <c r="CN32" s="524">
        <f t="shared" si="13"/>
        <v>110</v>
      </c>
      <c r="CO32" s="524">
        <f t="shared" si="13"/>
        <v>100</v>
      </c>
      <c r="CP32" s="524">
        <f t="shared" si="13"/>
        <v>100</v>
      </c>
      <c r="CQ32" s="524">
        <f t="shared" si="13"/>
        <v>100</v>
      </c>
      <c r="CR32" s="524">
        <f t="shared" si="13"/>
        <v>105</v>
      </c>
      <c r="CS32" s="524">
        <f t="shared" si="13"/>
        <v>115</v>
      </c>
      <c r="CT32" s="524">
        <f t="shared" si="13"/>
        <v>105</v>
      </c>
      <c r="CU32" s="524">
        <f t="shared" si="13"/>
        <v>105</v>
      </c>
      <c r="CV32" s="524">
        <f t="shared" si="13"/>
        <v>70.829008819999984</v>
      </c>
      <c r="CW32" s="524">
        <f t="shared" si="13"/>
        <v>73.695910859999998</v>
      </c>
      <c r="CX32" s="524">
        <f t="shared" si="13"/>
        <v>65.778210800000011</v>
      </c>
    </row>
    <row r="33" spans="2:102" s="400" customFormat="1" ht="12" customHeight="1" x14ac:dyDescent="0.2">
      <c r="B33" s="535" t="s">
        <v>15</v>
      </c>
      <c r="C33" s="490">
        <v>10</v>
      </c>
      <c r="D33" s="490">
        <v>15</v>
      </c>
      <c r="E33" s="490">
        <v>15</v>
      </c>
      <c r="F33" s="490">
        <v>10</v>
      </c>
      <c r="G33" s="490">
        <v>15</v>
      </c>
      <c r="H33" s="490">
        <v>15</v>
      </c>
      <c r="I33" s="720">
        <v>38.320106450123788</v>
      </c>
      <c r="J33" s="720">
        <v>35.878091400541692</v>
      </c>
      <c r="K33" s="564">
        <f t="shared" si="0"/>
        <v>1.5546737633415857</v>
      </c>
      <c r="L33" s="564">
        <f t="shared" si="0"/>
        <v>-6.3726729276197158E-2</v>
      </c>
      <c r="M33" s="562"/>
      <c r="N33" s="490">
        <v>5</v>
      </c>
      <c r="O33" s="490">
        <v>5</v>
      </c>
      <c r="P33" s="490">
        <v>5</v>
      </c>
      <c r="Q33" s="490">
        <v>5</v>
      </c>
      <c r="R33" s="490">
        <v>5</v>
      </c>
      <c r="S33" s="490">
        <v>5</v>
      </c>
      <c r="T33" s="490">
        <v>5</v>
      </c>
      <c r="U33" s="490">
        <v>5</v>
      </c>
      <c r="V33" s="490">
        <v>5</v>
      </c>
      <c r="W33" s="490">
        <v>5</v>
      </c>
      <c r="X33" s="490">
        <v>5</v>
      </c>
      <c r="Y33" s="490">
        <v>5</v>
      </c>
      <c r="Z33" s="490">
        <v>5</v>
      </c>
      <c r="AA33" s="490">
        <v>5</v>
      </c>
      <c r="AB33" s="490">
        <v>5</v>
      </c>
      <c r="AC33" s="490">
        <v>5</v>
      </c>
      <c r="AD33" s="490">
        <v>5</v>
      </c>
      <c r="AE33" s="490">
        <v>5</v>
      </c>
      <c r="AF33" s="490"/>
      <c r="AG33" s="490"/>
      <c r="AH33" s="490"/>
      <c r="AI33" s="490"/>
      <c r="AJ33" s="490"/>
      <c r="AK33" s="490"/>
      <c r="AL33" s="588"/>
      <c r="AM33" s="490">
        <v>5</v>
      </c>
      <c r="AN33" s="490">
        <v>10</v>
      </c>
      <c r="AO33" s="490">
        <v>10</v>
      </c>
      <c r="AP33" s="482">
        <v>10</v>
      </c>
      <c r="AQ33" s="490">
        <v>10</v>
      </c>
      <c r="AR33" s="490">
        <v>10</v>
      </c>
      <c r="AS33" s="490">
        <v>10</v>
      </c>
      <c r="AT33" s="490">
        <v>10</v>
      </c>
      <c r="AU33" s="490">
        <v>10</v>
      </c>
      <c r="AV33" s="490">
        <v>10</v>
      </c>
      <c r="AW33" s="490"/>
      <c r="AX33" s="490"/>
      <c r="AY33" s="490"/>
      <c r="AZ33" s="421"/>
      <c r="BA33" s="535" t="s">
        <v>15</v>
      </c>
      <c r="BB33" s="532">
        <f t="shared" si="9"/>
        <v>10</v>
      </c>
      <c r="BC33" s="532">
        <f t="shared" si="9"/>
        <v>15</v>
      </c>
      <c r="BD33" s="532">
        <f t="shared" si="9"/>
        <v>15</v>
      </c>
      <c r="BE33" s="532">
        <f t="shared" si="9"/>
        <v>10</v>
      </c>
      <c r="BF33" s="532">
        <f t="shared" si="9"/>
        <v>15</v>
      </c>
      <c r="BG33" s="532">
        <f t="shared" si="9"/>
        <v>15</v>
      </c>
      <c r="BH33" s="532">
        <f t="shared" si="9"/>
        <v>38.320106450123788</v>
      </c>
      <c r="BI33" s="532">
        <f t="shared" si="9"/>
        <v>35.878091400541692</v>
      </c>
      <c r="BJ33" s="565"/>
      <c r="BK33" s="559"/>
      <c r="BL33" s="523"/>
      <c r="BM33" s="532"/>
      <c r="BN33" s="532"/>
      <c r="BO33" s="532"/>
      <c r="BP33" s="532"/>
      <c r="BQ33" s="532"/>
      <c r="BR33" s="532"/>
      <c r="BS33" s="532"/>
      <c r="BT33" s="532"/>
      <c r="BU33" s="532"/>
      <c r="BV33" s="532"/>
      <c r="BW33" s="532"/>
      <c r="BX33" s="532"/>
      <c r="BY33" s="532"/>
      <c r="BZ33" s="532"/>
      <c r="CA33" s="532"/>
      <c r="CB33" s="532"/>
      <c r="CC33" s="532"/>
      <c r="CD33" s="532"/>
      <c r="CE33" s="532"/>
      <c r="CF33" s="532"/>
      <c r="CG33" s="532"/>
      <c r="CH33" s="532"/>
      <c r="CI33" s="532"/>
      <c r="CJ33" s="532"/>
      <c r="CK33" s="619"/>
      <c r="CL33" s="532"/>
      <c r="CM33" s="532"/>
      <c r="CN33" s="532"/>
    </row>
    <row r="34" spans="2:102" s="400" customFormat="1" ht="12" customHeight="1" x14ac:dyDescent="0.2">
      <c r="B34" s="535" t="s">
        <v>16</v>
      </c>
      <c r="C34" s="490">
        <v>5</v>
      </c>
      <c r="D34" s="490">
        <v>10</v>
      </c>
      <c r="E34" s="490">
        <v>10</v>
      </c>
      <c r="F34" s="490">
        <v>10</v>
      </c>
      <c r="G34" s="490">
        <v>10</v>
      </c>
      <c r="H34" s="490">
        <v>10</v>
      </c>
      <c r="I34" s="720">
        <v>27.43371257224771</v>
      </c>
      <c r="J34" s="720">
        <v>25.510277915974509</v>
      </c>
      <c r="K34" s="564">
        <f t="shared" si="0"/>
        <v>1.743371257224771</v>
      </c>
      <c r="L34" s="564">
        <f t="shared" si="0"/>
        <v>-7.011208020816595E-2</v>
      </c>
      <c r="M34" s="562"/>
      <c r="N34" s="490">
        <v>0</v>
      </c>
      <c r="O34" s="490">
        <v>5</v>
      </c>
      <c r="P34" s="490">
        <v>5</v>
      </c>
      <c r="Q34" s="490">
        <v>0</v>
      </c>
      <c r="R34" s="490">
        <v>0</v>
      </c>
      <c r="S34" s="490">
        <v>0</v>
      </c>
      <c r="T34" s="490">
        <v>0</v>
      </c>
      <c r="U34" s="490">
        <v>0</v>
      </c>
      <c r="V34" s="490">
        <v>0</v>
      </c>
      <c r="W34" s="490">
        <v>0</v>
      </c>
      <c r="X34" s="490">
        <v>5</v>
      </c>
      <c r="Y34" s="490">
        <v>0</v>
      </c>
      <c r="Z34" s="490">
        <v>0</v>
      </c>
      <c r="AA34" s="490">
        <v>5</v>
      </c>
      <c r="AB34" s="490">
        <v>5</v>
      </c>
      <c r="AC34" s="490">
        <v>0</v>
      </c>
      <c r="AD34" s="490">
        <v>0</v>
      </c>
      <c r="AE34" s="490">
        <v>5</v>
      </c>
      <c r="AF34" s="490"/>
      <c r="AG34" s="490"/>
      <c r="AH34" s="490"/>
      <c r="AI34" s="490"/>
      <c r="AJ34" s="490"/>
      <c r="AK34" s="490"/>
      <c r="AL34" s="588"/>
      <c r="AM34" s="490">
        <v>5</v>
      </c>
      <c r="AN34" s="490">
        <v>5</v>
      </c>
      <c r="AO34" s="490">
        <v>5</v>
      </c>
      <c r="AP34" s="490">
        <v>0</v>
      </c>
      <c r="AQ34" s="490">
        <v>0</v>
      </c>
      <c r="AR34" s="490">
        <v>0</v>
      </c>
      <c r="AS34" s="490">
        <v>5</v>
      </c>
      <c r="AT34" s="490">
        <v>5</v>
      </c>
      <c r="AU34" s="490">
        <v>5</v>
      </c>
      <c r="AV34" s="490">
        <v>5</v>
      </c>
      <c r="AW34" s="490"/>
      <c r="AX34" s="490"/>
      <c r="AY34" s="490"/>
      <c r="AZ34" s="421"/>
      <c r="BA34" s="535" t="s">
        <v>16</v>
      </c>
      <c r="BB34" s="532">
        <f t="shared" si="9"/>
        <v>5</v>
      </c>
      <c r="BC34" s="532">
        <f t="shared" si="9"/>
        <v>10</v>
      </c>
      <c r="BD34" s="532">
        <f t="shared" si="9"/>
        <v>10</v>
      </c>
      <c r="BE34" s="532">
        <f t="shared" si="9"/>
        <v>10</v>
      </c>
      <c r="BF34" s="532">
        <f t="shared" si="9"/>
        <v>10</v>
      </c>
      <c r="BG34" s="532">
        <f t="shared" si="9"/>
        <v>10</v>
      </c>
      <c r="BH34" s="532">
        <f t="shared" si="9"/>
        <v>27.43371257224771</v>
      </c>
      <c r="BI34" s="532">
        <f t="shared" si="9"/>
        <v>25.510277915974509</v>
      </c>
      <c r="BJ34" s="565"/>
      <c r="BK34" s="559"/>
      <c r="BL34" s="627"/>
      <c r="BM34" s="532"/>
      <c r="BN34" s="532"/>
      <c r="BO34" s="532"/>
      <c r="BP34" s="532"/>
      <c r="BQ34" s="532"/>
      <c r="BR34" s="532"/>
      <c r="BS34" s="532"/>
      <c r="BT34" s="532"/>
      <c r="BU34" s="532"/>
      <c r="BV34" s="532"/>
      <c r="BW34" s="532"/>
      <c r="BX34" s="532"/>
      <c r="BY34" s="532"/>
      <c r="BZ34" s="532"/>
      <c r="CA34" s="532"/>
      <c r="CB34" s="532"/>
      <c r="CC34" s="532"/>
      <c r="CD34" s="532"/>
      <c r="CE34" s="532"/>
      <c r="CF34" s="532"/>
      <c r="CG34" s="532"/>
      <c r="CH34" s="532"/>
      <c r="CI34" s="532"/>
      <c r="CJ34" s="532"/>
      <c r="CK34" s="619"/>
      <c r="CL34" s="532"/>
      <c r="CM34" s="532"/>
      <c r="CN34" s="532"/>
    </row>
    <row r="35" spans="2:102" s="400" customFormat="1" ht="12" customHeight="1" x14ac:dyDescent="0.2">
      <c r="B35" s="535" t="s">
        <v>17</v>
      </c>
      <c r="C35" s="490">
        <v>15</v>
      </c>
      <c r="D35" s="490">
        <v>15</v>
      </c>
      <c r="E35" s="490">
        <v>15</v>
      </c>
      <c r="F35" s="490">
        <v>15</v>
      </c>
      <c r="G35" s="490">
        <v>15</v>
      </c>
      <c r="H35" s="490">
        <v>15</v>
      </c>
      <c r="I35" s="720">
        <v>19.740660898548619</v>
      </c>
      <c r="J35" s="720">
        <v>18.416510794954863</v>
      </c>
      <c r="K35" s="564">
        <f t="shared" si="0"/>
        <v>0.31604405990324125</v>
      </c>
      <c r="L35" s="564">
        <f t="shared" si="0"/>
        <v>-6.707729342998392E-2</v>
      </c>
      <c r="M35" s="562"/>
      <c r="N35" s="490">
        <v>5</v>
      </c>
      <c r="O35" s="490">
        <v>5</v>
      </c>
      <c r="P35" s="490">
        <v>5</v>
      </c>
      <c r="Q35" s="490">
        <v>5</v>
      </c>
      <c r="R35" s="490">
        <v>5</v>
      </c>
      <c r="S35" s="490">
        <v>5</v>
      </c>
      <c r="T35" s="490">
        <v>5</v>
      </c>
      <c r="U35" s="490">
        <v>5</v>
      </c>
      <c r="V35" s="490">
        <v>5</v>
      </c>
      <c r="W35" s="490">
        <v>5</v>
      </c>
      <c r="X35" s="490">
        <v>5</v>
      </c>
      <c r="Y35" s="490">
        <v>5</v>
      </c>
      <c r="Z35" s="490">
        <v>5</v>
      </c>
      <c r="AA35" s="490">
        <v>5</v>
      </c>
      <c r="AB35" s="490">
        <v>5</v>
      </c>
      <c r="AC35" s="490">
        <v>5</v>
      </c>
      <c r="AD35" s="490">
        <v>5</v>
      </c>
      <c r="AE35" s="490">
        <v>5</v>
      </c>
      <c r="AF35" s="490"/>
      <c r="AG35" s="490"/>
      <c r="AH35" s="490"/>
      <c r="AI35" s="490"/>
      <c r="AJ35" s="490"/>
      <c r="AK35" s="490"/>
      <c r="AL35" s="588"/>
      <c r="AM35" s="490">
        <v>5</v>
      </c>
      <c r="AN35" s="490">
        <v>10</v>
      </c>
      <c r="AO35" s="490">
        <v>10</v>
      </c>
      <c r="AP35" s="490">
        <v>10</v>
      </c>
      <c r="AQ35" s="490">
        <v>10</v>
      </c>
      <c r="AR35" s="490">
        <v>10</v>
      </c>
      <c r="AS35" s="490">
        <v>10</v>
      </c>
      <c r="AT35" s="490">
        <v>10</v>
      </c>
      <c r="AU35" s="490">
        <v>10</v>
      </c>
      <c r="AV35" s="490">
        <v>10</v>
      </c>
      <c r="AW35" s="490"/>
      <c r="AX35" s="490"/>
      <c r="AY35" s="490"/>
      <c r="AZ35" s="421"/>
      <c r="BA35" s="535" t="s">
        <v>17</v>
      </c>
      <c r="BB35" s="532">
        <f t="shared" si="9"/>
        <v>15</v>
      </c>
      <c r="BC35" s="532">
        <f t="shared" si="9"/>
        <v>15</v>
      </c>
      <c r="BD35" s="532">
        <f t="shared" si="9"/>
        <v>15</v>
      </c>
      <c r="BE35" s="532">
        <f t="shared" si="9"/>
        <v>15</v>
      </c>
      <c r="BF35" s="532">
        <f t="shared" si="9"/>
        <v>15</v>
      </c>
      <c r="BG35" s="532">
        <f t="shared" si="9"/>
        <v>15</v>
      </c>
      <c r="BH35" s="532">
        <f t="shared" si="9"/>
        <v>19.740660898548619</v>
      </c>
      <c r="BI35" s="532">
        <f t="shared" si="9"/>
        <v>18.416510794954863</v>
      </c>
      <c r="BJ35" s="565"/>
      <c r="BK35" s="559"/>
      <c r="BL35" s="627"/>
      <c r="BM35" s="532"/>
      <c r="BN35" s="532"/>
      <c r="BO35" s="532"/>
      <c r="BP35" s="532"/>
      <c r="BQ35" s="532"/>
      <c r="BR35" s="532"/>
      <c r="BS35" s="532"/>
      <c r="BT35" s="532"/>
      <c r="BU35" s="532"/>
      <c r="BV35" s="532"/>
      <c r="BW35" s="532"/>
      <c r="BX35" s="532"/>
      <c r="BY35" s="532"/>
      <c r="BZ35" s="532"/>
      <c r="CA35" s="532"/>
      <c r="CB35" s="532"/>
      <c r="CC35" s="532"/>
      <c r="CD35" s="532"/>
      <c r="CE35" s="532"/>
      <c r="CF35" s="532"/>
      <c r="CG35" s="532"/>
      <c r="CH35" s="532"/>
      <c r="CI35" s="532"/>
      <c r="CJ35" s="532"/>
      <c r="CK35" s="619"/>
      <c r="CL35" s="532"/>
      <c r="CM35" s="532"/>
      <c r="CN35" s="532"/>
    </row>
    <row r="36" spans="2:102" ht="12" customHeight="1" x14ac:dyDescent="0.2">
      <c r="B36" s="535" t="s">
        <v>18</v>
      </c>
      <c r="C36" s="490">
        <v>75</v>
      </c>
      <c r="D36" s="490">
        <v>70</v>
      </c>
      <c r="E36" s="490">
        <v>70</v>
      </c>
      <c r="F36" s="490">
        <v>80</v>
      </c>
      <c r="G36" s="490">
        <v>90</v>
      </c>
      <c r="H36" s="490">
        <v>85</v>
      </c>
      <c r="I36" s="720">
        <v>28.159472164106116</v>
      </c>
      <c r="J36" s="720">
        <v>26.601626703823687</v>
      </c>
      <c r="K36" s="564">
        <f t="shared" si="0"/>
        <v>-0.66871209218698691</v>
      </c>
      <c r="L36" s="564">
        <f t="shared" si="0"/>
        <v>-5.532225359920484E-2</v>
      </c>
      <c r="M36" s="562"/>
      <c r="N36" s="490">
        <v>20</v>
      </c>
      <c r="O36" s="490">
        <v>15</v>
      </c>
      <c r="P36" s="490">
        <v>15</v>
      </c>
      <c r="Q36" s="490">
        <v>15</v>
      </c>
      <c r="R36" s="490">
        <v>20</v>
      </c>
      <c r="S36" s="490">
        <v>20</v>
      </c>
      <c r="T36" s="490">
        <v>20</v>
      </c>
      <c r="U36" s="490">
        <v>20</v>
      </c>
      <c r="V36" s="490">
        <v>20</v>
      </c>
      <c r="W36" s="490">
        <v>20</v>
      </c>
      <c r="X36" s="490">
        <v>20</v>
      </c>
      <c r="Y36" s="490">
        <v>20</v>
      </c>
      <c r="Z36" s="490">
        <v>20</v>
      </c>
      <c r="AA36" s="490">
        <v>30</v>
      </c>
      <c r="AB36" s="490">
        <v>20</v>
      </c>
      <c r="AC36" s="490">
        <v>20</v>
      </c>
      <c r="AD36" s="490">
        <v>20</v>
      </c>
      <c r="AE36" s="490">
        <v>20</v>
      </c>
      <c r="AF36" s="490"/>
      <c r="AG36" s="490"/>
      <c r="AH36" s="490"/>
      <c r="AI36" s="490"/>
      <c r="AJ36" s="490"/>
      <c r="AK36" s="490"/>
      <c r="AL36" s="588"/>
      <c r="AM36" s="490">
        <v>35</v>
      </c>
      <c r="AN36" s="490">
        <v>35</v>
      </c>
      <c r="AO36" s="490">
        <v>30</v>
      </c>
      <c r="AP36" s="490">
        <v>40</v>
      </c>
      <c r="AQ36" s="490">
        <v>40</v>
      </c>
      <c r="AR36" s="490">
        <v>40</v>
      </c>
      <c r="AS36" s="490">
        <v>40</v>
      </c>
      <c r="AT36" s="490">
        <v>50</v>
      </c>
      <c r="AU36" s="490">
        <v>40</v>
      </c>
      <c r="AV36" s="490">
        <v>40</v>
      </c>
      <c r="AW36" s="490"/>
      <c r="AX36" s="490"/>
      <c r="AY36" s="490"/>
      <c r="AZ36" s="421"/>
      <c r="BA36" s="535" t="s">
        <v>18</v>
      </c>
      <c r="BB36" s="532">
        <f t="shared" si="9"/>
        <v>75</v>
      </c>
      <c r="BC36" s="532">
        <f t="shared" si="9"/>
        <v>70</v>
      </c>
      <c r="BD36" s="532">
        <f t="shared" si="9"/>
        <v>70</v>
      </c>
      <c r="BE36" s="532">
        <f t="shared" si="9"/>
        <v>80</v>
      </c>
      <c r="BF36" s="532">
        <f t="shared" si="9"/>
        <v>90</v>
      </c>
      <c r="BG36" s="532">
        <f t="shared" si="9"/>
        <v>85</v>
      </c>
      <c r="BH36" s="532">
        <f t="shared" si="9"/>
        <v>28.159472164106116</v>
      </c>
      <c r="BI36" s="532">
        <f t="shared" si="9"/>
        <v>26.601626703823687</v>
      </c>
      <c r="BJ36" s="565"/>
      <c r="BK36" s="559"/>
      <c r="BL36" s="523"/>
      <c r="BM36" s="532"/>
      <c r="BN36" s="532"/>
      <c r="BO36" s="532"/>
      <c r="BP36" s="532"/>
      <c r="BQ36" s="532"/>
      <c r="BR36" s="532"/>
      <c r="BS36" s="532"/>
      <c r="BT36" s="532"/>
      <c r="BU36" s="532"/>
      <c r="BV36" s="532"/>
      <c r="BW36" s="532"/>
      <c r="BX36" s="532"/>
      <c r="BY36" s="532"/>
      <c r="BZ36" s="532"/>
      <c r="CA36" s="532"/>
      <c r="CB36" s="532"/>
      <c r="CC36" s="532"/>
      <c r="CD36" s="532"/>
      <c r="CE36" s="532"/>
      <c r="CF36" s="532"/>
      <c r="CG36" s="532"/>
      <c r="CH36" s="532"/>
      <c r="CI36" s="532"/>
      <c r="CJ36" s="532"/>
      <c r="CK36" s="542"/>
      <c r="CL36" s="532"/>
      <c r="CM36" s="532"/>
      <c r="CN36" s="532"/>
    </row>
    <row r="37" spans="2:102" s="400" customFormat="1" ht="12" customHeight="1" x14ac:dyDescent="0.2">
      <c r="B37" s="401" t="s">
        <v>19</v>
      </c>
      <c r="C37" s="520">
        <v>90</v>
      </c>
      <c r="D37" s="520">
        <v>105</v>
      </c>
      <c r="E37" s="520">
        <v>95</v>
      </c>
      <c r="F37" s="520">
        <v>80</v>
      </c>
      <c r="G37" s="520">
        <v>80</v>
      </c>
      <c r="H37" s="520">
        <v>80</v>
      </c>
      <c r="I37" s="722">
        <v>31.49796628665478</v>
      </c>
      <c r="J37" s="722">
        <v>30.012091665852367</v>
      </c>
      <c r="K37" s="566">
        <f t="shared" si="0"/>
        <v>-0.60627542141681523</v>
      </c>
      <c r="L37" s="566">
        <f t="shared" si="0"/>
        <v>-4.7173668524496337E-2</v>
      </c>
      <c r="M37" s="562"/>
      <c r="N37" s="520">
        <v>25</v>
      </c>
      <c r="O37" s="520">
        <v>30</v>
      </c>
      <c r="P37" s="520">
        <v>30</v>
      </c>
      <c r="Q37" s="520">
        <v>25</v>
      </c>
      <c r="R37" s="520">
        <v>20</v>
      </c>
      <c r="S37" s="520">
        <v>20</v>
      </c>
      <c r="T37" s="520">
        <v>20</v>
      </c>
      <c r="U37" s="520">
        <v>20</v>
      </c>
      <c r="V37" s="520">
        <v>20</v>
      </c>
      <c r="W37" s="520">
        <v>20</v>
      </c>
      <c r="X37" s="520">
        <v>20</v>
      </c>
      <c r="Y37" s="520">
        <v>20</v>
      </c>
      <c r="Z37" s="520">
        <v>20</v>
      </c>
      <c r="AA37" s="520">
        <v>20</v>
      </c>
      <c r="AB37" s="520">
        <v>20</v>
      </c>
      <c r="AC37" s="520">
        <v>20</v>
      </c>
      <c r="AD37" s="520">
        <v>20</v>
      </c>
      <c r="AE37" s="520">
        <v>20</v>
      </c>
      <c r="AF37" s="520"/>
      <c r="AG37" s="520"/>
      <c r="AH37" s="520"/>
      <c r="AI37" s="520"/>
      <c r="AJ37" s="520"/>
      <c r="AK37" s="520"/>
      <c r="AL37" s="588"/>
      <c r="AM37" s="520">
        <v>50</v>
      </c>
      <c r="AN37" s="520">
        <v>55</v>
      </c>
      <c r="AO37" s="520">
        <v>55</v>
      </c>
      <c r="AP37" s="520">
        <v>40</v>
      </c>
      <c r="AQ37" s="520">
        <v>40</v>
      </c>
      <c r="AR37" s="520">
        <v>40</v>
      </c>
      <c r="AS37" s="520">
        <v>40</v>
      </c>
      <c r="AT37" s="520">
        <v>40</v>
      </c>
      <c r="AU37" s="520">
        <v>40</v>
      </c>
      <c r="AV37" s="520">
        <v>40</v>
      </c>
      <c r="AW37" s="520"/>
      <c r="AX37" s="520"/>
      <c r="AY37" s="520"/>
      <c r="AZ37" s="421"/>
      <c r="BA37" s="401" t="s">
        <v>19</v>
      </c>
      <c r="BB37" s="403">
        <f t="shared" si="9"/>
        <v>90</v>
      </c>
      <c r="BC37" s="403">
        <f t="shared" si="9"/>
        <v>105</v>
      </c>
      <c r="BD37" s="403">
        <f t="shared" si="9"/>
        <v>95</v>
      </c>
      <c r="BE37" s="403">
        <f t="shared" si="9"/>
        <v>80</v>
      </c>
      <c r="BF37" s="403">
        <f t="shared" si="9"/>
        <v>80</v>
      </c>
      <c r="BG37" s="403">
        <f t="shared" si="9"/>
        <v>80</v>
      </c>
      <c r="BH37" s="403">
        <f t="shared" si="9"/>
        <v>31.49796628665478</v>
      </c>
      <c r="BI37" s="403">
        <f t="shared" si="9"/>
        <v>30.012091665852367</v>
      </c>
      <c r="BJ37" s="567"/>
      <c r="BK37" s="568"/>
      <c r="BL37" s="523"/>
      <c r="BM37" s="403"/>
      <c r="BN37" s="403"/>
      <c r="BO37" s="403"/>
      <c r="BP37" s="403"/>
      <c r="BQ37" s="403"/>
      <c r="BR37" s="403"/>
      <c r="BS37" s="403"/>
      <c r="BT37" s="403"/>
      <c r="BU37" s="403"/>
      <c r="BV37" s="403"/>
      <c r="BW37" s="403"/>
      <c r="BX37" s="403"/>
      <c r="BY37" s="403"/>
      <c r="BZ37" s="403"/>
      <c r="CA37" s="403"/>
      <c r="CB37" s="403"/>
      <c r="CC37" s="403"/>
      <c r="CD37" s="403"/>
      <c r="CE37" s="403"/>
      <c r="CF37" s="403"/>
      <c r="CG37" s="403"/>
      <c r="CH37" s="403"/>
      <c r="CI37" s="403"/>
      <c r="CJ37" s="403"/>
      <c r="CK37" s="543"/>
      <c r="CL37" s="403"/>
      <c r="CM37" s="403"/>
      <c r="CN37" s="403"/>
      <c r="CO37" s="403"/>
      <c r="CP37" s="403"/>
      <c r="CQ37" s="403"/>
      <c r="CR37" s="403"/>
      <c r="CS37" s="403"/>
      <c r="CT37" s="403"/>
      <c r="CU37" s="403"/>
      <c r="CV37" s="403"/>
      <c r="CW37" s="403"/>
      <c r="CX37" s="403"/>
    </row>
    <row r="38" spans="2:102" ht="12" customHeight="1" x14ac:dyDescent="0.2">
      <c r="B38" s="530" t="s">
        <v>11</v>
      </c>
      <c r="C38" s="519">
        <v>145</v>
      </c>
      <c r="D38" s="519">
        <v>175</v>
      </c>
      <c r="E38" s="519">
        <v>200</v>
      </c>
      <c r="F38" s="519">
        <v>205</v>
      </c>
      <c r="G38" s="519">
        <v>180</v>
      </c>
      <c r="H38" s="519">
        <v>245</v>
      </c>
      <c r="I38" s="719">
        <v>259.39346174867865</v>
      </c>
      <c r="J38" s="719">
        <v>539.76962711591887</v>
      </c>
      <c r="K38" s="561">
        <f t="shared" si="0"/>
        <v>5.8748823463994571E-2</v>
      </c>
      <c r="L38" s="561">
        <f t="shared" si="0"/>
        <v>1.0808914129026554</v>
      </c>
      <c r="M38" s="562"/>
      <c r="N38" s="519">
        <v>40</v>
      </c>
      <c r="O38" s="519">
        <v>50</v>
      </c>
      <c r="P38" s="519">
        <v>30</v>
      </c>
      <c r="Q38" s="519">
        <v>45</v>
      </c>
      <c r="R38" s="519">
        <v>70</v>
      </c>
      <c r="S38" s="524">
        <v>70</v>
      </c>
      <c r="T38" s="524">
        <v>60</v>
      </c>
      <c r="U38" s="524">
        <v>80</v>
      </c>
      <c r="V38" s="524">
        <v>60</v>
      </c>
      <c r="W38" s="524">
        <v>5</v>
      </c>
      <c r="X38" s="524">
        <v>40</v>
      </c>
      <c r="Y38" s="524">
        <v>50</v>
      </c>
      <c r="Z38" s="524">
        <v>45</v>
      </c>
      <c r="AA38" s="524">
        <v>35</v>
      </c>
      <c r="AB38" s="524">
        <v>60</v>
      </c>
      <c r="AC38" s="524">
        <v>60</v>
      </c>
      <c r="AD38" s="524">
        <v>65</v>
      </c>
      <c r="AE38" s="524">
        <v>65</v>
      </c>
      <c r="AF38" s="519">
        <v>70.846454478595817</v>
      </c>
      <c r="AG38" s="519">
        <v>70.846454478595817</v>
      </c>
      <c r="AH38" s="519">
        <v>144.19832806195481</v>
      </c>
      <c r="AI38" s="519">
        <v>-26.497775270467777</v>
      </c>
      <c r="AJ38" s="519">
        <v>97.895083591878461</v>
      </c>
      <c r="AK38" s="519">
        <v>81.560136218592902</v>
      </c>
      <c r="AL38" s="588"/>
      <c r="AM38" s="519">
        <v>85</v>
      </c>
      <c r="AN38" s="519">
        <v>90</v>
      </c>
      <c r="AO38" s="519">
        <v>75</v>
      </c>
      <c r="AP38" s="519">
        <v>140</v>
      </c>
      <c r="AQ38" s="519">
        <v>140</v>
      </c>
      <c r="AR38" s="519">
        <v>65</v>
      </c>
      <c r="AS38" s="519">
        <v>90</v>
      </c>
      <c r="AT38" s="519">
        <v>80</v>
      </c>
      <c r="AU38" s="519">
        <v>120</v>
      </c>
      <c r="AV38" s="519">
        <v>130</v>
      </c>
      <c r="AW38" s="519">
        <v>141.69290895719163</v>
      </c>
      <c r="AX38" s="519">
        <v>117.70055279148704</v>
      </c>
      <c r="AY38" s="519">
        <v>179.45521981047136</v>
      </c>
      <c r="AZ38" s="421"/>
      <c r="BA38" s="530" t="s">
        <v>11</v>
      </c>
      <c r="BB38" s="524">
        <f t="shared" si="9"/>
        <v>145</v>
      </c>
      <c r="BC38" s="524">
        <f t="shared" si="9"/>
        <v>175</v>
      </c>
      <c r="BD38" s="524">
        <f t="shared" si="9"/>
        <v>200</v>
      </c>
      <c r="BE38" s="524">
        <f t="shared" si="9"/>
        <v>205</v>
      </c>
      <c r="BF38" s="524">
        <f t="shared" si="9"/>
        <v>180</v>
      </c>
      <c r="BG38" s="524">
        <f t="shared" si="9"/>
        <v>245</v>
      </c>
      <c r="BH38" s="524">
        <f t="shared" si="9"/>
        <v>259.39346174867865</v>
      </c>
      <c r="BI38" s="524">
        <f>J38</f>
        <v>539.76962711591887</v>
      </c>
      <c r="BJ38" s="563">
        <f t="shared" si="4"/>
        <v>5.8748823463994571E-2</v>
      </c>
      <c r="BK38" s="563">
        <f>L38</f>
        <v>1.0808914129026554</v>
      </c>
      <c r="BL38" s="541"/>
      <c r="BM38" s="524">
        <f t="shared" ref="BM38:CJ38" si="14">N38</f>
        <v>40</v>
      </c>
      <c r="BN38" s="524">
        <f t="shared" si="14"/>
        <v>50</v>
      </c>
      <c r="BO38" s="524">
        <f t="shared" si="14"/>
        <v>30</v>
      </c>
      <c r="BP38" s="524">
        <f t="shared" si="14"/>
        <v>45</v>
      </c>
      <c r="BQ38" s="524">
        <f t="shared" si="14"/>
        <v>70</v>
      </c>
      <c r="BR38" s="524">
        <f t="shared" si="14"/>
        <v>70</v>
      </c>
      <c r="BS38" s="524">
        <f t="shared" si="14"/>
        <v>60</v>
      </c>
      <c r="BT38" s="524">
        <f t="shared" si="14"/>
        <v>80</v>
      </c>
      <c r="BU38" s="524">
        <f t="shared" si="14"/>
        <v>60</v>
      </c>
      <c r="BV38" s="524">
        <f t="shared" si="14"/>
        <v>5</v>
      </c>
      <c r="BW38" s="524">
        <f t="shared" si="14"/>
        <v>40</v>
      </c>
      <c r="BX38" s="524">
        <f t="shared" si="14"/>
        <v>50</v>
      </c>
      <c r="BY38" s="524">
        <f t="shared" si="14"/>
        <v>45</v>
      </c>
      <c r="BZ38" s="524">
        <f t="shared" si="14"/>
        <v>35</v>
      </c>
      <c r="CA38" s="524">
        <f t="shared" si="14"/>
        <v>60</v>
      </c>
      <c r="CB38" s="524">
        <f t="shared" si="14"/>
        <v>60</v>
      </c>
      <c r="CC38" s="524">
        <f t="shared" si="14"/>
        <v>65</v>
      </c>
      <c r="CD38" s="524">
        <f t="shared" si="14"/>
        <v>65</v>
      </c>
      <c r="CE38" s="524">
        <f t="shared" si="14"/>
        <v>70.846454478595817</v>
      </c>
      <c r="CF38" s="524">
        <f t="shared" si="14"/>
        <v>70.846454478595817</v>
      </c>
      <c r="CG38" s="524">
        <f t="shared" si="14"/>
        <v>144.19832806195481</v>
      </c>
      <c r="CH38" s="524">
        <f t="shared" si="14"/>
        <v>-26.497775270467777</v>
      </c>
      <c r="CI38" s="524">
        <f t="shared" si="14"/>
        <v>97.895083591878461</v>
      </c>
      <c r="CJ38" s="524">
        <f t="shared" si="14"/>
        <v>81.560136218592902</v>
      </c>
      <c r="CK38" s="534"/>
      <c r="CL38" s="524">
        <f t="shared" ref="CL38:CX38" si="15">AM38</f>
        <v>85</v>
      </c>
      <c r="CM38" s="524">
        <f t="shared" si="15"/>
        <v>90</v>
      </c>
      <c r="CN38" s="524">
        <f t="shared" si="15"/>
        <v>75</v>
      </c>
      <c r="CO38" s="524">
        <f t="shared" si="15"/>
        <v>140</v>
      </c>
      <c r="CP38" s="524">
        <f t="shared" si="15"/>
        <v>140</v>
      </c>
      <c r="CQ38" s="524">
        <f t="shared" si="15"/>
        <v>65</v>
      </c>
      <c r="CR38" s="524">
        <f t="shared" si="15"/>
        <v>90</v>
      </c>
      <c r="CS38" s="524">
        <f t="shared" si="15"/>
        <v>80</v>
      </c>
      <c r="CT38" s="524">
        <f t="shared" si="15"/>
        <v>120</v>
      </c>
      <c r="CU38" s="524">
        <f t="shared" si="15"/>
        <v>130</v>
      </c>
      <c r="CV38" s="524">
        <f t="shared" si="15"/>
        <v>141.69290895719163</v>
      </c>
      <c r="CW38" s="524">
        <f t="shared" si="15"/>
        <v>117.70055279148704</v>
      </c>
      <c r="CX38" s="524">
        <f t="shared" si="15"/>
        <v>179.45521981047136</v>
      </c>
    </row>
    <row r="39" spans="2:102" s="400" customFormat="1" ht="12" customHeight="1" x14ac:dyDescent="0.2">
      <c r="B39" s="535" t="s">
        <v>15</v>
      </c>
      <c r="C39" s="490">
        <v>5</v>
      </c>
      <c r="D39" s="490">
        <v>10</v>
      </c>
      <c r="E39" s="490">
        <v>0</v>
      </c>
      <c r="F39" s="490">
        <v>20</v>
      </c>
      <c r="G39" s="490">
        <v>5</v>
      </c>
      <c r="H39" s="490">
        <v>5</v>
      </c>
      <c r="I39" s="720">
        <v>6.8553211921250128</v>
      </c>
      <c r="J39" s="720">
        <v>-20.198130548082819</v>
      </c>
      <c r="K39" s="564">
        <f t="shared" si="0"/>
        <v>0.37106423842500247</v>
      </c>
      <c r="L39" s="564" t="str">
        <f t="shared" si="0"/>
        <v>N/A</v>
      </c>
      <c r="M39" s="562"/>
      <c r="N39" s="490">
        <v>0</v>
      </c>
      <c r="O39" s="490">
        <v>0</v>
      </c>
      <c r="P39" s="490">
        <v>0</v>
      </c>
      <c r="Q39" s="490">
        <v>0</v>
      </c>
      <c r="R39" s="490">
        <v>0</v>
      </c>
      <c r="S39" s="490">
        <v>0</v>
      </c>
      <c r="T39" s="490">
        <v>5</v>
      </c>
      <c r="U39" s="490">
        <v>5</v>
      </c>
      <c r="V39" s="490">
        <v>10</v>
      </c>
      <c r="W39" s="490">
        <v>0</v>
      </c>
      <c r="X39" s="490">
        <v>0</v>
      </c>
      <c r="Y39" s="490">
        <v>0</v>
      </c>
      <c r="Z39" s="490">
        <v>0</v>
      </c>
      <c r="AA39" s="490">
        <v>0</v>
      </c>
      <c r="AB39" s="490">
        <v>0</v>
      </c>
      <c r="AC39" s="490">
        <v>0</v>
      </c>
      <c r="AD39" s="490">
        <v>0</v>
      </c>
      <c r="AE39" s="490">
        <v>5</v>
      </c>
      <c r="AF39" s="490"/>
      <c r="AG39" s="490"/>
      <c r="AH39" s="490"/>
      <c r="AI39" s="490"/>
      <c r="AJ39" s="490"/>
      <c r="AK39" s="490"/>
      <c r="AL39" s="588"/>
      <c r="AM39" s="490">
        <v>10</v>
      </c>
      <c r="AN39" s="490">
        <v>0</v>
      </c>
      <c r="AO39" s="490">
        <v>0</v>
      </c>
      <c r="AP39" s="482">
        <v>0</v>
      </c>
      <c r="AQ39" s="490">
        <v>10</v>
      </c>
      <c r="AR39" s="490">
        <v>10</v>
      </c>
      <c r="AS39" s="490">
        <v>0</v>
      </c>
      <c r="AT39" s="490">
        <v>0</v>
      </c>
      <c r="AU39" s="490">
        <v>0</v>
      </c>
      <c r="AV39" s="490">
        <v>5</v>
      </c>
      <c r="AW39" s="490"/>
      <c r="AX39" s="490"/>
      <c r="AY39" s="490"/>
      <c r="AZ39" s="421"/>
      <c r="BA39" s="535" t="s">
        <v>15</v>
      </c>
      <c r="BB39" s="532">
        <f t="shared" si="9"/>
        <v>5</v>
      </c>
      <c r="BC39" s="532">
        <f t="shared" si="9"/>
        <v>10</v>
      </c>
      <c r="BD39" s="532">
        <f t="shared" si="9"/>
        <v>0</v>
      </c>
      <c r="BE39" s="532">
        <f t="shared" si="9"/>
        <v>20</v>
      </c>
      <c r="BF39" s="532">
        <f t="shared" si="9"/>
        <v>5</v>
      </c>
      <c r="BG39" s="532">
        <f t="shared" si="9"/>
        <v>5</v>
      </c>
      <c r="BH39" s="532">
        <f t="shared" si="9"/>
        <v>6.8553211921250128</v>
      </c>
      <c r="BI39" s="532">
        <f t="shared" si="9"/>
        <v>-20.198130548082819</v>
      </c>
      <c r="BJ39" s="565"/>
      <c r="BK39" s="559"/>
      <c r="BL39" s="523"/>
      <c r="BM39" s="532"/>
      <c r="BN39" s="532"/>
      <c r="BO39" s="532"/>
      <c r="BP39" s="532"/>
      <c r="BQ39" s="532"/>
      <c r="BR39" s="532"/>
      <c r="BS39" s="532"/>
      <c r="BT39" s="532"/>
      <c r="BU39" s="532"/>
      <c r="BV39" s="532"/>
      <c r="BW39" s="532"/>
      <c r="BX39" s="532"/>
      <c r="BY39" s="532"/>
      <c r="BZ39" s="532"/>
      <c r="CA39" s="532"/>
      <c r="CB39" s="532"/>
      <c r="CC39" s="532"/>
      <c r="CD39" s="532"/>
      <c r="CE39" s="532"/>
      <c r="CF39" s="532"/>
      <c r="CG39" s="532"/>
      <c r="CH39" s="532"/>
      <c r="CI39" s="532"/>
      <c r="CJ39" s="532"/>
      <c r="CK39" s="619"/>
      <c r="CL39" s="532"/>
      <c r="CM39" s="532"/>
      <c r="CN39" s="532"/>
    </row>
    <row r="40" spans="2:102" s="400" customFormat="1" ht="12" customHeight="1" x14ac:dyDescent="0.2">
      <c r="B40" s="535" t="s">
        <v>16</v>
      </c>
      <c r="C40" s="490">
        <v>-10</v>
      </c>
      <c r="D40" s="490">
        <v>15</v>
      </c>
      <c r="E40" s="490">
        <v>10</v>
      </c>
      <c r="F40" s="490">
        <v>5</v>
      </c>
      <c r="G40" s="490">
        <v>5</v>
      </c>
      <c r="H40" s="490">
        <v>35</v>
      </c>
      <c r="I40" s="720">
        <v>58.979256621109812</v>
      </c>
      <c r="J40" s="720">
        <v>24.880154078580766</v>
      </c>
      <c r="K40" s="564">
        <f t="shared" si="0"/>
        <v>0.68512161774599467</v>
      </c>
      <c r="L40" s="564">
        <f t="shared" si="0"/>
        <v>-0.57815415954775395</v>
      </c>
      <c r="M40" s="562"/>
      <c r="N40" s="490">
        <v>10</v>
      </c>
      <c r="O40" s="490">
        <v>0</v>
      </c>
      <c r="P40" s="490">
        <v>0</v>
      </c>
      <c r="Q40" s="490">
        <v>5</v>
      </c>
      <c r="R40" s="490">
        <v>5</v>
      </c>
      <c r="S40" s="490">
        <v>0</v>
      </c>
      <c r="T40" s="490">
        <v>0</v>
      </c>
      <c r="U40" s="490">
        <v>5</v>
      </c>
      <c r="V40" s="490">
        <v>0</v>
      </c>
      <c r="W40" s="490">
        <v>0</v>
      </c>
      <c r="X40" s="490">
        <v>5</v>
      </c>
      <c r="Y40" s="490">
        <v>0</v>
      </c>
      <c r="Z40" s="490">
        <v>0</v>
      </c>
      <c r="AA40" s="490">
        <v>0</v>
      </c>
      <c r="AB40" s="490">
        <v>5</v>
      </c>
      <c r="AC40" s="490">
        <v>10</v>
      </c>
      <c r="AD40" s="490">
        <v>10</v>
      </c>
      <c r="AE40" s="490">
        <v>10</v>
      </c>
      <c r="AF40" s="490"/>
      <c r="AG40" s="490"/>
      <c r="AH40" s="490"/>
      <c r="AI40" s="490"/>
      <c r="AJ40" s="490"/>
      <c r="AK40" s="490"/>
      <c r="AL40" s="588"/>
      <c r="AM40" s="490">
        <v>5</v>
      </c>
      <c r="AN40" s="490">
        <v>10</v>
      </c>
      <c r="AO40" s="490">
        <v>5</v>
      </c>
      <c r="AP40" s="490">
        <v>5</v>
      </c>
      <c r="AQ40" s="490">
        <v>5</v>
      </c>
      <c r="AR40" s="490">
        <v>0</v>
      </c>
      <c r="AS40" s="490">
        <v>5</v>
      </c>
      <c r="AT40" s="490">
        <v>0</v>
      </c>
      <c r="AU40" s="490">
        <v>15</v>
      </c>
      <c r="AV40" s="490">
        <v>20</v>
      </c>
      <c r="AW40" s="490"/>
      <c r="AX40" s="490"/>
      <c r="AY40" s="490"/>
      <c r="AZ40" s="421"/>
      <c r="BA40" s="535" t="s">
        <v>16</v>
      </c>
      <c r="BB40" s="532">
        <f t="shared" si="9"/>
        <v>-10</v>
      </c>
      <c r="BC40" s="532">
        <f t="shared" si="9"/>
        <v>15</v>
      </c>
      <c r="BD40" s="532">
        <f t="shared" si="9"/>
        <v>10</v>
      </c>
      <c r="BE40" s="532">
        <f t="shared" si="9"/>
        <v>5</v>
      </c>
      <c r="BF40" s="532">
        <f t="shared" si="9"/>
        <v>5</v>
      </c>
      <c r="BG40" s="532">
        <f t="shared" si="9"/>
        <v>35</v>
      </c>
      <c r="BH40" s="532">
        <f t="shared" si="9"/>
        <v>58.979256621109812</v>
      </c>
      <c r="BI40" s="532">
        <f t="shared" si="9"/>
        <v>24.880154078580766</v>
      </c>
      <c r="BJ40" s="565"/>
      <c r="BK40" s="559"/>
      <c r="BL40" s="627"/>
      <c r="BM40" s="532"/>
      <c r="BN40" s="532"/>
      <c r="BO40" s="532"/>
      <c r="BP40" s="532"/>
      <c r="BQ40" s="532"/>
      <c r="BR40" s="532"/>
      <c r="BS40" s="532"/>
      <c r="BT40" s="532"/>
      <c r="BU40" s="532"/>
      <c r="BV40" s="532"/>
      <c r="BW40" s="532"/>
      <c r="BX40" s="532"/>
      <c r="BY40" s="532"/>
      <c r="BZ40" s="532"/>
      <c r="CA40" s="532"/>
      <c r="CB40" s="532"/>
      <c r="CC40" s="532"/>
      <c r="CD40" s="532"/>
      <c r="CE40" s="532"/>
      <c r="CF40" s="532"/>
      <c r="CG40" s="532"/>
      <c r="CH40" s="532"/>
      <c r="CI40" s="532"/>
      <c r="CJ40" s="532"/>
      <c r="CK40" s="619"/>
      <c r="CL40" s="532"/>
      <c r="CM40" s="532"/>
      <c r="CN40" s="532"/>
    </row>
    <row r="41" spans="2:102" s="400" customFormat="1" ht="12" customHeight="1" x14ac:dyDescent="0.2">
      <c r="B41" s="535" t="s">
        <v>17</v>
      </c>
      <c r="C41" s="490">
        <v>0</v>
      </c>
      <c r="D41" s="490">
        <v>-25</v>
      </c>
      <c r="E41" s="490">
        <v>-5</v>
      </c>
      <c r="F41" s="490">
        <v>-10</v>
      </c>
      <c r="G41" s="490">
        <v>-10</v>
      </c>
      <c r="H41" s="490">
        <v>0</v>
      </c>
      <c r="I41" s="720">
        <v>-132.00762576601389</v>
      </c>
      <c r="J41" s="720">
        <v>35.987365660849981</v>
      </c>
      <c r="K41" s="564" t="str">
        <f t="shared" si="0"/>
        <v>N/A</v>
      </c>
      <c r="L41" s="564" t="str">
        <f t="shared" si="0"/>
        <v>N/A</v>
      </c>
      <c r="M41" s="562"/>
      <c r="N41" s="490">
        <v>-10</v>
      </c>
      <c r="O41" s="490">
        <v>0</v>
      </c>
      <c r="P41" s="490">
        <v>0</v>
      </c>
      <c r="Q41" s="490">
        <v>0</v>
      </c>
      <c r="R41" s="490">
        <v>0</v>
      </c>
      <c r="S41" s="490">
        <v>0</v>
      </c>
      <c r="T41" s="490">
        <v>0</v>
      </c>
      <c r="U41" s="490">
        <v>0</v>
      </c>
      <c r="V41" s="490">
        <v>-5</v>
      </c>
      <c r="W41" s="490">
        <v>-5</v>
      </c>
      <c r="X41" s="490">
        <v>-5</v>
      </c>
      <c r="Y41" s="490">
        <v>-5</v>
      </c>
      <c r="Z41" s="490">
        <v>0</v>
      </c>
      <c r="AA41" s="490">
        <v>0</v>
      </c>
      <c r="AB41" s="490">
        <v>0</v>
      </c>
      <c r="AC41" s="490">
        <v>0</v>
      </c>
      <c r="AD41" s="490">
        <v>0</v>
      </c>
      <c r="AE41" s="490">
        <v>0</v>
      </c>
      <c r="AF41" s="490"/>
      <c r="AG41" s="490"/>
      <c r="AH41" s="490"/>
      <c r="AI41" s="490"/>
      <c r="AJ41" s="490"/>
      <c r="AK41" s="490"/>
      <c r="AL41" s="588"/>
      <c r="AM41" s="490">
        <v>-15</v>
      </c>
      <c r="AN41" s="490">
        <v>-10</v>
      </c>
      <c r="AO41" s="490">
        <v>0</v>
      </c>
      <c r="AP41" s="490">
        <v>0</v>
      </c>
      <c r="AQ41" s="490">
        <v>0</v>
      </c>
      <c r="AR41" s="490">
        <v>-10</v>
      </c>
      <c r="AS41" s="490">
        <v>-10</v>
      </c>
      <c r="AT41" s="490">
        <v>0</v>
      </c>
      <c r="AU41" s="490">
        <v>0</v>
      </c>
      <c r="AV41" s="490">
        <v>0</v>
      </c>
      <c r="AW41" s="490"/>
      <c r="AX41" s="490"/>
      <c r="AY41" s="490"/>
      <c r="AZ41" s="421"/>
      <c r="BA41" s="535" t="s">
        <v>17</v>
      </c>
      <c r="BB41" s="532">
        <f t="shared" si="9"/>
        <v>0</v>
      </c>
      <c r="BC41" s="532">
        <f t="shared" si="9"/>
        <v>-25</v>
      </c>
      <c r="BD41" s="532">
        <f t="shared" si="9"/>
        <v>-5</v>
      </c>
      <c r="BE41" s="532">
        <f t="shared" si="9"/>
        <v>-10</v>
      </c>
      <c r="BF41" s="532">
        <f t="shared" si="9"/>
        <v>-10</v>
      </c>
      <c r="BG41" s="532">
        <f t="shared" si="9"/>
        <v>0</v>
      </c>
      <c r="BH41" s="532">
        <f t="shared" si="9"/>
        <v>-132.00762576601389</v>
      </c>
      <c r="BI41" s="532">
        <f t="shared" si="9"/>
        <v>35.987365660849981</v>
      </c>
      <c r="BJ41" s="565"/>
      <c r="BK41" s="559"/>
      <c r="BL41" s="627"/>
      <c r="BM41" s="532"/>
      <c r="BN41" s="532"/>
      <c r="BO41" s="532"/>
      <c r="BP41" s="532"/>
      <c r="BQ41" s="532"/>
      <c r="BR41" s="532"/>
      <c r="BS41" s="532"/>
      <c r="BT41" s="532"/>
      <c r="BU41" s="532"/>
      <c r="BV41" s="532"/>
      <c r="BW41" s="532"/>
      <c r="BX41" s="532"/>
      <c r="BY41" s="532"/>
      <c r="BZ41" s="532"/>
      <c r="CA41" s="532"/>
      <c r="CB41" s="532"/>
      <c r="CC41" s="532"/>
      <c r="CD41" s="532"/>
      <c r="CE41" s="532"/>
      <c r="CF41" s="532"/>
      <c r="CG41" s="532"/>
      <c r="CH41" s="532"/>
      <c r="CI41" s="532"/>
      <c r="CJ41" s="532"/>
      <c r="CK41" s="619"/>
      <c r="CL41" s="532"/>
      <c r="CM41" s="532"/>
      <c r="CN41" s="532"/>
    </row>
    <row r="42" spans="2:102" ht="12" customHeight="1" x14ac:dyDescent="0.2">
      <c r="B42" s="535" t="s">
        <v>18</v>
      </c>
      <c r="C42" s="490">
        <v>90</v>
      </c>
      <c r="D42" s="490">
        <v>85</v>
      </c>
      <c r="E42" s="490">
        <v>95</v>
      </c>
      <c r="F42" s="490">
        <v>100</v>
      </c>
      <c r="G42" s="490">
        <v>85</v>
      </c>
      <c r="H42" s="490">
        <v>75</v>
      </c>
      <c r="I42" s="720">
        <v>216.73803960216344</v>
      </c>
      <c r="J42" s="720">
        <v>388.39645887817403</v>
      </c>
      <c r="K42" s="564">
        <f t="shared" si="0"/>
        <v>1.8898405280288459</v>
      </c>
      <c r="L42" s="564">
        <f t="shared" si="0"/>
        <v>0.79200872902191333</v>
      </c>
      <c r="M42" s="562"/>
      <c r="N42" s="490">
        <v>20</v>
      </c>
      <c r="O42" s="490">
        <v>25</v>
      </c>
      <c r="P42" s="490">
        <v>20</v>
      </c>
      <c r="Q42" s="490">
        <v>35</v>
      </c>
      <c r="R42" s="490">
        <v>25</v>
      </c>
      <c r="S42" s="490">
        <v>20</v>
      </c>
      <c r="T42" s="490">
        <v>20</v>
      </c>
      <c r="U42" s="490">
        <v>40</v>
      </c>
      <c r="V42" s="490">
        <v>35</v>
      </c>
      <c r="W42" s="490">
        <v>5</v>
      </c>
      <c r="X42" s="490">
        <v>30</v>
      </c>
      <c r="Y42" s="490">
        <v>15</v>
      </c>
      <c r="Z42" s="490">
        <v>15</v>
      </c>
      <c r="AA42" s="490">
        <v>25</v>
      </c>
      <c r="AB42" s="490">
        <v>45</v>
      </c>
      <c r="AC42" s="490">
        <v>15</v>
      </c>
      <c r="AD42" s="490">
        <v>10</v>
      </c>
      <c r="AE42" s="490">
        <v>10</v>
      </c>
      <c r="AF42" s="490"/>
      <c r="AG42" s="490"/>
      <c r="AH42" s="490"/>
      <c r="AI42" s="490"/>
      <c r="AJ42" s="490"/>
      <c r="AK42" s="490"/>
      <c r="AL42" s="588"/>
      <c r="AM42" s="490">
        <v>40</v>
      </c>
      <c r="AN42" s="490">
        <v>45</v>
      </c>
      <c r="AO42" s="490">
        <v>55</v>
      </c>
      <c r="AP42" s="490">
        <v>45</v>
      </c>
      <c r="AQ42" s="490">
        <v>60</v>
      </c>
      <c r="AR42" s="490">
        <v>40</v>
      </c>
      <c r="AS42" s="490">
        <v>45</v>
      </c>
      <c r="AT42" s="490">
        <v>40</v>
      </c>
      <c r="AU42" s="490">
        <v>60</v>
      </c>
      <c r="AV42" s="490">
        <v>20</v>
      </c>
      <c r="AW42" s="490"/>
      <c r="AX42" s="490"/>
      <c r="AY42" s="490"/>
      <c r="AZ42" s="421"/>
      <c r="BA42" s="535" t="s">
        <v>18</v>
      </c>
      <c r="BB42" s="532">
        <f t="shared" si="9"/>
        <v>90</v>
      </c>
      <c r="BC42" s="532">
        <f t="shared" si="9"/>
        <v>85</v>
      </c>
      <c r="BD42" s="532">
        <f t="shared" si="9"/>
        <v>95</v>
      </c>
      <c r="BE42" s="532">
        <f t="shared" si="9"/>
        <v>100</v>
      </c>
      <c r="BF42" s="532">
        <f t="shared" si="9"/>
        <v>85</v>
      </c>
      <c r="BG42" s="532">
        <f t="shared" si="9"/>
        <v>75</v>
      </c>
      <c r="BH42" s="532">
        <f t="shared" si="9"/>
        <v>216.73803960216344</v>
      </c>
      <c r="BI42" s="532">
        <f t="shared" si="9"/>
        <v>388.39645887817403</v>
      </c>
      <c r="BJ42" s="565"/>
      <c r="BK42" s="559"/>
      <c r="BL42" s="523"/>
      <c r="BM42" s="532"/>
      <c r="BN42" s="532"/>
      <c r="BO42" s="532"/>
      <c r="BP42" s="532"/>
      <c r="BQ42" s="532"/>
      <c r="BR42" s="532"/>
      <c r="BS42" s="532"/>
      <c r="BT42" s="532"/>
      <c r="BU42" s="532"/>
      <c r="BV42" s="532"/>
      <c r="BW42" s="532"/>
      <c r="BX42" s="532"/>
      <c r="BY42" s="532"/>
      <c r="BZ42" s="532"/>
      <c r="CA42" s="532"/>
      <c r="CB42" s="532"/>
      <c r="CC42" s="532"/>
      <c r="CD42" s="532"/>
      <c r="CE42" s="532"/>
      <c r="CF42" s="532"/>
      <c r="CG42" s="532"/>
      <c r="CH42" s="532"/>
      <c r="CI42" s="532"/>
      <c r="CJ42" s="532"/>
      <c r="CK42" s="542"/>
      <c r="CL42" s="532"/>
      <c r="CM42" s="532"/>
      <c r="CN42" s="532"/>
    </row>
    <row r="43" spans="2:102" s="400" customFormat="1" ht="12" customHeight="1" x14ac:dyDescent="0.2">
      <c r="B43" s="401" t="s">
        <v>19</v>
      </c>
      <c r="C43" s="520">
        <v>60</v>
      </c>
      <c r="D43" s="520">
        <v>90</v>
      </c>
      <c r="E43" s="520">
        <v>100</v>
      </c>
      <c r="F43" s="520">
        <v>90</v>
      </c>
      <c r="G43" s="520">
        <v>95</v>
      </c>
      <c r="H43" s="520">
        <v>130</v>
      </c>
      <c r="I43" s="722">
        <v>108.82847009929426</v>
      </c>
      <c r="J43" s="722">
        <v>110.7037790463969</v>
      </c>
      <c r="K43" s="566">
        <f t="shared" si="0"/>
        <v>-0.16285792231312102</v>
      </c>
      <c r="L43" s="566">
        <f t="shared" si="0"/>
        <v>1.7231786364281465E-2</v>
      </c>
      <c r="M43" s="562"/>
      <c r="N43" s="520">
        <v>20</v>
      </c>
      <c r="O43" s="520">
        <v>25</v>
      </c>
      <c r="P43" s="520">
        <v>10</v>
      </c>
      <c r="Q43" s="520">
        <v>5</v>
      </c>
      <c r="R43" s="520">
        <v>40</v>
      </c>
      <c r="S43" s="520">
        <v>50</v>
      </c>
      <c r="T43" s="520">
        <v>35</v>
      </c>
      <c r="U43" s="520">
        <v>30</v>
      </c>
      <c r="V43" s="520">
        <v>20</v>
      </c>
      <c r="W43" s="520">
        <v>5</v>
      </c>
      <c r="X43" s="520">
        <v>10</v>
      </c>
      <c r="Y43" s="520">
        <v>40</v>
      </c>
      <c r="Z43" s="520">
        <v>30</v>
      </c>
      <c r="AA43" s="520">
        <v>10</v>
      </c>
      <c r="AB43" s="520">
        <v>10</v>
      </c>
      <c r="AC43" s="520">
        <v>35</v>
      </c>
      <c r="AD43" s="520">
        <v>45</v>
      </c>
      <c r="AE43" s="520">
        <v>40</v>
      </c>
      <c r="AF43" s="520"/>
      <c r="AG43" s="520"/>
      <c r="AH43" s="520"/>
      <c r="AI43" s="520"/>
      <c r="AJ43" s="520"/>
      <c r="AK43" s="520"/>
      <c r="AL43" s="588"/>
      <c r="AM43" s="520">
        <v>45</v>
      </c>
      <c r="AN43" s="520">
        <v>45</v>
      </c>
      <c r="AO43" s="520">
        <v>15</v>
      </c>
      <c r="AP43" s="520">
        <v>90</v>
      </c>
      <c r="AQ43" s="520">
        <v>65</v>
      </c>
      <c r="AR43" s="520">
        <v>25</v>
      </c>
      <c r="AS43" s="520">
        <v>50</v>
      </c>
      <c r="AT43" s="520">
        <v>40</v>
      </c>
      <c r="AU43" s="520">
        <v>45</v>
      </c>
      <c r="AV43" s="520">
        <v>85</v>
      </c>
      <c r="AW43" s="520"/>
      <c r="AX43" s="520"/>
      <c r="AY43" s="520"/>
      <c r="AZ43" s="421"/>
      <c r="BA43" s="401" t="s">
        <v>19</v>
      </c>
      <c r="BB43" s="403">
        <f t="shared" si="9"/>
        <v>60</v>
      </c>
      <c r="BC43" s="403">
        <f t="shared" si="9"/>
        <v>90</v>
      </c>
      <c r="BD43" s="403">
        <f t="shared" si="9"/>
        <v>100</v>
      </c>
      <c r="BE43" s="403">
        <f t="shared" si="9"/>
        <v>90</v>
      </c>
      <c r="BF43" s="403">
        <f t="shared" si="9"/>
        <v>95</v>
      </c>
      <c r="BG43" s="403">
        <f t="shared" si="9"/>
        <v>130</v>
      </c>
      <c r="BH43" s="403">
        <f t="shared" si="9"/>
        <v>108.82847009929426</v>
      </c>
      <c r="BI43" s="403">
        <f t="shared" si="9"/>
        <v>110.7037790463969</v>
      </c>
      <c r="BJ43" s="567"/>
      <c r="BK43" s="568"/>
      <c r="BL43" s="523"/>
      <c r="BM43" s="403"/>
      <c r="BN43" s="403"/>
      <c r="BO43" s="403"/>
      <c r="BP43" s="403"/>
      <c r="BQ43" s="403"/>
      <c r="BR43" s="403"/>
      <c r="BS43" s="403"/>
      <c r="BT43" s="403"/>
      <c r="BU43" s="403"/>
      <c r="BV43" s="403"/>
      <c r="BW43" s="403"/>
      <c r="BX43" s="403"/>
      <c r="BY43" s="403"/>
      <c r="BZ43" s="403"/>
      <c r="CA43" s="403"/>
      <c r="CB43" s="403"/>
      <c r="CC43" s="403"/>
      <c r="CD43" s="403"/>
      <c r="CE43" s="403"/>
      <c r="CF43" s="403"/>
      <c r="CG43" s="403"/>
      <c r="CH43" s="403"/>
      <c r="CI43" s="403"/>
      <c r="CJ43" s="403"/>
      <c r="CK43" s="543"/>
      <c r="CL43" s="403"/>
      <c r="CM43" s="403"/>
      <c r="CN43" s="403"/>
      <c r="CO43" s="403"/>
      <c r="CP43" s="403"/>
      <c r="CQ43" s="403"/>
      <c r="CR43" s="403"/>
      <c r="CS43" s="403"/>
      <c r="CT43" s="403"/>
      <c r="CU43" s="403"/>
      <c r="CV43" s="403"/>
      <c r="CW43" s="403"/>
      <c r="CX43" s="403"/>
    </row>
    <row r="44" spans="2:102" ht="12" customHeight="1" x14ac:dyDescent="0.2">
      <c r="B44" s="347" t="s">
        <v>58</v>
      </c>
      <c r="C44" s="348">
        <v>220</v>
      </c>
      <c r="D44" s="348">
        <v>220</v>
      </c>
      <c r="E44" s="348">
        <v>225</v>
      </c>
      <c r="F44" s="348">
        <v>230</v>
      </c>
      <c r="G44" s="348">
        <v>235</v>
      </c>
      <c r="H44" s="348">
        <v>240</v>
      </c>
      <c r="I44" s="727">
        <v>248.88000000000005</v>
      </c>
      <c r="J44" s="727">
        <v>248.88000000000005</v>
      </c>
      <c r="K44" s="349">
        <f t="shared" si="0"/>
        <v>3.7000000000000144E-2</v>
      </c>
      <c r="L44" s="349">
        <f t="shared" si="0"/>
        <v>0</v>
      </c>
      <c r="M44" s="562"/>
      <c r="N44" s="348">
        <v>45</v>
      </c>
      <c r="O44" s="348">
        <v>65</v>
      </c>
      <c r="P44" s="348">
        <v>50</v>
      </c>
      <c r="Q44" s="348">
        <v>65</v>
      </c>
      <c r="R44" s="348">
        <v>45</v>
      </c>
      <c r="S44" s="350">
        <v>65</v>
      </c>
      <c r="T44" s="350">
        <v>50</v>
      </c>
      <c r="U44" s="350">
        <v>70</v>
      </c>
      <c r="V44" s="350">
        <v>45</v>
      </c>
      <c r="W44" s="350">
        <v>75</v>
      </c>
      <c r="X44" s="350">
        <v>55</v>
      </c>
      <c r="Y44" s="350">
        <v>70</v>
      </c>
      <c r="Z44" s="350">
        <v>45</v>
      </c>
      <c r="AA44" s="350">
        <v>70</v>
      </c>
      <c r="AB44" s="350">
        <v>55</v>
      </c>
      <c r="AC44" s="350">
        <v>70</v>
      </c>
      <c r="AD44" s="350">
        <v>45</v>
      </c>
      <c r="AE44" s="350">
        <v>70</v>
      </c>
      <c r="AF44" s="348">
        <v>62.22</v>
      </c>
      <c r="AG44" s="348">
        <v>67.320000000000007</v>
      </c>
      <c r="AH44" s="348">
        <v>72.42</v>
      </c>
      <c r="AI44" s="348">
        <v>46.92</v>
      </c>
      <c r="AJ44" s="348">
        <v>59.108999999999995</v>
      </c>
      <c r="AK44" s="348">
        <v>63.954000000000001</v>
      </c>
      <c r="AL44" s="588"/>
      <c r="AM44" s="348">
        <v>110</v>
      </c>
      <c r="AN44" s="348">
        <v>110</v>
      </c>
      <c r="AO44" s="348">
        <v>115</v>
      </c>
      <c r="AP44" s="348">
        <v>110</v>
      </c>
      <c r="AQ44" s="348">
        <v>120</v>
      </c>
      <c r="AR44" s="348">
        <v>120</v>
      </c>
      <c r="AS44" s="348">
        <v>125</v>
      </c>
      <c r="AT44" s="348">
        <v>115</v>
      </c>
      <c r="AU44" s="348">
        <v>125</v>
      </c>
      <c r="AV44" s="348">
        <v>115</v>
      </c>
      <c r="AW44" s="348">
        <v>129.54000000000002</v>
      </c>
      <c r="AX44" s="348">
        <v>119.34</v>
      </c>
      <c r="AY44" s="348">
        <v>123.06299999999999</v>
      </c>
      <c r="AZ44" s="421"/>
      <c r="BA44" s="347" t="s">
        <v>58</v>
      </c>
      <c r="BB44" s="350">
        <f t="shared" si="9"/>
        <v>220</v>
      </c>
      <c r="BC44" s="350">
        <f t="shared" si="9"/>
        <v>220</v>
      </c>
      <c r="BD44" s="350">
        <f t="shared" si="9"/>
        <v>225</v>
      </c>
      <c r="BE44" s="350">
        <f t="shared" si="9"/>
        <v>230</v>
      </c>
      <c r="BF44" s="350">
        <f t="shared" si="9"/>
        <v>235</v>
      </c>
      <c r="BG44" s="350">
        <f t="shared" si="9"/>
        <v>240</v>
      </c>
      <c r="BH44" s="350">
        <f>I44</f>
        <v>248.88000000000005</v>
      </c>
      <c r="BI44" s="350">
        <f>J44</f>
        <v>248.88000000000005</v>
      </c>
      <c r="BJ44" s="351">
        <f t="shared" si="4"/>
        <v>3.7000000000000144E-2</v>
      </c>
      <c r="BK44" s="351">
        <f>L44</f>
        <v>0</v>
      </c>
      <c r="BL44" s="541"/>
      <c r="BM44" s="350">
        <f t="shared" ref="BM44:CB46" si="16">N44</f>
        <v>45</v>
      </c>
      <c r="BN44" s="350">
        <f t="shared" si="16"/>
        <v>65</v>
      </c>
      <c r="BO44" s="350">
        <f t="shared" si="16"/>
        <v>50</v>
      </c>
      <c r="BP44" s="350">
        <f t="shared" si="16"/>
        <v>65</v>
      </c>
      <c r="BQ44" s="350">
        <f t="shared" si="16"/>
        <v>45</v>
      </c>
      <c r="BR44" s="350">
        <f t="shared" si="16"/>
        <v>65</v>
      </c>
      <c r="BS44" s="350">
        <f t="shared" si="16"/>
        <v>50</v>
      </c>
      <c r="BT44" s="350">
        <f t="shared" si="16"/>
        <v>70</v>
      </c>
      <c r="BU44" s="350">
        <f t="shared" si="16"/>
        <v>45</v>
      </c>
      <c r="BV44" s="350">
        <f t="shared" si="16"/>
        <v>75</v>
      </c>
      <c r="BW44" s="350">
        <f t="shared" si="16"/>
        <v>55</v>
      </c>
      <c r="BX44" s="350">
        <f t="shared" si="16"/>
        <v>70</v>
      </c>
      <c r="BY44" s="350">
        <f t="shared" si="16"/>
        <v>45</v>
      </c>
      <c r="BZ44" s="350">
        <f t="shared" si="16"/>
        <v>70</v>
      </c>
      <c r="CA44" s="350">
        <f t="shared" si="16"/>
        <v>55</v>
      </c>
      <c r="CB44" s="350">
        <f t="shared" si="16"/>
        <v>70</v>
      </c>
      <c r="CC44" s="350">
        <f t="shared" ref="BW44:CJ46" si="17">AD44</f>
        <v>45</v>
      </c>
      <c r="CD44" s="350">
        <f t="shared" si="17"/>
        <v>70</v>
      </c>
      <c r="CE44" s="350">
        <f t="shared" si="17"/>
        <v>62.22</v>
      </c>
      <c r="CF44" s="350">
        <f t="shared" si="17"/>
        <v>67.320000000000007</v>
      </c>
      <c r="CG44" s="350">
        <f t="shared" si="17"/>
        <v>72.42</v>
      </c>
      <c r="CH44" s="350">
        <f t="shared" si="17"/>
        <v>46.92</v>
      </c>
      <c r="CI44" s="350">
        <f t="shared" si="17"/>
        <v>59.108999999999995</v>
      </c>
      <c r="CJ44" s="350">
        <f t="shared" si="17"/>
        <v>63.954000000000001</v>
      </c>
      <c r="CK44" s="534"/>
      <c r="CL44" s="350">
        <f t="shared" ref="CL44:CX46" si="18">AM44</f>
        <v>110</v>
      </c>
      <c r="CM44" s="350">
        <f t="shared" si="18"/>
        <v>110</v>
      </c>
      <c r="CN44" s="350">
        <f t="shared" si="18"/>
        <v>115</v>
      </c>
      <c r="CO44" s="350">
        <f t="shared" si="18"/>
        <v>110</v>
      </c>
      <c r="CP44" s="350">
        <f t="shared" si="18"/>
        <v>120</v>
      </c>
      <c r="CQ44" s="350">
        <f t="shared" si="18"/>
        <v>120</v>
      </c>
      <c r="CR44" s="350">
        <f t="shared" si="18"/>
        <v>125</v>
      </c>
      <c r="CS44" s="350">
        <f t="shared" si="18"/>
        <v>115</v>
      </c>
      <c r="CT44" s="350">
        <f t="shared" si="18"/>
        <v>125</v>
      </c>
      <c r="CU44" s="350">
        <f t="shared" si="18"/>
        <v>115</v>
      </c>
      <c r="CV44" s="350">
        <f t="shared" si="18"/>
        <v>129.54000000000002</v>
      </c>
      <c r="CW44" s="350">
        <f t="shared" si="18"/>
        <v>119.34</v>
      </c>
      <c r="CX44" s="350">
        <f t="shared" si="18"/>
        <v>123.06299999999999</v>
      </c>
    </row>
    <row r="45" spans="2:102" ht="12" customHeight="1" x14ac:dyDescent="0.2">
      <c r="B45" s="352" t="s">
        <v>31</v>
      </c>
      <c r="C45" s="353">
        <v>340</v>
      </c>
      <c r="D45" s="353">
        <v>360</v>
      </c>
      <c r="E45" s="353">
        <v>345</v>
      </c>
      <c r="F45" s="353">
        <v>385</v>
      </c>
      <c r="G45" s="353">
        <v>395</v>
      </c>
      <c r="H45" s="353">
        <v>425</v>
      </c>
      <c r="I45" s="728">
        <v>576.97683599956326</v>
      </c>
      <c r="J45" s="728">
        <v>495.1354870795227</v>
      </c>
      <c r="K45" s="354">
        <f t="shared" si="0"/>
        <v>0.35759255529309009</v>
      </c>
      <c r="L45" s="354">
        <f t="shared" si="0"/>
        <v>-0.14184512065940635</v>
      </c>
      <c r="M45" s="562"/>
      <c r="N45" s="353">
        <v>85</v>
      </c>
      <c r="O45" s="353">
        <v>95</v>
      </c>
      <c r="P45" s="353">
        <v>85</v>
      </c>
      <c r="Q45" s="353">
        <v>85</v>
      </c>
      <c r="R45" s="353">
        <v>80</v>
      </c>
      <c r="S45" s="353">
        <v>95</v>
      </c>
      <c r="T45" s="353">
        <v>90</v>
      </c>
      <c r="U45" s="353">
        <v>90</v>
      </c>
      <c r="V45" s="353">
        <v>95</v>
      </c>
      <c r="W45" s="353">
        <v>110</v>
      </c>
      <c r="X45" s="353">
        <v>100</v>
      </c>
      <c r="Y45" s="353">
        <v>95</v>
      </c>
      <c r="Z45" s="353">
        <v>95</v>
      </c>
      <c r="AA45" s="353">
        <v>105</v>
      </c>
      <c r="AB45" s="353">
        <v>105</v>
      </c>
      <c r="AC45" s="353">
        <v>105</v>
      </c>
      <c r="AD45" s="353">
        <v>100</v>
      </c>
      <c r="AE45" s="353">
        <v>115</v>
      </c>
      <c r="AF45" s="353">
        <v>144.5448596622488</v>
      </c>
      <c r="AG45" s="353">
        <v>144.41123714564523</v>
      </c>
      <c r="AH45" s="353">
        <v>143.34225701281702</v>
      </c>
      <c r="AI45" s="353">
        <v>144.67848217885233</v>
      </c>
      <c r="AJ45" s="353">
        <v>115.13949456773284</v>
      </c>
      <c r="AK45" s="353">
        <v>101.2424521903034</v>
      </c>
      <c r="AL45" s="588"/>
      <c r="AM45" s="353">
        <v>180</v>
      </c>
      <c r="AN45" s="353">
        <v>180</v>
      </c>
      <c r="AO45" s="353">
        <v>170</v>
      </c>
      <c r="AP45" s="353">
        <v>175</v>
      </c>
      <c r="AQ45" s="353">
        <v>180</v>
      </c>
      <c r="AR45" s="353">
        <v>205</v>
      </c>
      <c r="AS45" s="353">
        <v>195</v>
      </c>
      <c r="AT45" s="353">
        <v>200</v>
      </c>
      <c r="AU45" s="353">
        <v>210</v>
      </c>
      <c r="AV45" s="353">
        <v>215</v>
      </c>
      <c r="AW45" s="353">
        <v>288.95609680789403</v>
      </c>
      <c r="AX45" s="353">
        <v>288.02073919166935</v>
      </c>
      <c r="AY45" s="353">
        <v>216.38194675803624</v>
      </c>
      <c r="AZ45" s="421"/>
      <c r="BA45" s="352" t="s">
        <v>31</v>
      </c>
      <c r="BB45" s="355">
        <f t="shared" si="9"/>
        <v>340</v>
      </c>
      <c r="BC45" s="355">
        <f t="shared" si="9"/>
        <v>360</v>
      </c>
      <c r="BD45" s="355">
        <f t="shared" si="9"/>
        <v>345</v>
      </c>
      <c r="BE45" s="355">
        <f t="shared" si="9"/>
        <v>385</v>
      </c>
      <c r="BF45" s="355">
        <f t="shared" si="9"/>
        <v>395</v>
      </c>
      <c r="BG45" s="355">
        <f t="shared" si="9"/>
        <v>425</v>
      </c>
      <c r="BH45" s="355">
        <f t="shared" si="9"/>
        <v>576.97683599956326</v>
      </c>
      <c r="BI45" s="355">
        <f>J45</f>
        <v>495.1354870795227</v>
      </c>
      <c r="BJ45" s="356">
        <f t="shared" si="4"/>
        <v>0.35759255529309009</v>
      </c>
      <c r="BK45" s="356">
        <f>L45</f>
        <v>-0.14184512065940635</v>
      </c>
      <c r="BL45" s="533"/>
      <c r="BM45" s="355">
        <f t="shared" si="16"/>
        <v>85</v>
      </c>
      <c r="BN45" s="355">
        <f t="shared" si="16"/>
        <v>95</v>
      </c>
      <c r="BO45" s="355">
        <f t="shared" si="16"/>
        <v>85</v>
      </c>
      <c r="BP45" s="355">
        <f t="shared" si="16"/>
        <v>85</v>
      </c>
      <c r="BQ45" s="355">
        <f t="shared" si="16"/>
        <v>80</v>
      </c>
      <c r="BR45" s="355">
        <f t="shared" si="16"/>
        <v>95</v>
      </c>
      <c r="BS45" s="355">
        <f t="shared" si="16"/>
        <v>90</v>
      </c>
      <c r="BT45" s="355">
        <f t="shared" si="16"/>
        <v>90</v>
      </c>
      <c r="BU45" s="355">
        <f t="shared" si="16"/>
        <v>95</v>
      </c>
      <c r="BV45" s="355">
        <f t="shared" si="16"/>
        <v>110</v>
      </c>
      <c r="BW45" s="355">
        <f t="shared" si="17"/>
        <v>100</v>
      </c>
      <c r="BX45" s="355">
        <f t="shared" si="17"/>
        <v>95</v>
      </c>
      <c r="BY45" s="355">
        <f t="shared" si="17"/>
        <v>95</v>
      </c>
      <c r="BZ45" s="355">
        <f t="shared" si="17"/>
        <v>105</v>
      </c>
      <c r="CA45" s="355">
        <f t="shared" si="17"/>
        <v>105</v>
      </c>
      <c r="CB45" s="355">
        <f t="shared" si="17"/>
        <v>105</v>
      </c>
      <c r="CC45" s="355">
        <f t="shared" si="17"/>
        <v>100</v>
      </c>
      <c r="CD45" s="355">
        <f t="shared" si="17"/>
        <v>115</v>
      </c>
      <c r="CE45" s="355">
        <f t="shared" si="17"/>
        <v>144.5448596622488</v>
      </c>
      <c r="CF45" s="355">
        <f t="shared" si="17"/>
        <v>144.41123714564523</v>
      </c>
      <c r="CG45" s="355">
        <f t="shared" si="17"/>
        <v>143.34225701281702</v>
      </c>
      <c r="CH45" s="355">
        <f t="shared" si="17"/>
        <v>144.67848217885233</v>
      </c>
      <c r="CI45" s="355">
        <f t="shared" si="17"/>
        <v>115.13949456773284</v>
      </c>
      <c r="CJ45" s="355">
        <f t="shared" si="17"/>
        <v>101.2424521903034</v>
      </c>
      <c r="CK45" s="534"/>
      <c r="CL45" s="355">
        <f t="shared" si="18"/>
        <v>180</v>
      </c>
      <c r="CM45" s="355">
        <f t="shared" si="18"/>
        <v>180</v>
      </c>
      <c r="CN45" s="355">
        <f t="shared" si="18"/>
        <v>170</v>
      </c>
      <c r="CO45" s="355">
        <f t="shared" si="18"/>
        <v>175</v>
      </c>
      <c r="CP45" s="355">
        <f t="shared" si="18"/>
        <v>180</v>
      </c>
      <c r="CQ45" s="355">
        <f t="shared" si="18"/>
        <v>205</v>
      </c>
      <c r="CR45" s="355">
        <f t="shared" si="18"/>
        <v>195</v>
      </c>
      <c r="CS45" s="355">
        <f t="shared" si="18"/>
        <v>200</v>
      </c>
      <c r="CT45" s="355">
        <f t="shared" si="18"/>
        <v>210</v>
      </c>
      <c r="CU45" s="355">
        <f t="shared" si="18"/>
        <v>215</v>
      </c>
      <c r="CV45" s="355">
        <f t="shared" si="18"/>
        <v>288.95609680789403</v>
      </c>
      <c r="CW45" s="355">
        <f t="shared" si="18"/>
        <v>288.02073919166935</v>
      </c>
      <c r="CX45" s="355">
        <f t="shared" si="18"/>
        <v>216.38194675803624</v>
      </c>
    </row>
    <row r="46" spans="2:102" ht="12" customHeight="1" x14ac:dyDescent="0.2">
      <c r="B46" s="358" t="s">
        <v>112</v>
      </c>
      <c r="C46" s="359">
        <v>-5</v>
      </c>
      <c r="D46" s="359">
        <v>50</v>
      </c>
      <c r="E46" s="359">
        <v>525</v>
      </c>
      <c r="F46" s="359">
        <v>460</v>
      </c>
      <c r="G46" s="359">
        <v>215</v>
      </c>
      <c r="H46" s="359">
        <v>280</v>
      </c>
      <c r="I46" s="729">
        <v>281.13411522139484</v>
      </c>
      <c r="J46" s="729">
        <v>600.18635010008802</v>
      </c>
      <c r="K46" s="561">
        <f>IF(ISERROR(I46/H46),"N/A",IF(H46&lt;0,"N/A",IF(I46&lt;0,"N/A",IF(I46/H46-1&gt;300%,"&gt;±300%",IF(I46/H46-1&lt;-300%,"&gt;±300%",I46/H46-1)))))</f>
        <v>4.0504115049815326E-3</v>
      </c>
      <c r="L46" s="745">
        <f t="shared" ref="L46:L56" si="19">IF(ISERROR(J46/I46),"N/A",IF(I46&lt;0,"N/A",IF(J46&lt;0,"N/A",IF(J46/I46-1&gt;300%,"&gt;±300%",IF(J46/I46-1&lt;-300%,"&gt;±300%",J46/I46-1)))))</f>
        <v>1.1348755544215527</v>
      </c>
      <c r="M46" s="562"/>
      <c r="N46" s="359">
        <v>15</v>
      </c>
      <c r="O46" s="359">
        <v>40</v>
      </c>
      <c r="P46" s="359">
        <v>45</v>
      </c>
      <c r="Q46" s="359">
        <v>75</v>
      </c>
      <c r="R46" s="359">
        <v>180</v>
      </c>
      <c r="S46" s="359">
        <v>220</v>
      </c>
      <c r="T46" s="359">
        <v>150</v>
      </c>
      <c r="U46" s="359">
        <v>115</v>
      </c>
      <c r="V46" s="359">
        <v>80</v>
      </c>
      <c r="W46" s="359">
        <v>115</v>
      </c>
      <c r="X46" s="359">
        <v>30</v>
      </c>
      <c r="Y46" s="359">
        <v>75</v>
      </c>
      <c r="Z46" s="359">
        <v>45</v>
      </c>
      <c r="AA46" s="359">
        <v>65</v>
      </c>
      <c r="AB46" s="359">
        <v>85</v>
      </c>
      <c r="AC46" s="359">
        <v>70</v>
      </c>
      <c r="AD46" s="359">
        <v>70</v>
      </c>
      <c r="AE46" s="359">
        <v>50</v>
      </c>
      <c r="AF46" s="359">
        <v>110.62812409498584</v>
      </c>
      <c r="AG46" s="359">
        <v>88.922774273872562</v>
      </c>
      <c r="AH46" s="359">
        <v>53.390988350310202</v>
      </c>
      <c r="AI46" s="359">
        <v>28.192228502226257</v>
      </c>
      <c r="AJ46" s="359">
        <v>312.47541981441475</v>
      </c>
      <c r="AK46" s="359">
        <v>132.64072493118914</v>
      </c>
      <c r="AL46" s="344"/>
      <c r="AM46" s="359">
        <v>-5</v>
      </c>
      <c r="AN46" s="502">
        <v>55</v>
      </c>
      <c r="AO46" s="481">
        <v>120</v>
      </c>
      <c r="AP46" s="502">
        <v>400</v>
      </c>
      <c r="AQ46" s="502">
        <v>265</v>
      </c>
      <c r="AR46" s="502">
        <v>195</v>
      </c>
      <c r="AS46" s="502">
        <v>105</v>
      </c>
      <c r="AT46" s="502">
        <v>110</v>
      </c>
      <c r="AU46" s="502">
        <v>155</v>
      </c>
      <c r="AV46" s="502">
        <v>120</v>
      </c>
      <c r="AW46" s="490">
        <v>199.55089836885838</v>
      </c>
      <c r="AX46" s="490">
        <v>142.31376262418277</v>
      </c>
      <c r="AY46" s="490">
        <v>81.583216852536452</v>
      </c>
      <c r="AZ46" s="421"/>
      <c r="BA46" s="373" t="s">
        <v>112</v>
      </c>
      <c r="BB46" s="524">
        <f t="shared" si="9"/>
        <v>-5</v>
      </c>
      <c r="BC46" s="524">
        <f t="shared" si="9"/>
        <v>50</v>
      </c>
      <c r="BD46" s="524">
        <f t="shared" si="9"/>
        <v>525</v>
      </c>
      <c r="BE46" s="524">
        <f t="shared" si="9"/>
        <v>460</v>
      </c>
      <c r="BF46" s="524">
        <f t="shared" si="9"/>
        <v>215</v>
      </c>
      <c r="BG46" s="524">
        <f t="shared" si="9"/>
        <v>280</v>
      </c>
      <c r="BH46" s="524">
        <f>I46</f>
        <v>281.13411522139484</v>
      </c>
      <c r="BI46" s="524">
        <f>J46</f>
        <v>600.18635010008802</v>
      </c>
      <c r="BJ46" s="563">
        <f t="shared" si="4"/>
        <v>4.0504115049815326E-3</v>
      </c>
      <c r="BK46" s="563">
        <f>L46</f>
        <v>1.1348755544215527</v>
      </c>
      <c r="BL46" s="533"/>
      <c r="BM46" s="524">
        <f t="shared" si="16"/>
        <v>15</v>
      </c>
      <c r="BN46" s="524">
        <f t="shared" si="16"/>
        <v>40</v>
      </c>
      <c r="BO46" s="524">
        <f t="shared" si="16"/>
        <v>45</v>
      </c>
      <c r="BP46" s="524">
        <f t="shared" si="16"/>
        <v>75</v>
      </c>
      <c r="BQ46" s="524">
        <f t="shared" si="16"/>
        <v>180</v>
      </c>
      <c r="BR46" s="524">
        <f t="shared" si="16"/>
        <v>220</v>
      </c>
      <c r="BS46" s="524">
        <f t="shared" si="16"/>
        <v>150</v>
      </c>
      <c r="BT46" s="524">
        <f t="shared" si="16"/>
        <v>115</v>
      </c>
      <c r="BU46" s="524">
        <f t="shared" si="16"/>
        <v>80</v>
      </c>
      <c r="BV46" s="524">
        <f t="shared" si="16"/>
        <v>115</v>
      </c>
      <c r="BW46" s="524">
        <f t="shared" si="16"/>
        <v>30</v>
      </c>
      <c r="BX46" s="524">
        <f t="shared" si="16"/>
        <v>75</v>
      </c>
      <c r="BY46" s="524">
        <f t="shared" si="16"/>
        <v>45</v>
      </c>
      <c r="BZ46" s="524">
        <f t="shared" si="16"/>
        <v>65</v>
      </c>
      <c r="CA46" s="524">
        <f t="shared" si="16"/>
        <v>85</v>
      </c>
      <c r="CB46" s="524">
        <f t="shared" si="16"/>
        <v>70</v>
      </c>
      <c r="CC46" s="524">
        <f t="shared" si="17"/>
        <v>70</v>
      </c>
      <c r="CD46" s="524">
        <f t="shared" si="17"/>
        <v>50</v>
      </c>
      <c r="CE46" s="524">
        <f t="shared" si="17"/>
        <v>110.62812409498584</v>
      </c>
      <c r="CF46" s="524">
        <f t="shared" si="17"/>
        <v>88.922774273872562</v>
      </c>
      <c r="CG46" s="524">
        <f t="shared" si="17"/>
        <v>53.390988350310202</v>
      </c>
      <c r="CH46" s="524">
        <f t="shared" si="17"/>
        <v>28.192228502226257</v>
      </c>
      <c r="CI46" s="524">
        <f t="shared" si="17"/>
        <v>312.47541981441475</v>
      </c>
      <c r="CJ46" s="524">
        <f t="shared" si="17"/>
        <v>132.64072493118914</v>
      </c>
      <c r="CK46" s="534"/>
      <c r="CL46" s="524">
        <f t="shared" si="18"/>
        <v>-5</v>
      </c>
      <c r="CM46" s="524">
        <f t="shared" si="18"/>
        <v>55</v>
      </c>
      <c r="CN46" s="524">
        <f t="shared" si="18"/>
        <v>120</v>
      </c>
      <c r="CO46" s="524">
        <f t="shared" si="18"/>
        <v>400</v>
      </c>
      <c r="CP46" s="524">
        <f t="shared" si="18"/>
        <v>265</v>
      </c>
      <c r="CQ46" s="524">
        <f t="shared" si="18"/>
        <v>195</v>
      </c>
      <c r="CR46" s="524">
        <f t="shared" si="18"/>
        <v>105</v>
      </c>
      <c r="CS46" s="524">
        <f t="shared" si="18"/>
        <v>110</v>
      </c>
      <c r="CT46" s="524">
        <f t="shared" si="18"/>
        <v>155</v>
      </c>
      <c r="CU46" s="524">
        <f>AV46</f>
        <v>120</v>
      </c>
      <c r="CV46" s="524">
        <f t="shared" si="18"/>
        <v>199.55089836885838</v>
      </c>
      <c r="CW46" s="524">
        <f t="shared" si="18"/>
        <v>142.31376262418277</v>
      </c>
      <c r="CX46" s="524">
        <f t="shared" si="18"/>
        <v>81.583216852536452</v>
      </c>
    </row>
    <row r="47" spans="2:102" ht="12" customHeight="1" x14ac:dyDescent="0.2">
      <c r="B47" s="535" t="s">
        <v>15</v>
      </c>
      <c r="C47" s="519"/>
      <c r="D47" s="519"/>
      <c r="E47" s="519"/>
      <c r="F47" s="519"/>
      <c r="G47" s="519"/>
      <c r="H47" s="562"/>
      <c r="I47" s="730">
        <v>158.83133333333333</v>
      </c>
      <c r="J47" s="730">
        <v>219.6669333333333</v>
      </c>
      <c r="K47" s="357"/>
      <c r="L47" s="357">
        <f t="shared" si="19"/>
        <v>0.38302014296087661</v>
      </c>
      <c r="M47" s="562"/>
      <c r="N47" s="562"/>
      <c r="O47" s="562"/>
      <c r="P47" s="562"/>
      <c r="Q47" s="562"/>
      <c r="R47" s="562"/>
      <c r="S47" s="562"/>
      <c r="T47" s="562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>
        <v>79.71667463825608</v>
      </c>
      <c r="AG47" s="562">
        <v>27.433197306282825</v>
      </c>
      <c r="AH47" s="562">
        <v>25.977097831425443</v>
      </c>
      <c r="AI47" s="562">
        <v>25.704363557369</v>
      </c>
      <c r="AJ47" s="562">
        <v>120.04089520390423</v>
      </c>
      <c r="AK47" s="562">
        <v>23.238488047446499</v>
      </c>
      <c r="AL47" s="344"/>
      <c r="AM47" s="562"/>
      <c r="AN47" s="490"/>
      <c r="AO47" s="490"/>
      <c r="AP47" s="490"/>
      <c r="AQ47" s="490"/>
      <c r="AR47" s="490"/>
      <c r="AS47" s="490"/>
      <c r="AT47" s="490"/>
      <c r="AU47" s="490"/>
      <c r="AV47" s="490"/>
      <c r="AW47" s="490">
        <v>107.1498719445389</v>
      </c>
      <c r="AX47" s="490">
        <v>53.410295137708268</v>
      </c>
      <c r="AY47" s="490">
        <v>51.681461388794446</v>
      </c>
      <c r="AZ47" s="421"/>
      <c r="BA47" s="535" t="s">
        <v>15</v>
      </c>
      <c r="BB47" s="532"/>
      <c r="BC47" s="532"/>
      <c r="BD47" s="532"/>
      <c r="BE47" s="532"/>
      <c r="BF47" s="532"/>
      <c r="BG47" s="532"/>
      <c r="BH47" s="532">
        <f t="shared" ref="BH47:BI49" si="20">I47</f>
        <v>158.83133333333333</v>
      </c>
      <c r="BI47" s="532">
        <f t="shared" si="20"/>
        <v>219.6669333333333</v>
      </c>
      <c r="BJ47" s="565"/>
      <c r="BK47" s="559"/>
      <c r="BL47" s="533"/>
      <c r="BM47" s="524"/>
      <c r="BN47" s="524"/>
      <c r="BO47" s="524"/>
      <c r="BP47" s="524"/>
      <c r="BQ47" s="524"/>
      <c r="BR47" s="524"/>
      <c r="BS47" s="524"/>
      <c r="BT47" s="524"/>
      <c r="BU47" s="524"/>
      <c r="BV47" s="524"/>
      <c r="BW47" s="524"/>
      <c r="BX47" s="524"/>
      <c r="BY47" s="524"/>
      <c r="BZ47" s="524"/>
      <c r="CA47" s="524"/>
      <c r="CB47" s="524"/>
      <c r="CC47" s="524"/>
      <c r="CD47" s="524"/>
      <c r="CE47" s="524"/>
      <c r="CF47" s="524"/>
      <c r="CG47" s="524"/>
      <c r="CH47" s="524"/>
      <c r="CI47" s="524"/>
      <c r="CJ47" s="524"/>
      <c r="CK47" s="534"/>
      <c r="CL47" s="524"/>
      <c r="CM47" s="524"/>
      <c r="CN47" s="524"/>
      <c r="CO47" s="524"/>
      <c r="CP47" s="524"/>
      <c r="CQ47" s="524"/>
      <c r="CR47" s="524"/>
      <c r="CS47" s="524"/>
      <c r="CT47" s="524"/>
      <c r="CU47" s="524"/>
      <c r="CV47" s="524"/>
      <c r="CW47" s="524"/>
      <c r="CX47" s="524"/>
    </row>
    <row r="48" spans="2:102" ht="12" customHeight="1" x14ac:dyDescent="0.2">
      <c r="B48" s="535" t="s">
        <v>16</v>
      </c>
      <c r="C48" s="519"/>
      <c r="D48" s="519"/>
      <c r="E48" s="519"/>
      <c r="F48" s="519"/>
      <c r="G48" s="519"/>
      <c r="H48" s="562"/>
      <c r="I48" s="730">
        <v>52.417000000000002</v>
      </c>
      <c r="J48" s="730">
        <v>70.400000000000006</v>
      </c>
      <c r="K48" s="357"/>
      <c r="L48" s="357">
        <f t="shared" si="19"/>
        <v>0.34307571970925466</v>
      </c>
      <c r="M48" s="562"/>
      <c r="N48" s="562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>
        <v>9.9400039847143749</v>
      </c>
      <c r="AG48" s="562">
        <v>13.518131495574355</v>
      </c>
      <c r="AH48" s="562">
        <v>15.442445046869386</v>
      </c>
      <c r="AI48" s="562">
        <v>13.516419472841884</v>
      </c>
      <c r="AJ48" s="562">
        <v>29.434524610510504</v>
      </c>
      <c r="AK48" s="562">
        <v>26.902236883742642</v>
      </c>
      <c r="AL48" s="344"/>
      <c r="AM48" s="562"/>
      <c r="AN48" s="490"/>
      <c r="AO48" s="490"/>
      <c r="AP48" s="490"/>
      <c r="AQ48" s="490"/>
      <c r="AR48" s="490"/>
      <c r="AS48" s="490"/>
      <c r="AT48" s="490"/>
      <c r="AU48" s="490"/>
      <c r="AV48" s="490"/>
      <c r="AW48" s="490">
        <v>23.458135480288732</v>
      </c>
      <c r="AX48" s="490">
        <v>28.960576542443739</v>
      </c>
      <c r="AY48" s="490">
        <v>28.95886451971127</v>
      </c>
      <c r="AZ48" s="421"/>
      <c r="BA48" s="535" t="s">
        <v>16</v>
      </c>
      <c r="BB48" s="532"/>
      <c r="BC48" s="532"/>
      <c r="BD48" s="532"/>
      <c r="BE48" s="532"/>
      <c r="BF48" s="532"/>
      <c r="BG48" s="532"/>
      <c r="BH48" s="532">
        <f t="shared" si="20"/>
        <v>52.417000000000002</v>
      </c>
      <c r="BI48" s="532">
        <f t="shared" si="20"/>
        <v>70.400000000000006</v>
      </c>
      <c r="BJ48" s="565"/>
      <c r="BK48" s="559"/>
      <c r="BL48" s="533"/>
      <c r="BM48" s="524"/>
      <c r="BN48" s="524"/>
      <c r="BO48" s="524"/>
      <c r="BP48" s="524"/>
      <c r="BQ48" s="524"/>
      <c r="BR48" s="524"/>
      <c r="BS48" s="524"/>
      <c r="BT48" s="524"/>
      <c r="BU48" s="524"/>
      <c r="BV48" s="524"/>
      <c r="BW48" s="524"/>
      <c r="BX48" s="524"/>
      <c r="BY48" s="524"/>
      <c r="BZ48" s="524"/>
      <c r="CA48" s="524"/>
      <c r="CB48" s="524"/>
      <c r="CC48" s="524"/>
      <c r="CD48" s="524"/>
      <c r="CE48" s="524"/>
      <c r="CF48" s="524"/>
      <c r="CG48" s="524"/>
      <c r="CH48" s="524"/>
      <c r="CI48" s="524"/>
      <c r="CJ48" s="524"/>
      <c r="CK48" s="534"/>
      <c r="CL48" s="524"/>
      <c r="CM48" s="524"/>
      <c r="CN48" s="524"/>
      <c r="CO48" s="524"/>
      <c r="CP48" s="524"/>
      <c r="CQ48" s="524"/>
      <c r="CR48" s="524"/>
      <c r="CS48" s="524"/>
      <c r="CT48" s="524"/>
      <c r="CU48" s="524"/>
      <c r="CV48" s="524"/>
      <c r="CW48" s="524"/>
      <c r="CX48" s="524"/>
    </row>
    <row r="49" spans="2:102" ht="12" customHeight="1" x14ac:dyDescent="0.2">
      <c r="B49" s="535" t="s">
        <v>17</v>
      </c>
      <c r="C49" s="519"/>
      <c r="D49" s="519"/>
      <c r="E49" s="519"/>
      <c r="F49" s="519"/>
      <c r="G49" s="519"/>
      <c r="H49" s="562"/>
      <c r="I49" s="730">
        <v>46</v>
      </c>
      <c r="J49" s="730">
        <v>280</v>
      </c>
      <c r="K49" s="357"/>
      <c r="L49" s="357" t="str">
        <f t="shared" si="19"/>
        <v>&gt;±300%</v>
      </c>
      <c r="M49" s="562"/>
      <c r="N49" s="562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>
        <v>15</v>
      </c>
      <c r="AG49" s="562">
        <v>42</v>
      </c>
      <c r="AH49" s="562">
        <v>6</v>
      </c>
      <c r="AI49" s="562">
        <v>-17</v>
      </c>
      <c r="AJ49" s="562">
        <v>155</v>
      </c>
      <c r="AK49" s="562">
        <v>77.5</v>
      </c>
      <c r="AL49" s="344"/>
      <c r="AM49" s="562"/>
      <c r="AN49" s="490"/>
      <c r="AO49" s="490"/>
      <c r="AP49" s="490"/>
      <c r="AQ49" s="490"/>
      <c r="AR49" s="490"/>
      <c r="AS49" s="490"/>
      <c r="AT49" s="490"/>
      <c r="AU49" s="490"/>
      <c r="AV49" s="490"/>
      <c r="AW49" s="490">
        <v>57</v>
      </c>
      <c r="AX49" s="490">
        <v>48</v>
      </c>
      <c r="AY49" s="490">
        <v>-11</v>
      </c>
      <c r="AZ49" s="421"/>
      <c r="BA49" s="535" t="s">
        <v>17</v>
      </c>
      <c r="BB49" s="532"/>
      <c r="BC49" s="532"/>
      <c r="BD49" s="532"/>
      <c r="BE49" s="532"/>
      <c r="BF49" s="532"/>
      <c r="BG49" s="532"/>
      <c r="BH49" s="532">
        <f t="shared" si="20"/>
        <v>46</v>
      </c>
      <c r="BI49" s="532">
        <f t="shared" si="20"/>
        <v>280</v>
      </c>
      <c r="BJ49" s="565"/>
      <c r="BK49" s="559"/>
      <c r="BL49" s="533"/>
      <c r="BM49" s="524"/>
      <c r="BN49" s="524"/>
      <c r="BO49" s="524"/>
      <c r="BP49" s="524"/>
      <c r="BQ49" s="524"/>
      <c r="BR49" s="524"/>
      <c r="BS49" s="524"/>
      <c r="BT49" s="524"/>
      <c r="BU49" s="524"/>
      <c r="BV49" s="524"/>
      <c r="BW49" s="524"/>
      <c r="BX49" s="524"/>
      <c r="BY49" s="524"/>
      <c r="BZ49" s="524"/>
      <c r="CA49" s="524"/>
      <c r="CB49" s="524"/>
      <c r="CC49" s="524"/>
      <c r="CD49" s="524"/>
      <c r="CE49" s="524"/>
      <c r="CF49" s="524"/>
      <c r="CG49" s="524"/>
      <c r="CH49" s="524"/>
      <c r="CI49" s="524"/>
      <c r="CJ49" s="524"/>
      <c r="CK49" s="534"/>
      <c r="CL49" s="524"/>
      <c r="CM49" s="524"/>
      <c r="CN49" s="524"/>
      <c r="CO49" s="524"/>
      <c r="CP49" s="524"/>
      <c r="CQ49" s="524"/>
      <c r="CR49" s="524"/>
      <c r="CS49" s="524"/>
      <c r="CT49" s="524"/>
      <c r="CU49" s="524"/>
      <c r="CV49" s="524"/>
      <c r="CW49" s="524"/>
      <c r="CX49" s="524"/>
    </row>
    <row r="50" spans="2:102" ht="12" customHeight="1" x14ac:dyDescent="0.2">
      <c r="B50" s="361" t="s">
        <v>19</v>
      </c>
      <c r="C50" s="362"/>
      <c r="D50" s="362"/>
      <c r="E50" s="362"/>
      <c r="F50" s="362"/>
      <c r="G50" s="362"/>
      <c r="H50" s="370"/>
      <c r="I50" s="731">
        <v>23.885781888061501</v>
      </c>
      <c r="J50" s="731">
        <v>30.119416766754739</v>
      </c>
      <c r="K50" s="363"/>
      <c r="L50" s="363">
        <f t="shared" si="19"/>
        <v>0.2609767981599509</v>
      </c>
      <c r="M50" s="562"/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562">
        <v>5.9714454720153736</v>
      </c>
      <c r="AG50" s="562">
        <v>5.9714454720153736</v>
      </c>
      <c r="AH50" s="562">
        <v>5.9714454720153736</v>
      </c>
      <c r="AI50" s="562">
        <v>5.9714454720153736</v>
      </c>
      <c r="AJ50" s="562">
        <v>8</v>
      </c>
      <c r="AK50" s="562">
        <v>5</v>
      </c>
      <c r="AL50" s="344"/>
      <c r="AM50" s="370"/>
      <c r="AN50" s="520"/>
      <c r="AO50" s="520"/>
      <c r="AP50" s="520"/>
      <c r="AQ50" s="520"/>
      <c r="AR50" s="520"/>
      <c r="AS50" s="520"/>
      <c r="AT50" s="520"/>
      <c r="AU50" s="520"/>
      <c r="AV50" s="520"/>
      <c r="AW50" s="520">
        <v>11.942890944030747</v>
      </c>
      <c r="AX50" s="520">
        <v>11.942890944030747</v>
      </c>
      <c r="AY50" s="520">
        <v>11.942890944030747</v>
      </c>
      <c r="AZ50" s="421"/>
      <c r="BA50" s="590" t="s">
        <v>19</v>
      </c>
      <c r="BB50" s="403"/>
      <c r="BC50" s="403"/>
      <c r="BD50" s="403"/>
      <c r="BE50" s="403"/>
      <c r="BF50" s="403"/>
      <c r="BG50" s="403"/>
      <c r="BH50" s="403">
        <f>I50</f>
        <v>23.885781888061501</v>
      </c>
      <c r="BI50" s="403">
        <f>J50</f>
        <v>30.119416766754739</v>
      </c>
      <c r="BJ50" s="567"/>
      <c r="BK50" s="568"/>
      <c r="BL50" s="533"/>
      <c r="BM50" s="591"/>
      <c r="BN50" s="591"/>
      <c r="BO50" s="591"/>
      <c r="BP50" s="591"/>
      <c r="BQ50" s="591"/>
      <c r="BR50" s="591"/>
      <c r="BS50" s="591"/>
      <c r="BT50" s="591"/>
      <c r="BU50" s="591"/>
      <c r="BV50" s="591"/>
      <c r="BW50" s="591"/>
      <c r="BX50" s="591"/>
      <c r="BY50" s="591"/>
      <c r="BZ50" s="591"/>
      <c r="CA50" s="591"/>
      <c r="CB50" s="591"/>
      <c r="CC50" s="591"/>
      <c r="CD50" s="591"/>
      <c r="CE50" s="591"/>
      <c r="CF50" s="591"/>
      <c r="CG50" s="591"/>
      <c r="CH50" s="591"/>
      <c r="CI50" s="591"/>
      <c r="CJ50" s="591"/>
      <c r="CK50" s="534"/>
      <c r="CL50" s="591"/>
      <c r="CM50" s="591"/>
      <c r="CN50" s="591"/>
      <c r="CO50" s="591"/>
      <c r="CP50" s="591"/>
      <c r="CQ50" s="591"/>
      <c r="CR50" s="591"/>
      <c r="CS50" s="591"/>
      <c r="CT50" s="591"/>
      <c r="CU50" s="591"/>
      <c r="CV50" s="591"/>
      <c r="CW50" s="591"/>
      <c r="CX50" s="591"/>
    </row>
    <row r="51" spans="2:102" ht="12" customHeight="1" x14ac:dyDescent="0.2">
      <c r="B51" s="364" t="s">
        <v>103</v>
      </c>
      <c r="C51" s="365">
        <v>905</v>
      </c>
      <c r="D51" s="365">
        <v>215</v>
      </c>
      <c r="E51" s="365">
        <v>-240</v>
      </c>
      <c r="F51" s="365">
        <v>-10</v>
      </c>
      <c r="G51" s="365">
        <v>105</v>
      </c>
      <c r="H51" s="365">
        <v>-245</v>
      </c>
      <c r="I51" s="732">
        <v>990.9784144122018</v>
      </c>
      <c r="J51" s="732">
        <v>159.73302320029006</v>
      </c>
      <c r="K51" s="561" t="str">
        <f>IF(ISERROR(I51/H51),"N/A",IF(H51&lt;0,"N/A",IF(I51&lt;0,"N/A",IF(I51/H51-1&gt;300%,"&gt;±300%",IF(I51/H51-1&lt;-300%,"&gt;±300%",I51/H51-1)))))</f>
        <v>N/A</v>
      </c>
      <c r="L51" s="744">
        <f t="shared" si="19"/>
        <v>-0.83881281279468067</v>
      </c>
      <c r="M51" s="562"/>
      <c r="N51" s="365">
        <v>-95</v>
      </c>
      <c r="O51" s="365">
        <v>-30</v>
      </c>
      <c r="P51" s="365">
        <v>-50</v>
      </c>
      <c r="Q51" s="365">
        <v>45</v>
      </c>
      <c r="R51" s="365">
        <v>110</v>
      </c>
      <c r="S51" s="365">
        <v>-345</v>
      </c>
      <c r="T51" s="365">
        <v>-25</v>
      </c>
      <c r="U51" s="365">
        <v>-15</v>
      </c>
      <c r="V51" s="365">
        <v>-85</v>
      </c>
      <c r="W51" s="365">
        <v>115</v>
      </c>
      <c r="X51" s="365">
        <v>60</v>
      </c>
      <c r="Y51" s="365">
        <v>30</v>
      </c>
      <c r="Z51" s="365">
        <v>-40</v>
      </c>
      <c r="AA51" s="365">
        <v>55</v>
      </c>
      <c r="AB51" s="365">
        <v>-15</v>
      </c>
      <c r="AC51" s="365">
        <v>-125</v>
      </c>
      <c r="AD51" s="365">
        <v>5</v>
      </c>
      <c r="AE51" s="365">
        <v>-115</v>
      </c>
      <c r="AF51" s="365">
        <v>686.97303968000006</v>
      </c>
      <c r="AG51" s="365">
        <v>49.912419320000048</v>
      </c>
      <c r="AH51" s="365">
        <v>206.80744894799926</v>
      </c>
      <c r="AI51" s="365">
        <v>47.285506464202307</v>
      </c>
      <c r="AJ51" s="365">
        <v>-213.15535744631916</v>
      </c>
      <c r="AK51" s="365">
        <v>122.35122064660919</v>
      </c>
      <c r="AL51" s="344"/>
      <c r="AM51" s="365">
        <v>340</v>
      </c>
      <c r="AN51" s="365">
        <v>-125</v>
      </c>
      <c r="AO51" s="365">
        <v>-5</v>
      </c>
      <c r="AP51" s="365">
        <v>-235</v>
      </c>
      <c r="AQ51" s="365">
        <v>-40</v>
      </c>
      <c r="AR51" s="365">
        <v>30</v>
      </c>
      <c r="AS51" s="365">
        <v>90</v>
      </c>
      <c r="AT51" s="365">
        <v>15</v>
      </c>
      <c r="AU51" s="365">
        <v>-140</v>
      </c>
      <c r="AV51" s="365">
        <v>-110</v>
      </c>
      <c r="AW51" s="365">
        <v>736.8854590000002</v>
      </c>
      <c r="AX51" s="365">
        <v>254.09295541220166</v>
      </c>
      <c r="AY51" s="365">
        <v>-90.804136799709909</v>
      </c>
      <c r="AZ51" s="421"/>
      <c r="BA51" s="592" t="s">
        <v>103</v>
      </c>
      <c r="BB51" s="524">
        <f t="shared" ref="BB51:BI51" si="21">C51</f>
        <v>905</v>
      </c>
      <c r="BC51" s="524">
        <f t="shared" si="21"/>
        <v>215</v>
      </c>
      <c r="BD51" s="524">
        <f t="shared" si="21"/>
        <v>-240</v>
      </c>
      <c r="BE51" s="524">
        <f t="shared" si="21"/>
        <v>-10</v>
      </c>
      <c r="BF51" s="524">
        <f t="shared" si="21"/>
        <v>105</v>
      </c>
      <c r="BG51" s="524">
        <f t="shared" si="21"/>
        <v>-245</v>
      </c>
      <c r="BH51" s="524">
        <f t="shared" si="21"/>
        <v>990.9784144122018</v>
      </c>
      <c r="BI51" s="524">
        <f t="shared" si="21"/>
        <v>159.73302320029006</v>
      </c>
      <c r="BJ51" s="563" t="str">
        <f>K51</f>
        <v>N/A</v>
      </c>
      <c r="BK51" s="563">
        <f>L52</f>
        <v>0.99448777899627694</v>
      </c>
      <c r="BL51" s="533"/>
      <c r="BM51" s="524">
        <f t="shared" ref="BM51:CI51" si="22">N51</f>
        <v>-95</v>
      </c>
      <c r="BN51" s="524">
        <f t="shared" si="22"/>
        <v>-30</v>
      </c>
      <c r="BO51" s="524">
        <f t="shared" si="22"/>
        <v>-50</v>
      </c>
      <c r="BP51" s="524">
        <f t="shared" si="22"/>
        <v>45</v>
      </c>
      <c r="BQ51" s="524">
        <f t="shared" si="22"/>
        <v>110</v>
      </c>
      <c r="BR51" s="524">
        <f t="shared" si="22"/>
        <v>-345</v>
      </c>
      <c r="BS51" s="524">
        <f t="shared" si="22"/>
        <v>-25</v>
      </c>
      <c r="BT51" s="524">
        <f t="shared" si="22"/>
        <v>-15</v>
      </c>
      <c r="BU51" s="524">
        <f t="shared" si="22"/>
        <v>-85</v>
      </c>
      <c r="BV51" s="524">
        <f t="shared" si="22"/>
        <v>115</v>
      </c>
      <c r="BW51" s="524">
        <f t="shared" si="22"/>
        <v>60</v>
      </c>
      <c r="BX51" s="524">
        <f t="shared" si="22"/>
        <v>30</v>
      </c>
      <c r="BY51" s="524">
        <f t="shared" si="22"/>
        <v>-40</v>
      </c>
      <c r="BZ51" s="524">
        <f t="shared" si="22"/>
        <v>55</v>
      </c>
      <c r="CA51" s="524">
        <f t="shared" si="22"/>
        <v>-15</v>
      </c>
      <c r="CB51" s="524">
        <f t="shared" si="22"/>
        <v>-125</v>
      </c>
      <c r="CC51" s="524">
        <f t="shared" si="22"/>
        <v>5</v>
      </c>
      <c r="CD51" s="524">
        <f t="shared" si="22"/>
        <v>-115</v>
      </c>
      <c r="CE51" s="524">
        <f t="shared" si="22"/>
        <v>686.97303968000006</v>
      </c>
      <c r="CF51" s="524">
        <f t="shared" si="22"/>
        <v>49.912419320000048</v>
      </c>
      <c r="CG51" s="524">
        <f t="shared" si="22"/>
        <v>206.80744894799926</v>
      </c>
      <c r="CH51" s="524">
        <f t="shared" si="22"/>
        <v>47.285506464202307</v>
      </c>
      <c r="CI51" s="524">
        <f t="shared" si="22"/>
        <v>-213.15535744631916</v>
      </c>
      <c r="CJ51" s="524">
        <f>AK51</f>
        <v>122.35122064660919</v>
      </c>
      <c r="CK51" s="534"/>
      <c r="CL51" s="524">
        <f t="shared" ref="CL51:CW51" si="23">AM51</f>
        <v>340</v>
      </c>
      <c r="CM51" s="524">
        <f t="shared" si="23"/>
        <v>-125</v>
      </c>
      <c r="CN51" s="524">
        <f t="shared" si="23"/>
        <v>-5</v>
      </c>
      <c r="CO51" s="524">
        <f t="shared" si="23"/>
        <v>-235</v>
      </c>
      <c r="CP51" s="524">
        <f t="shared" si="23"/>
        <v>-40</v>
      </c>
      <c r="CQ51" s="524">
        <f t="shared" si="23"/>
        <v>30</v>
      </c>
      <c r="CR51" s="524">
        <f t="shared" si="23"/>
        <v>90</v>
      </c>
      <c r="CS51" s="524">
        <f t="shared" si="23"/>
        <v>15</v>
      </c>
      <c r="CT51" s="524">
        <f t="shared" si="23"/>
        <v>-140</v>
      </c>
      <c r="CU51" s="524">
        <f t="shared" si="23"/>
        <v>-110</v>
      </c>
      <c r="CV51" s="524">
        <f t="shared" si="23"/>
        <v>736.8854590000002</v>
      </c>
      <c r="CW51" s="524">
        <f t="shared" si="23"/>
        <v>254.09295541220166</v>
      </c>
      <c r="CX51" s="524">
        <f>AY51</f>
        <v>-90.804136799709909</v>
      </c>
    </row>
    <row r="52" spans="2:102" ht="12" customHeight="1" x14ac:dyDescent="0.2">
      <c r="B52" s="535" t="s">
        <v>15</v>
      </c>
      <c r="C52" s="519"/>
      <c r="D52" s="519"/>
      <c r="E52" s="519"/>
      <c r="F52" s="519"/>
      <c r="G52" s="519"/>
      <c r="H52" s="562"/>
      <c r="I52" s="730">
        <v>125.23173499999987</v>
      </c>
      <c r="J52" s="730">
        <v>249.77316500000006</v>
      </c>
      <c r="K52" s="357"/>
      <c r="L52" s="357">
        <f t="shared" si="19"/>
        <v>0.99448777899627694</v>
      </c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>
        <v>77.093735999999922</v>
      </c>
      <c r="AG52" s="562">
        <v>-12.929118000000017</v>
      </c>
      <c r="AH52" s="562">
        <v>81.839284000000106</v>
      </c>
      <c r="AI52" s="562">
        <v>-20.772167000000131</v>
      </c>
      <c r="AJ52" s="562">
        <v>-6.7504139999999895</v>
      </c>
      <c r="AK52" s="562">
        <v>171.52357900000004</v>
      </c>
      <c r="AL52" s="344"/>
      <c r="AM52" s="562"/>
      <c r="AN52" s="562"/>
      <c r="AO52" s="562"/>
      <c r="AP52" s="562"/>
      <c r="AQ52" s="562"/>
      <c r="AR52" s="562"/>
      <c r="AS52" s="562"/>
      <c r="AT52" s="562"/>
      <c r="AU52" s="562"/>
      <c r="AV52" s="562"/>
      <c r="AW52" s="562">
        <v>64.164617999999905</v>
      </c>
      <c r="AX52" s="562">
        <v>61.067116999999975</v>
      </c>
      <c r="AY52" s="562">
        <v>164.77316500000006</v>
      </c>
      <c r="AZ52" s="421"/>
      <c r="BA52" s="535" t="s">
        <v>15</v>
      </c>
      <c r="BB52" s="532"/>
      <c r="BC52" s="532"/>
      <c r="BD52" s="532"/>
      <c r="BE52" s="532"/>
      <c r="BF52" s="532"/>
      <c r="BG52" s="532"/>
      <c r="BH52" s="532">
        <f t="shared" ref="BH52:BI55" si="24">I52</f>
        <v>125.23173499999987</v>
      </c>
      <c r="BI52" s="532">
        <f t="shared" si="24"/>
        <v>249.77316500000006</v>
      </c>
      <c r="BJ52" s="565"/>
      <c r="BK52" s="559"/>
      <c r="BL52" s="533"/>
      <c r="BM52" s="524"/>
      <c r="BN52" s="524"/>
      <c r="BO52" s="524"/>
      <c r="BP52" s="524"/>
      <c r="BQ52" s="524"/>
      <c r="BR52" s="524"/>
      <c r="BS52" s="524"/>
      <c r="BT52" s="524"/>
      <c r="BU52" s="524"/>
      <c r="BV52" s="524"/>
      <c r="BW52" s="524"/>
      <c r="BX52" s="524"/>
      <c r="BY52" s="524"/>
      <c r="BZ52" s="524"/>
      <c r="CA52" s="524"/>
      <c r="CB52" s="524"/>
      <c r="CC52" s="524"/>
      <c r="CD52" s="524"/>
      <c r="CE52" s="524"/>
      <c r="CF52" s="524"/>
      <c r="CG52" s="524"/>
      <c r="CH52" s="524"/>
      <c r="CI52" s="524"/>
      <c r="CJ52" s="524"/>
      <c r="CK52" s="534"/>
      <c r="CL52" s="524"/>
      <c r="CM52" s="524"/>
      <c r="CN52" s="524"/>
      <c r="CO52" s="524"/>
      <c r="CP52" s="524"/>
      <c r="CQ52" s="524"/>
      <c r="CR52" s="524"/>
      <c r="CS52" s="524"/>
      <c r="CT52" s="524"/>
      <c r="CU52" s="524"/>
      <c r="CV52" s="524"/>
      <c r="CW52" s="524"/>
      <c r="CX52" s="524"/>
    </row>
    <row r="53" spans="2:102" ht="12" customHeight="1" x14ac:dyDescent="0.2">
      <c r="B53" s="535" t="s">
        <v>16</v>
      </c>
      <c r="C53" s="519"/>
      <c r="D53" s="519"/>
      <c r="E53" s="519"/>
      <c r="F53" s="519"/>
      <c r="G53" s="519"/>
      <c r="H53" s="562"/>
      <c r="I53" s="730">
        <v>508.6892391122019</v>
      </c>
      <c r="J53" s="730">
        <v>50.474098200289994</v>
      </c>
      <c r="K53" s="357"/>
      <c r="L53" s="357">
        <f t="shared" si="19"/>
        <v>-0.90077616289194418</v>
      </c>
      <c r="M53" s="562"/>
      <c r="N53" s="562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>
        <v>192.42198608000018</v>
      </c>
      <c r="AG53" s="562">
        <v>56.968007119999967</v>
      </c>
      <c r="AH53" s="562">
        <v>205.73655244799937</v>
      </c>
      <c r="AI53" s="562">
        <v>53.56269346420234</v>
      </c>
      <c r="AJ53" s="562">
        <v>-43.583353446319236</v>
      </c>
      <c r="AK53" s="562">
        <v>61.057451646609231</v>
      </c>
      <c r="AL53" s="344"/>
      <c r="AM53" s="562"/>
      <c r="AN53" s="562"/>
      <c r="AO53" s="562"/>
      <c r="AP53" s="562"/>
      <c r="AQ53" s="562"/>
      <c r="AR53" s="562"/>
      <c r="AS53" s="562"/>
      <c r="AT53" s="562"/>
      <c r="AU53" s="562"/>
      <c r="AV53" s="562"/>
      <c r="AW53" s="562">
        <v>249.38999320000016</v>
      </c>
      <c r="AX53" s="562">
        <v>259.29924591220174</v>
      </c>
      <c r="AY53" s="562">
        <v>17.474098200289994</v>
      </c>
      <c r="AZ53" s="421"/>
      <c r="BA53" s="535" t="s">
        <v>16</v>
      </c>
      <c r="BB53" s="532"/>
      <c r="BC53" s="532"/>
      <c r="BD53" s="532"/>
      <c r="BE53" s="532"/>
      <c r="BF53" s="532"/>
      <c r="BG53" s="532"/>
      <c r="BH53" s="532">
        <f t="shared" si="24"/>
        <v>508.6892391122019</v>
      </c>
      <c r="BI53" s="532">
        <f t="shared" si="24"/>
        <v>50.474098200289994</v>
      </c>
      <c r="BJ53" s="565"/>
      <c r="BK53" s="559"/>
      <c r="BL53" s="533"/>
      <c r="BM53" s="524"/>
      <c r="BN53" s="524"/>
      <c r="BO53" s="524"/>
      <c r="BP53" s="524"/>
      <c r="BQ53" s="524"/>
      <c r="BR53" s="524"/>
      <c r="BS53" s="524"/>
      <c r="BT53" s="524"/>
      <c r="BU53" s="524"/>
      <c r="BV53" s="524"/>
      <c r="BW53" s="524"/>
      <c r="BX53" s="524"/>
      <c r="BY53" s="524"/>
      <c r="BZ53" s="524"/>
      <c r="CA53" s="524"/>
      <c r="CB53" s="524"/>
      <c r="CC53" s="524"/>
      <c r="CD53" s="524"/>
      <c r="CE53" s="524"/>
      <c r="CF53" s="524"/>
      <c r="CG53" s="524"/>
      <c r="CH53" s="524"/>
      <c r="CI53" s="524"/>
      <c r="CJ53" s="524"/>
      <c r="CK53" s="534"/>
      <c r="CL53" s="524"/>
      <c r="CM53" s="524"/>
      <c r="CN53" s="524"/>
      <c r="CO53" s="524"/>
      <c r="CP53" s="524"/>
      <c r="CQ53" s="524"/>
      <c r="CR53" s="524"/>
      <c r="CS53" s="524"/>
      <c r="CT53" s="524"/>
      <c r="CU53" s="524"/>
      <c r="CV53" s="524"/>
      <c r="CW53" s="524"/>
      <c r="CX53" s="524"/>
    </row>
    <row r="54" spans="2:102" ht="12" customHeight="1" x14ac:dyDescent="0.2">
      <c r="B54" s="535" t="s">
        <v>17</v>
      </c>
      <c r="C54" s="519"/>
      <c r="D54" s="519"/>
      <c r="E54" s="519"/>
      <c r="F54" s="519"/>
      <c r="G54" s="519"/>
      <c r="H54" s="562"/>
      <c r="I54" s="730">
        <v>-12.70334969999999</v>
      </c>
      <c r="J54" s="730">
        <v>0</v>
      </c>
      <c r="K54" s="357"/>
      <c r="L54" s="357" t="str">
        <f t="shared" si="19"/>
        <v>N/A</v>
      </c>
      <c r="M54" s="562"/>
      <c r="N54" s="562"/>
      <c r="O54" s="562"/>
      <c r="P54" s="562"/>
      <c r="Q54" s="562"/>
      <c r="R54" s="562"/>
      <c r="S54" s="562"/>
      <c r="T54" s="562"/>
      <c r="U54" s="562"/>
      <c r="V54" s="562"/>
      <c r="W54" s="562"/>
      <c r="X54" s="562"/>
      <c r="Y54" s="562"/>
      <c r="Z54" s="562"/>
      <c r="AA54" s="562"/>
      <c r="AB54" s="562"/>
      <c r="AC54" s="562"/>
      <c r="AD54" s="562"/>
      <c r="AE54" s="562"/>
      <c r="AF54" s="562">
        <v>-0.13331239999999525</v>
      </c>
      <c r="AG54" s="562">
        <v>14.025930200000003</v>
      </c>
      <c r="AH54" s="562">
        <v>-21.308847500000002</v>
      </c>
      <c r="AI54" s="562">
        <v>-5.2871199999999954</v>
      </c>
      <c r="AJ54" s="562">
        <v>-0.13079000000000815</v>
      </c>
      <c r="AK54" s="562">
        <v>17.593630000000005</v>
      </c>
      <c r="AL54" s="344"/>
      <c r="AM54" s="562"/>
      <c r="AN54" s="562"/>
      <c r="AO54" s="562"/>
      <c r="AP54" s="562"/>
      <c r="AQ54" s="562"/>
      <c r="AR54" s="562"/>
      <c r="AS54" s="562"/>
      <c r="AT54" s="562"/>
      <c r="AU54" s="562"/>
      <c r="AV54" s="562"/>
      <c r="AW54" s="562">
        <v>13.892617800000007</v>
      </c>
      <c r="AX54" s="562">
        <v>-26.595967499999997</v>
      </c>
      <c r="AY54" s="562">
        <v>17.462839999999996</v>
      </c>
      <c r="AZ54" s="421"/>
      <c r="BA54" s="535" t="s">
        <v>17</v>
      </c>
      <c r="BB54" s="532"/>
      <c r="BC54" s="532"/>
      <c r="BD54" s="532"/>
      <c r="BE54" s="532"/>
      <c r="BF54" s="532"/>
      <c r="BG54" s="532"/>
      <c r="BH54" s="532">
        <f t="shared" si="24"/>
        <v>-12.70334969999999</v>
      </c>
      <c r="BI54" s="532">
        <f t="shared" si="24"/>
        <v>0</v>
      </c>
      <c r="BJ54" s="565"/>
      <c r="BK54" s="559"/>
      <c r="BL54" s="533"/>
      <c r="BM54" s="524"/>
      <c r="BN54" s="524"/>
      <c r="BO54" s="524"/>
      <c r="BP54" s="524"/>
      <c r="BQ54" s="524"/>
      <c r="BR54" s="524"/>
      <c r="BS54" s="524"/>
      <c r="BT54" s="524"/>
      <c r="BU54" s="524"/>
      <c r="BV54" s="524"/>
      <c r="BW54" s="524"/>
      <c r="BX54" s="524"/>
      <c r="BY54" s="524"/>
      <c r="BZ54" s="524"/>
      <c r="CA54" s="524"/>
      <c r="CB54" s="524"/>
      <c r="CC54" s="524"/>
      <c r="CD54" s="524"/>
      <c r="CE54" s="524"/>
      <c r="CF54" s="524"/>
      <c r="CG54" s="524"/>
      <c r="CH54" s="524"/>
      <c r="CI54" s="524"/>
      <c r="CJ54" s="524"/>
      <c r="CK54" s="534"/>
      <c r="CL54" s="524"/>
      <c r="CM54" s="524"/>
      <c r="CN54" s="524"/>
      <c r="CO54" s="524"/>
      <c r="CP54" s="524"/>
      <c r="CQ54" s="524"/>
      <c r="CR54" s="524"/>
      <c r="CS54" s="524"/>
      <c r="CT54" s="524"/>
      <c r="CU54" s="524"/>
      <c r="CV54" s="524"/>
      <c r="CW54" s="524"/>
      <c r="CX54" s="524"/>
    </row>
    <row r="55" spans="2:102" ht="12" customHeight="1" x14ac:dyDescent="0.2">
      <c r="B55" s="367" t="s">
        <v>19</v>
      </c>
      <c r="C55" s="368"/>
      <c r="D55" s="368"/>
      <c r="E55" s="368"/>
      <c r="F55" s="368"/>
      <c r="G55" s="368"/>
      <c r="H55" s="371"/>
      <c r="I55" s="733">
        <v>369.76079000000004</v>
      </c>
      <c r="J55" s="733">
        <v>-140.51423999999997</v>
      </c>
      <c r="K55" s="369"/>
      <c r="L55" s="369" t="str">
        <f t="shared" si="19"/>
        <v>N/A</v>
      </c>
      <c r="M55" s="562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>
        <v>417.59063000000003</v>
      </c>
      <c r="AG55" s="371">
        <v>-8.1523999999999077</v>
      </c>
      <c r="AH55" s="371">
        <v>-59.459540000000189</v>
      </c>
      <c r="AI55" s="371">
        <v>19.782100000000092</v>
      </c>
      <c r="AJ55" s="371">
        <v>-162.69079999999991</v>
      </c>
      <c r="AK55" s="371">
        <v>-127.82344000000006</v>
      </c>
      <c r="AL55" s="344"/>
      <c r="AM55" s="371"/>
      <c r="AN55" s="371"/>
      <c r="AO55" s="371"/>
      <c r="AP55" s="371"/>
      <c r="AQ55" s="371"/>
      <c r="AR55" s="371"/>
      <c r="AS55" s="371"/>
      <c r="AT55" s="371"/>
      <c r="AU55" s="371"/>
      <c r="AV55" s="371"/>
      <c r="AW55" s="629">
        <v>409.43823000000015</v>
      </c>
      <c r="AX55" s="629">
        <v>-39.677440000000097</v>
      </c>
      <c r="AY55" s="629">
        <v>-290.51423999999997</v>
      </c>
      <c r="AZ55" s="421"/>
      <c r="BA55" s="593" t="s">
        <v>19</v>
      </c>
      <c r="BB55" s="403"/>
      <c r="BC55" s="403"/>
      <c r="BD55" s="403"/>
      <c r="BE55" s="403"/>
      <c r="BF55" s="403"/>
      <c r="BG55" s="403"/>
      <c r="BH55" s="403">
        <f t="shared" si="24"/>
        <v>369.76079000000004</v>
      </c>
      <c r="BI55" s="403">
        <f t="shared" si="24"/>
        <v>-140.51423999999997</v>
      </c>
      <c r="BJ55" s="567"/>
      <c r="BK55" s="568"/>
      <c r="BL55" s="533"/>
      <c r="BM55" s="594"/>
      <c r="BN55" s="594"/>
      <c r="BO55" s="594"/>
      <c r="BP55" s="594"/>
      <c r="BQ55" s="594"/>
      <c r="BR55" s="594"/>
      <c r="BS55" s="594"/>
      <c r="BT55" s="594"/>
      <c r="BU55" s="594"/>
      <c r="BV55" s="594"/>
      <c r="BW55" s="594"/>
      <c r="BX55" s="594"/>
      <c r="BY55" s="594"/>
      <c r="BZ55" s="594"/>
      <c r="CA55" s="594"/>
      <c r="CB55" s="594"/>
      <c r="CC55" s="594"/>
      <c r="CD55" s="594"/>
      <c r="CE55" s="594"/>
      <c r="CF55" s="594"/>
      <c r="CG55" s="594"/>
      <c r="CH55" s="594"/>
      <c r="CI55" s="594"/>
      <c r="CJ55" s="594"/>
      <c r="CK55" s="534"/>
      <c r="CL55" s="594"/>
      <c r="CM55" s="594"/>
      <c r="CN55" s="594"/>
      <c r="CO55" s="594"/>
      <c r="CP55" s="594"/>
      <c r="CQ55" s="594"/>
      <c r="CR55" s="594"/>
      <c r="CS55" s="594"/>
      <c r="CT55" s="594"/>
      <c r="CU55" s="594"/>
      <c r="CV55" s="594"/>
      <c r="CW55" s="594"/>
      <c r="CX55" s="594"/>
    </row>
    <row r="56" spans="2:102" ht="12" customHeight="1" x14ac:dyDescent="0.2">
      <c r="B56" s="755" t="s">
        <v>37</v>
      </c>
      <c r="C56" s="519">
        <v>35</v>
      </c>
      <c r="D56" s="519">
        <v>-115</v>
      </c>
      <c r="E56" s="519">
        <v>20</v>
      </c>
      <c r="F56" s="519">
        <v>85</v>
      </c>
      <c r="G56" s="519">
        <v>-45</v>
      </c>
      <c r="H56" s="519">
        <v>-20</v>
      </c>
      <c r="I56" s="734">
        <v>-20.21446626585432</v>
      </c>
      <c r="J56" s="734">
        <v>300</v>
      </c>
      <c r="K56" s="561" t="str">
        <f>IF(ISERROR(I56/H56),"N/A",IF(H56&lt;0,"N/A",IF(I56&lt;0,"N/A",IF(I56/H56-1&gt;300%,"&gt;±300%",IF(I56/H56-1&lt;-300%,"&gt;±300%",I56/H56-1)))))</f>
        <v>N/A</v>
      </c>
      <c r="L56" s="561" t="str">
        <f t="shared" si="19"/>
        <v>N/A</v>
      </c>
      <c r="M56" s="562"/>
      <c r="N56" s="519">
        <v>-95</v>
      </c>
      <c r="O56" s="519">
        <v>-10</v>
      </c>
      <c r="P56" s="519">
        <v>-5</v>
      </c>
      <c r="Q56" s="519">
        <v>-5</v>
      </c>
      <c r="R56" s="519">
        <v>-5</v>
      </c>
      <c r="S56" s="519">
        <v>30</v>
      </c>
      <c r="T56" s="519">
        <v>40</v>
      </c>
      <c r="U56" s="519">
        <v>-5</v>
      </c>
      <c r="V56" s="519">
        <v>55</v>
      </c>
      <c r="W56" s="519">
        <v>-5</v>
      </c>
      <c r="X56" s="519">
        <v>-10</v>
      </c>
      <c r="Y56" s="519">
        <v>0</v>
      </c>
      <c r="Z56" s="519">
        <v>-15</v>
      </c>
      <c r="AA56" s="519">
        <v>-20</v>
      </c>
      <c r="AB56" s="519">
        <v>-10</v>
      </c>
      <c r="AC56" s="519">
        <v>0</v>
      </c>
      <c r="AD56" s="519">
        <v>-10</v>
      </c>
      <c r="AE56" s="519">
        <v>0</v>
      </c>
      <c r="AF56" s="519">
        <v>-3.7135677817608959</v>
      </c>
      <c r="AG56" s="519">
        <v>-12.869987589821081</v>
      </c>
      <c r="AH56" s="519">
        <v>-9.6579941485684895</v>
      </c>
      <c r="AI56" s="519">
        <v>6.0270832542961434</v>
      </c>
      <c r="AJ56" s="519">
        <v>-20.442004790457666</v>
      </c>
      <c r="AK56" s="519">
        <v>138.14511871654315</v>
      </c>
      <c r="AL56" s="344"/>
      <c r="AM56" s="519">
        <v>-10</v>
      </c>
      <c r="AN56" s="519">
        <v>-105</v>
      </c>
      <c r="AO56" s="519">
        <v>-10</v>
      </c>
      <c r="AP56" s="519">
        <v>25</v>
      </c>
      <c r="AQ56" s="519">
        <v>35</v>
      </c>
      <c r="AR56" s="519">
        <v>50</v>
      </c>
      <c r="AS56" s="519">
        <v>-10</v>
      </c>
      <c r="AT56" s="519">
        <v>-35</v>
      </c>
      <c r="AU56" s="519">
        <v>-10</v>
      </c>
      <c r="AV56" s="519">
        <v>-10</v>
      </c>
      <c r="AW56" s="519">
        <v>-16.583555371581976</v>
      </c>
      <c r="AX56" s="519">
        <v>-3.630910894272346</v>
      </c>
      <c r="AY56" s="519">
        <v>117.70311392608548</v>
      </c>
      <c r="AZ56" s="421"/>
      <c r="BA56" s="755" t="s">
        <v>37</v>
      </c>
      <c r="BB56" s="529">
        <f>C56</f>
        <v>35</v>
      </c>
      <c r="BC56" s="529">
        <f t="shared" ref="BC56:BJ56" si="25">D56</f>
        <v>-115</v>
      </c>
      <c r="BD56" s="529">
        <f t="shared" si="25"/>
        <v>20</v>
      </c>
      <c r="BE56" s="529">
        <f t="shared" si="25"/>
        <v>85</v>
      </c>
      <c r="BF56" s="529">
        <f t="shared" si="25"/>
        <v>-45</v>
      </c>
      <c r="BG56" s="529">
        <f t="shared" si="25"/>
        <v>-20</v>
      </c>
      <c r="BH56" s="529">
        <f t="shared" si="25"/>
        <v>-20.21446626585432</v>
      </c>
      <c r="BI56" s="529">
        <f t="shared" si="25"/>
        <v>300</v>
      </c>
      <c r="BJ56" s="563" t="str">
        <f t="shared" si="25"/>
        <v>N/A</v>
      </c>
      <c r="BK56" s="563">
        <f>L57</f>
        <v>0</v>
      </c>
      <c r="BL56" s="619"/>
      <c r="BM56" s="524">
        <f t="shared" ref="BM56:CE56" si="26">N56</f>
        <v>-95</v>
      </c>
      <c r="BN56" s="524">
        <f t="shared" si="26"/>
        <v>-10</v>
      </c>
      <c r="BO56" s="524">
        <f t="shared" si="26"/>
        <v>-5</v>
      </c>
      <c r="BP56" s="524">
        <f t="shared" si="26"/>
        <v>-5</v>
      </c>
      <c r="BQ56" s="524">
        <f t="shared" si="26"/>
        <v>-5</v>
      </c>
      <c r="BR56" s="524">
        <f t="shared" si="26"/>
        <v>30</v>
      </c>
      <c r="BS56" s="524">
        <f t="shared" si="26"/>
        <v>40</v>
      </c>
      <c r="BT56" s="524">
        <f t="shared" si="26"/>
        <v>-5</v>
      </c>
      <c r="BU56" s="524">
        <f t="shared" si="26"/>
        <v>55</v>
      </c>
      <c r="BV56" s="524">
        <f t="shared" si="26"/>
        <v>-5</v>
      </c>
      <c r="BW56" s="524">
        <f t="shared" si="26"/>
        <v>-10</v>
      </c>
      <c r="BX56" s="524">
        <f t="shared" si="26"/>
        <v>0</v>
      </c>
      <c r="BY56" s="524">
        <f t="shared" si="26"/>
        <v>-15</v>
      </c>
      <c r="BZ56" s="524">
        <f t="shared" si="26"/>
        <v>-20</v>
      </c>
      <c r="CA56" s="524">
        <f t="shared" si="26"/>
        <v>-10</v>
      </c>
      <c r="CB56" s="524">
        <f t="shared" si="26"/>
        <v>0</v>
      </c>
      <c r="CC56" s="524">
        <f t="shared" si="26"/>
        <v>-10</v>
      </c>
      <c r="CD56" s="524">
        <f t="shared" si="26"/>
        <v>0</v>
      </c>
      <c r="CE56" s="524">
        <f t="shared" si="26"/>
        <v>-3.7135677817608959</v>
      </c>
      <c r="CF56" s="524">
        <f>AG56</f>
        <v>-12.869987589821081</v>
      </c>
      <c r="CG56" s="524">
        <f t="shared" ref="CG56:CJ56" si="27">AH56</f>
        <v>-9.6579941485684895</v>
      </c>
      <c r="CH56" s="524">
        <f t="shared" si="27"/>
        <v>6.0270832542961434</v>
      </c>
      <c r="CI56" s="524">
        <f t="shared" si="27"/>
        <v>-20.442004790457666</v>
      </c>
      <c r="CJ56" s="524">
        <f t="shared" si="27"/>
        <v>138.14511871654315</v>
      </c>
      <c r="CK56" s="619"/>
      <c r="CL56" s="524">
        <f>AM56</f>
        <v>-10</v>
      </c>
      <c r="CM56" s="524">
        <f t="shared" ref="CM56:CX56" si="28">AN56</f>
        <v>-105</v>
      </c>
      <c r="CN56" s="524">
        <f t="shared" si="28"/>
        <v>-10</v>
      </c>
      <c r="CO56" s="524">
        <f t="shared" si="28"/>
        <v>25</v>
      </c>
      <c r="CP56" s="524">
        <f t="shared" si="28"/>
        <v>35</v>
      </c>
      <c r="CQ56" s="524">
        <f t="shared" si="28"/>
        <v>50</v>
      </c>
      <c r="CR56" s="524">
        <f t="shared" si="28"/>
        <v>-10</v>
      </c>
      <c r="CS56" s="524">
        <f t="shared" si="28"/>
        <v>-35</v>
      </c>
      <c r="CT56" s="524">
        <f t="shared" si="28"/>
        <v>-10</v>
      </c>
      <c r="CU56" s="524">
        <f t="shared" si="28"/>
        <v>-10</v>
      </c>
      <c r="CV56" s="524">
        <f t="shared" si="28"/>
        <v>-16.583555371581976</v>
      </c>
      <c r="CW56" s="524">
        <f t="shared" si="28"/>
        <v>-3.630910894272346</v>
      </c>
      <c r="CX56" s="524">
        <f t="shared" si="28"/>
        <v>117.70311392608548</v>
      </c>
    </row>
    <row r="57" spans="2:102" ht="12" customHeight="1" x14ac:dyDescent="0.2">
      <c r="B57" s="535"/>
      <c r="C57" s="523"/>
      <c r="D57" s="523"/>
      <c r="E57" s="523"/>
      <c r="F57" s="523"/>
      <c r="G57" s="523"/>
      <c r="H57" s="523"/>
      <c r="I57" s="735"/>
      <c r="J57" s="735"/>
      <c r="K57" s="572"/>
      <c r="L57" s="572"/>
      <c r="M57" s="562"/>
      <c r="N57" s="52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344"/>
      <c r="AM57" s="523"/>
      <c r="AN57" s="523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421"/>
      <c r="CF57" s="524"/>
      <c r="CG57" s="524"/>
      <c r="CH57" s="524"/>
      <c r="CI57" s="524"/>
      <c r="CJ57" s="524"/>
    </row>
    <row r="58" spans="2:102" ht="12" customHeight="1" x14ac:dyDescent="0.2">
      <c r="B58" s="544" t="s">
        <v>3</v>
      </c>
      <c r="C58" s="522">
        <v>935</v>
      </c>
      <c r="D58" s="522">
        <v>150</v>
      </c>
      <c r="E58" s="522">
        <v>305</v>
      </c>
      <c r="F58" s="522">
        <v>535</v>
      </c>
      <c r="G58" s="522">
        <v>275</v>
      </c>
      <c r="H58" s="522">
        <v>15</v>
      </c>
      <c r="I58" s="736">
        <v>1251.8980633677425</v>
      </c>
      <c r="J58" s="736">
        <v>1059.9193733003781</v>
      </c>
      <c r="K58" s="599" t="str">
        <f>IF(ISERROR(I58/H58),"N/A",IF(H58&lt;0,"N/A",IF(I58&lt;0,"N/A",IF(I58/H58-1&gt;300%,"&gt;±300%",IF(I58/H58-1&lt;-300%,"&gt;±300%",I58/H58-1)))))</f>
        <v>&gt;±300%</v>
      </c>
      <c r="L58" s="601">
        <f>IF(ISERROR(J58/I58),"N/A",IF(I58&lt;0,"N/A",IF(J58&lt;0,"N/A",IF(J58/I58-1&gt;300%,"&gt;±300%",IF(J58/I58-1&lt;-300%,"&gt;±300%",J58/I58-1)))))</f>
        <v>-0.15335009749190021</v>
      </c>
      <c r="M58" s="562"/>
      <c r="N58" s="522">
        <v>-175</v>
      </c>
      <c r="O58" s="522">
        <v>0</v>
      </c>
      <c r="P58" s="522">
        <v>-10</v>
      </c>
      <c r="Q58" s="522">
        <v>115</v>
      </c>
      <c r="R58" s="522">
        <v>285</v>
      </c>
      <c r="S58" s="522">
        <v>-95</v>
      </c>
      <c r="T58" s="522">
        <v>165</v>
      </c>
      <c r="U58" s="522">
        <v>95</v>
      </c>
      <c r="V58" s="522">
        <v>50</v>
      </c>
      <c r="W58" s="522">
        <v>225</v>
      </c>
      <c r="X58" s="522">
        <v>80</v>
      </c>
      <c r="Y58" s="522">
        <v>105</v>
      </c>
      <c r="Z58" s="522">
        <v>-10</v>
      </c>
      <c r="AA58" s="522">
        <v>100</v>
      </c>
      <c r="AB58" s="522">
        <v>60</v>
      </c>
      <c r="AC58" s="522">
        <v>-55</v>
      </c>
      <c r="AD58" s="522">
        <v>65</v>
      </c>
      <c r="AE58" s="522">
        <v>-65</v>
      </c>
      <c r="AF58" s="522">
        <v>793.88759599322509</v>
      </c>
      <c r="AG58" s="522">
        <v>125.96520600405154</v>
      </c>
      <c r="AH58" s="522">
        <v>250.54044314974095</v>
      </c>
      <c r="AI58" s="522">
        <v>81.504818220724701</v>
      </c>
      <c r="AJ58" s="522">
        <v>78.878057577637918</v>
      </c>
      <c r="AK58" s="522">
        <v>393.13706429434149</v>
      </c>
      <c r="AL58" s="588"/>
      <c r="AM58" s="522">
        <v>325</v>
      </c>
      <c r="AN58" s="522">
        <v>-175</v>
      </c>
      <c r="AO58" s="522">
        <v>105</v>
      </c>
      <c r="AP58" s="522">
        <v>190</v>
      </c>
      <c r="AQ58" s="522">
        <v>260</v>
      </c>
      <c r="AR58" s="522">
        <v>275</v>
      </c>
      <c r="AS58" s="522">
        <v>185</v>
      </c>
      <c r="AT58" s="522">
        <v>90</v>
      </c>
      <c r="AU58" s="522">
        <v>5</v>
      </c>
      <c r="AV58" s="522">
        <v>0</v>
      </c>
      <c r="AW58" s="522">
        <v>919.85280199727663</v>
      </c>
      <c r="AX58" s="522">
        <v>332.04526137046565</v>
      </c>
      <c r="AY58" s="522">
        <v>472.01512187197943</v>
      </c>
      <c r="AZ58" s="421"/>
      <c r="BA58" s="544" t="s">
        <v>3</v>
      </c>
      <c r="BB58" s="522">
        <f>C58</f>
        <v>935</v>
      </c>
      <c r="BC58" s="522">
        <f t="shared" ref="BC58:BK59" si="29">D58</f>
        <v>150</v>
      </c>
      <c r="BD58" s="522">
        <f t="shared" si="29"/>
        <v>305</v>
      </c>
      <c r="BE58" s="522">
        <f t="shared" si="29"/>
        <v>535</v>
      </c>
      <c r="BF58" s="522">
        <f t="shared" si="29"/>
        <v>275</v>
      </c>
      <c r="BG58" s="522">
        <f t="shared" si="29"/>
        <v>15</v>
      </c>
      <c r="BH58" s="522">
        <f t="shared" si="29"/>
        <v>1251.8980633677425</v>
      </c>
      <c r="BI58" s="522">
        <f t="shared" si="29"/>
        <v>1059.9193733003781</v>
      </c>
      <c r="BJ58" s="606" t="str">
        <f t="shared" si="29"/>
        <v>&gt;±300%</v>
      </c>
      <c r="BK58" s="606">
        <f>L59</f>
        <v>-0.11313983463141852</v>
      </c>
      <c r="BM58" s="522">
        <f>N58</f>
        <v>-175</v>
      </c>
      <c r="BN58" s="522">
        <f t="shared" ref="BN58:CJ58" si="30">O58</f>
        <v>0</v>
      </c>
      <c r="BO58" s="522">
        <f t="shared" si="30"/>
        <v>-10</v>
      </c>
      <c r="BP58" s="522">
        <f t="shared" si="30"/>
        <v>115</v>
      </c>
      <c r="BQ58" s="522">
        <f t="shared" si="30"/>
        <v>285</v>
      </c>
      <c r="BR58" s="522">
        <f t="shared" si="30"/>
        <v>-95</v>
      </c>
      <c r="BS58" s="522">
        <f t="shared" si="30"/>
        <v>165</v>
      </c>
      <c r="BT58" s="522">
        <f t="shared" si="30"/>
        <v>95</v>
      </c>
      <c r="BU58" s="522">
        <f t="shared" si="30"/>
        <v>50</v>
      </c>
      <c r="BV58" s="522">
        <f t="shared" si="30"/>
        <v>225</v>
      </c>
      <c r="BW58" s="522">
        <f t="shared" si="30"/>
        <v>80</v>
      </c>
      <c r="BX58" s="522">
        <f t="shared" si="30"/>
        <v>105</v>
      </c>
      <c r="BY58" s="522">
        <f t="shared" si="30"/>
        <v>-10</v>
      </c>
      <c r="BZ58" s="522">
        <f t="shared" si="30"/>
        <v>100</v>
      </c>
      <c r="CA58" s="522">
        <f t="shared" si="30"/>
        <v>60</v>
      </c>
      <c r="CB58" s="522">
        <f t="shared" si="30"/>
        <v>-55</v>
      </c>
      <c r="CC58" s="522">
        <f t="shared" si="30"/>
        <v>65</v>
      </c>
      <c r="CD58" s="522">
        <f t="shared" si="30"/>
        <v>-65</v>
      </c>
      <c r="CE58" s="522">
        <f t="shared" si="30"/>
        <v>793.88759599322509</v>
      </c>
      <c r="CF58" s="522">
        <f t="shared" si="30"/>
        <v>125.96520600405154</v>
      </c>
      <c r="CG58" s="522">
        <f t="shared" si="30"/>
        <v>250.54044314974095</v>
      </c>
      <c r="CH58" s="522">
        <f t="shared" si="30"/>
        <v>81.504818220724701</v>
      </c>
      <c r="CI58" s="522">
        <f t="shared" si="30"/>
        <v>78.878057577637918</v>
      </c>
      <c r="CJ58" s="522">
        <f t="shared" si="30"/>
        <v>393.13706429434149</v>
      </c>
      <c r="CL58" s="522">
        <f>AM58</f>
        <v>325</v>
      </c>
      <c r="CM58" s="522">
        <f t="shared" ref="CM58:CX58" si="31">AN58</f>
        <v>-175</v>
      </c>
      <c r="CN58" s="522">
        <f t="shared" si="31"/>
        <v>105</v>
      </c>
      <c r="CO58" s="522">
        <f t="shared" si="31"/>
        <v>190</v>
      </c>
      <c r="CP58" s="522">
        <f t="shared" si="31"/>
        <v>260</v>
      </c>
      <c r="CQ58" s="522">
        <f t="shared" si="31"/>
        <v>275</v>
      </c>
      <c r="CR58" s="522">
        <f t="shared" si="31"/>
        <v>185</v>
      </c>
      <c r="CS58" s="522">
        <f t="shared" si="31"/>
        <v>90</v>
      </c>
      <c r="CT58" s="522">
        <f t="shared" si="31"/>
        <v>5</v>
      </c>
      <c r="CU58" s="522">
        <f t="shared" si="31"/>
        <v>0</v>
      </c>
      <c r="CV58" s="522">
        <f t="shared" si="31"/>
        <v>919.85280199727663</v>
      </c>
      <c r="CW58" s="522">
        <f t="shared" si="31"/>
        <v>332.04526137046565</v>
      </c>
      <c r="CX58" s="522">
        <f t="shared" si="31"/>
        <v>472.01512187197943</v>
      </c>
    </row>
    <row r="59" spans="2:102" s="400" customFormat="1" ht="12" customHeight="1" x14ac:dyDescent="0.2">
      <c r="B59" s="396" t="s">
        <v>26</v>
      </c>
      <c r="C59" s="398">
        <v>8485</v>
      </c>
      <c r="D59" s="398">
        <v>7975</v>
      </c>
      <c r="E59" s="398">
        <v>8200</v>
      </c>
      <c r="F59" s="398">
        <v>8275</v>
      </c>
      <c r="G59" s="398">
        <v>7740</v>
      </c>
      <c r="H59" s="398">
        <v>7275</v>
      </c>
      <c r="I59" s="737">
        <v>8386.8093431937632</v>
      </c>
      <c r="J59" s="737">
        <v>7437.9271210195848</v>
      </c>
      <c r="K59" s="600">
        <f>IF(ISERROR(I59/H59),"N/A",IF(H59&lt;0,"N/A",IF(I59&lt;0,"N/A",IF(I59/H59-1&gt;300%,"&gt;±300%",IF(I59/H59-1&lt;-300%,"&gt;±300%",I59/H59-1)))))</f>
        <v>0.15282602655584365</v>
      </c>
      <c r="L59" s="573">
        <f>IF(ISERROR(J59/I59),"N/A",IF(I59&lt;0,"N/A",IF(J59&lt;0,"N/A",IF(J59/I59-1&gt;300%,"&gt;±300%",IF(J59/I59-1&lt;-300%,"&gt;±300%",J59/I59-1)))))</f>
        <v>-0.11313983463141852</v>
      </c>
      <c r="M59" s="562"/>
      <c r="N59" s="398">
        <v>1710</v>
      </c>
      <c r="O59" s="398">
        <v>1915</v>
      </c>
      <c r="P59" s="398">
        <v>1990</v>
      </c>
      <c r="Q59" s="398">
        <v>2060</v>
      </c>
      <c r="R59" s="398">
        <v>2290</v>
      </c>
      <c r="S59" s="398">
        <v>1870</v>
      </c>
      <c r="T59" s="398">
        <v>2070</v>
      </c>
      <c r="U59" s="398">
        <v>2080</v>
      </c>
      <c r="V59" s="398">
        <v>1950</v>
      </c>
      <c r="W59" s="398">
        <v>2215</v>
      </c>
      <c r="X59" s="398">
        <v>1980</v>
      </c>
      <c r="Y59" s="398">
        <v>1950</v>
      </c>
      <c r="Z59" s="398">
        <v>1775</v>
      </c>
      <c r="AA59" s="398">
        <v>2060</v>
      </c>
      <c r="AB59" s="398">
        <v>1915</v>
      </c>
      <c r="AC59" s="398">
        <v>1805</v>
      </c>
      <c r="AD59" s="398">
        <v>1800</v>
      </c>
      <c r="AE59" s="398">
        <v>1755</v>
      </c>
      <c r="AF59" s="398">
        <v>2604.7359751941372</v>
      </c>
      <c r="AG59" s="398">
        <v>1986.3168131551449</v>
      </c>
      <c r="AH59" s="398">
        <v>2052.6277846523813</v>
      </c>
      <c r="AI59" s="398">
        <v>1742.2877582976037</v>
      </c>
      <c r="AJ59" s="398">
        <v>1635.0122224600259</v>
      </c>
      <c r="AK59" s="398">
        <v>1599.3828928140326</v>
      </c>
      <c r="AL59" s="588"/>
      <c r="AM59" s="398">
        <v>4350</v>
      </c>
      <c r="AN59" s="398">
        <v>3625</v>
      </c>
      <c r="AO59" s="398">
        <v>4050</v>
      </c>
      <c r="AP59" s="398">
        <v>4120</v>
      </c>
      <c r="AQ59" s="398">
        <v>4150</v>
      </c>
      <c r="AR59" s="398">
        <v>4165</v>
      </c>
      <c r="AS59" s="398">
        <v>3930</v>
      </c>
      <c r="AT59" s="398">
        <v>3835</v>
      </c>
      <c r="AU59" s="398">
        <v>3720</v>
      </c>
      <c r="AV59" s="398">
        <v>3555</v>
      </c>
      <c r="AW59" s="398">
        <v>4591.0527883492832</v>
      </c>
      <c r="AX59" s="398">
        <v>3794.9155429499851</v>
      </c>
      <c r="AY59" s="398">
        <v>3234.3951152740592</v>
      </c>
      <c r="AZ59" s="421"/>
      <c r="BA59" s="396" t="s">
        <v>26</v>
      </c>
      <c r="BB59" s="398">
        <f>C59</f>
        <v>8485</v>
      </c>
      <c r="BC59" s="398">
        <f t="shared" si="29"/>
        <v>7975</v>
      </c>
      <c r="BD59" s="398">
        <f t="shared" si="29"/>
        <v>8200</v>
      </c>
      <c r="BE59" s="398">
        <f t="shared" si="29"/>
        <v>8275</v>
      </c>
      <c r="BF59" s="398">
        <f t="shared" si="29"/>
        <v>7740</v>
      </c>
      <c r="BG59" s="398">
        <f t="shared" si="29"/>
        <v>7275</v>
      </c>
      <c r="BH59" s="398">
        <f t="shared" si="29"/>
        <v>8386.8093431937632</v>
      </c>
      <c r="BI59" s="398">
        <f t="shared" si="29"/>
        <v>7437.9271210195848</v>
      </c>
      <c r="BJ59" s="573">
        <f t="shared" si="29"/>
        <v>0.15282602655584365</v>
      </c>
      <c r="BK59" s="573">
        <f t="shared" si="29"/>
        <v>-0.11313983463141852</v>
      </c>
      <c r="BL59" s="529"/>
      <c r="BM59" s="398">
        <f t="shared" ref="BM59:CJ59" si="32">N59</f>
        <v>1710</v>
      </c>
      <c r="BN59" s="398">
        <f t="shared" si="32"/>
        <v>1915</v>
      </c>
      <c r="BO59" s="398">
        <f t="shared" si="32"/>
        <v>1990</v>
      </c>
      <c r="BP59" s="398">
        <f t="shared" si="32"/>
        <v>2060</v>
      </c>
      <c r="BQ59" s="398">
        <f t="shared" si="32"/>
        <v>2290</v>
      </c>
      <c r="BR59" s="398">
        <f t="shared" si="32"/>
        <v>1870</v>
      </c>
      <c r="BS59" s="398">
        <f t="shared" si="32"/>
        <v>2070</v>
      </c>
      <c r="BT59" s="398">
        <f t="shared" si="32"/>
        <v>2080</v>
      </c>
      <c r="BU59" s="398">
        <f t="shared" si="32"/>
        <v>1950</v>
      </c>
      <c r="BV59" s="398">
        <f t="shared" si="32"/>
        <v>2215</v>
      </c>
      <c r="BW59" s="398">
        <f t="shared" si="32"/>
        <v>1980</v>
      </c>
      <c r="BX59" s="398">
        <f t="shared" si="32"/>
        <v>1950</v>
      </c>
      <c r="BY59" s="398">
        <f t="shared" si="32"/>
        <v>1775</v>
      </c>
      <c r="BZ59" s="398">
        <f t="shared" si="32"/>
        <v>2060</v>
      </c>
      <c r="CA59" s="398">
        <f t="shared" si="32"/>
        <v>1915</v>
      </c>
      <c r="CB59" s="398">
        <f t="shared" si="32"/>
        <v>1805</v>
      </c>
      <c r="CC59" s="398">
        <f t="shared" si="32"/>
        <v>1800</v>
      </c>
      <c r="CD59" s="398">
        <f t="shared" si="32"/>
        <v>1755</v>
      </c>
      <c r="CE59" s="398">
        <f t="shared" si="32"/>
        <v>2604.7359751941372</v>
      </c>
      <c r="CF59" s="398">
        <f t="shared" si="32"/>
        <v>1986.3168131551449</v>
      </c>
      <c r="CG59" s="398">
        <f t="shared" si="32"/>
        <v>2052.6277846523813</v>
      </c>
      <c r="CH59" s="398">
        <f t="shared" si="32"/>
        <v>1742.2877582976037</v>
      </c>
      <c r="CI59" s="398">
        <f t="shared" si="32"/>
        <v>1635.0122224600259</v>
      </c>
      <c r="CJ59" s="398">
        <f t="shared" si="32"/>
        <v>1599.3828928140326</v>
      </c>
      <c r="CK59" s="619"/>
      <c r="CL59" s="398">
        <f t="shared" ref="CL59:CX59" si="33">AM59</f>
        <v>4350</v>
      </c>
      <c r="CM59" s="398">
        <f t="shared" si="33"/>
        <v>3625</v>
      </c>
      <c r="CN59" s="398">
        <f t="shared" si="33"/>
        <v>4050</v>
      </c>
      <c r="CO59" s="398">
        <f t="shared" si="33"/>
        <v>4120</v>
      </c>
      <c r="CP59" s="398">
        <f t="shared" si="33"/>
        <v>4150</v>
      </c>
      <c r="CQ59" s="398">
        <f t="shared" si="33"/>
        <v>4165</v>
      </c>
      <c r="CR59" s="398">
        <f t="shared" si="33"/>
        <v>3930</v>
      </c>
      <c r="CS59" s="398">
        <f t="shared" si="33"/>
        <v>3835</v>
      </c>
      <c r="CT59" s="398">
        <f t="shared" si="33"/>
        <v>3720</v>
      </c>
      <c r="CU59" s="398">
        <f t="shared" si="33"/>
        <v>3555</v>
      </c>
      <c r="CV59" s="398">
        <f t="shared" si="33"/>
        <v>4591.0527883492832</v>
      </c>
      <c r="CW59" s="398">
        <f t="shared" si="33"/>
        <v>3794.9155429499851</v>
      </c>
      <c r="CX59" s="398">
        <f t="shared" si="33"/>
        <v>3234.3951152740592</v>
      </c>
    </row>
    <row r="60" spans="2:102" s="400" customFormat="1" ht="12" customHeight="1" x14ac:dyDescent="0.2">
      <c r="B60" s="535"/>
      <c r="C60" s="628"/>
      <c r="D60" s="628"/>
      <c r="E60" s="628"/>
      <c r="F60" s="628"/>
      <c r="G60" s="628"/>
      <c r="H60" s="628"/>
      <c r="I60" s="738"/>
      <c r="J60" s="738"/>
      <c r="K60" s="559"/>
      <c r="L60" s="559"/>
      <c r="N60" s="628"/>
      <c r="W60" s="623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3"/>
      <c r="AK60" s="623"/>
      <c r="AL60" s="623"/>
      <c r="AN60" s="214"/>
      <c r="AO60" s="214"/>
      <c r="AP60" s="214"/>
      <c r="CM60" s="421"/>
    </row>
    <row r="61" spans="2:102" s="400" customFormat="1" ht="12" customHeight="1" x14ac:dyDescent="0.2">
      <c r="B61" s="574"/>
      <c r="C61" s="532"/>
      <c r="D61" s="532"/>
      <c r="E61" s="532"/>
      <c r="F61" s="532"/>
      <c r="G61" s="532"/>
      <c r="H61" s="532"/>
      <c r="I61" s="726"/>
      <c r="J61" s="726"/>
      <c r="K61" s="559"/>
      <c r="L61" s="559"/>
      <c r="N61" s="532"/>
      <c r="O61" s="529"/>
      <c r="P61" s="529"/>
      <c r="Q61" s="529"/>
      <c r="R61" s="529"/>
      <c r="S61" s="529"/>
      <c r="T61" s="529"/>
      <c r="U61" s="529"/>
      <c r="V61" s="529"/>
      <c r="W61" s="625"/>
      <c r="X61" s="625"/>
      <c r="Y61" s="625"/>
      <c r="Z61" s="625"/>
      <c r="AA61" s="625"/>
      <c r="AB61" s="625"/>
      <c r="AC61" s="625"/>
      <c r="AD61" s="625"/>
      <c r="AE61" s="625"/>
      <c r="AF61" s="625"/>
      <c r="AG61" s="625"/>
      <c r="AH61" s="625"/>
      <c r="AI61" s="625"/>
      <c r="AJ61" s="625"/>
      <c r="AK61" s="625"/>
      <c r="AL61" s="625"/>
      <c r="AN61" s="214"/>
      <c r="AO61" s="214"/>
      <c r="AP61" s="214"/>
      <c r="AQ61" s="529"/>
      <c r="AR61" s="529"/>
      <c r="AS61" s="529"/>
      <c r="AT61" s="529"/>
      <c r="AU61" s="529"/>
      <c r="AV61" s="529"/>
      <c r="AW61" s="529"/>
      <c r="AX61" s="529"/>
      <c r="AY61" s="529"/>
      <c r="AZ61" s="529"/>
      <c r="CM61" s="421"/>
    </row>
    <row r="62" spans="2:102" s="400" customFormat="1" ht="12" customHeight="1" x14ac:dyDescent="0.2">
      <c r="B62" s="575"/>
      <c r="C62" s="420"/>
      <c r="D62" s="420"/>
      <c r="E62" s="420"/>
      <c r="F62" s="420"/>
      <c r="G62" s="420"/>
      <c r="H62" s="576"/>
      <c r="I62" s="739"/>
      <c r="J62" s="739"/>
      <c r="K62" s="559"/>
      <c r="L62" s="559"/>
      <c r="N62" s="420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623"/>
      <c r="AG62" s="623"/>
      <c r="AH62" s="623"/>
      <c r="AI62" s="623"/>
      <c r="AJ62" s="623"/>
      <c r="AK62" s="623"/>
      <c r="AL62" s="623"/>
      <c r="AN62" s="214"/>
      <c r="AO62" s="214"/>
      <c r="AP62" s="214"/>
      <c r="CM62" s="421"/>
    </row>
    <row r="63" spans="2:102" s="400" customFormat="1" ht="12" customHeight="1" x14ac:dyDescent="0.2">
      <c r="B63" s="575"/>
      <c r="C63" s="576"/>
      <c r="D63" s="576"/>
      <c r="E63" s="576"/>
      <c r="F63" s="576"/>
      <c r="G63" s="576"/>
      <c r="H63" s="576"/>
      <c r="I63" s="739"/>
      <c r="J63" s="739"/>
      <c r="K63" s="559"/>
      <c r="L63" s="559"/>
      <c r="N63" s="576"/>
      <c r="W63" s="623"/>
      <c r="X63" s="623"/>
      <c r="Y63" s="623"/>
      <c r="Z63" s="623"/>
      <c r="AA63" s="623"/>
      <c r="AB63" s="623"/>
      <c r="AC63" s="623"/>
      <c r="AD63" s="623"/>
      <c r="AE63" s="623"/>
      <c r="AF63" s="623"/>
      <c r="AG63" s="623"/>
      <c r="AH63" s="623"/>
      <c r="AI63" s="623"/>
      <c r="AJ63" s="623"/>
      <c r="AK63" s="623"/>
      <c r="AL63" s="623"/>
      <c r="AN63" s="214"/>
      <c r="AO63" s="214"/>
      <c r="AP63" s="214"/>
      <c r="CM63" s="421"/>
    </row>
    <row r="64" spans="2:102" s="400" customFormat="1" ht="12" customHeight="1" x14ac:dyDescent="0.2">
      <c r="B64" s="575"/>
      <c r="C64" s="576"/>
      <c r="D64" s="576"/>
      <c r="E64" s="576"/>
      <c r="F64" s="576"/>
      <c r="G64" s="576"/>
      <c r="H64" s="576"/>
      <c r="I64" s="739"/>
      <c r="J64" s="739"/>
      <c r="K64" s="559"/>
      <c r="L64" s="559"/>
      <c r="N64" s="576"/>
      <c r="W64" s="623"/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3"/>
      <c r="AI64" s="623"/>
      <c r="AJ64" s="623"/>
      <c r="AK64" s="623"/>
      <c r="AL64" s="623"/>
      <c r="AN64" s="214"/>
      <c r="AO64" s="214"/>
      <c r="AP64" s="214"/>
      <c r="CM64" s="421"/>
    </row>
    <row r="65" spans="2:91" s="400" customFormat="1" ht="12" customHeight="1" x14ac:dyDescent="0.2">
      <c r="B65" s="575"/>
      <c r="C65" s="576"/>
      <c r="D65" s="576"/>
      <c r="E65" s="576"/>
      <c r="F65" s="576"/>
      <c r="G65" s="576"/>
      <c r="H65" s="576"/>
      <c r="I65" s="739"/>
      <c r="J65" s="739"/>
      <c r="K65" s="559"/>
      <c r="L65" s="559"/>
      <c r="N65" s="576"/>
      <c r="W65" s="623"/>
      <c r="X65" s="623"/>
      <c r="Y65" s="623"/>
      <c r="Z65" s="623"/>
      <c r="AA65" s="623"/>
      <c r="AB65" s="623"/>
      <c r="AC65" s="623"/>
      <c r="AD65" s="623"/>
      <c r="AE65" s="623"/>
      <c r="AF65" s="623"/>
      <c r="AG65" s="623"/>
      <c r="AH65" s="623"/>
      <c r="AI65" s="623"/>
      <c r="AJ65" s="623"/>
      <c r="AK65" s="623"/>
      <c r="AL65" s="623"/>
      <c r="AN65" s="214"/>
      <c r="AO65" s="214"/>
      <c r="AP65" s="214"/>
      <c r="CM65" s="421"/>
    </row>
    <row r="66" spans="2:91" s="400" customFormat="1" ht="12" customHeight="1" x14ac:dyDescent="0.2">
      <c r="B66" s="421"/>
      <c r="C66" s="421"/>
      <c r="D66" s="421"/>
      <c r="E66" s="421"/>
      <c r="F66" s="421"/>
      <c r="G66" s="421"/>
      <c r="H66" s="421"/>
      <c r="I66" s="740"/>
      <c r="J66" s="740"/>
      <c r="K66" s="421"/>
      <c r="L66" s="421"/>
      <c r="N66" s="421"/>
      <c r="W66" s="623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3"/>
      <c r="AI66" s="623"/>
      <c r="AJ66" s="623"/>
      <c r="AK66" s="623"/>
      <c r="AL66" s="623"/>
      <c r="AN66" s="214"/>
      <c r="AO66" s="214"/>
      <c r="AP66" s="214"/>
      <c r="CM66" s="421"/>
    </row>
    <row r="67" spans="2:91" s="400" customFormat="1" ht="12" customHeight="1" x14ac:dyDescent="0.2">
      <c r="B67" s="421"/>
      <c r="C67" s="421"/>
      <c r="D67" s="421"/>
      <c r="E67" s="421"/>
      <c r="F67" s="421"/>
      <c r="G67" s="421"/>
      <c r="H67" s="421"/>
      <c r="I67" s="740"/>
      <c r="J67" s="740"/>
      <c r="K67" s="421"/>
      <c r="L67" s="421"/>
      <c r="N67" s="421"/>
      <c r="W67" s="623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3"/>
      <c r="AJ67" s="623"/>
      <c r="AK67" s="623"/>
      <c r="AL67" s="623"/>
      <c r="AN67" s="214"/>
      <c r="AO67" s="214"/>
      <c r="AP67" s="214"/>
      <c r="CM67" s="421"/>
    </row>
    <row r="68" spans="2:91" s="400" customFormat="1" ht="12" customHeight="1" x14ac:dyDescent="0.2">
      <c r="B68" s="421"/>
      <c r="C68" s="421"/>
      <c r="D68" s="421"/>
      <c r="E68" s="421"/>
      <c r="F68" s="421"/>
      <c r="G68" s="421"/>
      <c r="H68" s="421"/>
      <c r="I68" s="740"/>
      <c r="J68" s="740"/>
      <c r="K68" s="421"/>
      <c r="L68" s="421"/>
      <c r="N68" s="421"/>
      <c r="W68" s="623"/>
      <c r="X68" s="623"/>
      <c r="Y68" s="623"/>
      <c r="Z68" s="623"/>
      <c r="AA68" s="623"/>
      <c r="AB68" s="623"/>
      <c r="AC68" s="623"/>
      <c r="AD68" s="623"/>
      <c r="AE68" s="623"/>
      <c r="AF68" s="623"/>
      <c r="AG68" s="623"/>
      <c r="AH68" s="623"/>
      <c r="AI68" s="623"/>
      <c r="AJ68" s="623"/>
      <c r="AK68" s="623"/>
      <c r="AL68" s="623"/>
      <c r="AN68" s="214"/>
      <c r="AO68" s="214"/>
      <c r="AP68" s="214"/>
      <c r="CM68" s="421"/>
    </row>
    <row r="69" spans="2:91" s="400" customFormat="1" ht="12" customHeight="1" x14ac:dyDescent="0.2">
      <c r="B69" s="421"/>
      <c r="C69" s="421"/>
      <c r="D69" s="421"/>
      <c r="E69" s="421"/>
      <c r="F69" s="421"/>
      <c r="G69" s="421"/>
      <c r="H69" s="421"/>
      <c r="I69" s="740"/>
      <c r="J69" s="740"/>
      <c r="K69" s="421"/>
      <c r="L69" s="421"/>
      <c r="N69" s="421"/>
      <c r="O69" s="529"/>
      <c r="P69" s="529"/>
      <c r="Q69" s="529"/>
      <c r="R69" s="529"/>
      <c r="S69" s="529"/>
      <c r="T69" s="529"/>
      <c r="U69" s="529"/>
      <c r="V69" s="529"/>
      <c r="W69" s="625"/>
      <c r="X69" s="625"/>
      <c r="Y69" s="625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N69" s="214"/>
      <c r="AO69" s="214"/>
      <c r="AP69" s="214"/>
      <c r="AQ69" s="529"/>
      <c r="AR69" s="529"/>
      <c r="AS69" s="529"/>
      <c r="AT69" s="529"/>
      <c r="AU69" s="529"/>
      <c r="AV69" s="529"/>
      <c r="AW69" s="529"/>
      <c r="AX69" s="529"/>
      <c r="AY69" s="529"/>
      <c r="AZ69" s="529"/>
      <c r="CM69" s="421"/>
    </row>
    <row r="70" spans="2:91" s="400" customFormat="1" ht="12" customHeight="1" x14ac:dyDescent="0.2">
      <c r="B70" s="421"/>
      <c r="C70" s="421"/>
      <c r="D70" s="421"/>
      <c r="E70" s="421"/>
      <c r="F70" s="421"/>
      <c r="G70" s="421"/>
      <c r="H70" s="421"/>
      <c r="I70" s="740"/>
      <c r="J70" s="740"/>
      <c r="K70" s="421"/>
      <c r="L70" s="421"/>
      <c r="N70" s="421"/>
      <c r="W70" s="623"/>
      <c r="X70" s="623"/>
      <c r="Y70" s="623"/>
      <c r="Z70" s="623"/>
      <c r="AA70" s="623"/>
      <c r="AB70" s="623"/>
      <c r="AC70" s="623"/>
      <c r="AD70" s="623"/>
      <c r="AE70" s="623"/>
      <c r="AF70" s="623"/>
      <c r="AG70" s="623"/>
      <c r="AH70" s="623"/>
      <c r="AI70" s="623"/>
      <c r="AJ70" s="623"/>
      <c r="AK70" s="623"/>
      <c r="AL70" s="623"/>
      <c r="AN70" s="214"/>
      <c r="AO70" s="214"/>
      <c r="AP70" s="214"/>
      <c r="CM70" s="421"/>
    </row>
    <row r="71" spans="2:91" s="400" customFormat="1" ht="12" customHeight="1" x14ac:dyDescent="0.2">
      <c r="B71" s="421"/>
      <c r="C71" s="421"/>
      <c r="D71" s="421"/>
      <c r="E71" s="421"/>
      <c r="F71" s="421"/>
      <c r="G71" s="421"/>
      <c r="H71" s="421"/>
      <c r="I71" s="740"/>
      <c r="J71" s="740"/>
      <c r="K71" s="421"/>
      <c r="L71" s="421"/>
      <c r="N71" s="421"/>
      <c r="W71" s="623"/>
      <c r="X71" s="623"/>
      <c r="Y71" s="623"/>
      <c r="Z71" s="623"/>
      <c r="AA71" s="623"/>
      <c r="AB71" s="623"/>
      <c r="AC71" s="623"/>
      <c r="AD71" s="623"/>
      <c r="AE71" s="623"/>
      <c r="AF71" s="623"/>
      <c r="AG71" s="623"/>
      <c r="AH71" s="623"/>
      <c r="AI71" s="623"/>
      <c r="AJ71" s="623"/>
      <c r="AK71" s="623"/>
      <c r="AL71" s="623"/>
      <c r="AN71" s="214"/>
      <c r="AO71" s="214"/>
      <c r="AP71" s="214"/>
      <c r="CM71" s="421"/>
    </row>
    <row r="72" spans="2:91" s="400" customFormat="1" ht="12" customHeight="1" x14ac:dyDescent="0.2">
      <c r="B72" s="421"/>
      <c r="C72" s="421"/>
      <c r="D72" s="421"/>
      <c r="E72" s="421"/>
      <c r="F72" s="421"/>
      <c r="G72" s="421"/>
      <c r="H72" s="421"/>
      <c r="I72" s="740"/>
      <c r="J72" s="740"/>
      <c r="K72" s="421"/>
      <c r="L72" s="421"/>
      <c r="N72" s="421"/>
      <c r="W72" s="623"/>
      <c r="X72" s="623"/>
      <c r="Y72" s="623"/>
      <c r="Z72" s="623"/>
      <c r="AA72" s="623"/>
      <c r="AB72" s="623"/>
      <c r="AC72" s="623"/>
      <c r="AD72" s="623"/>
      <c r="AE72" s="623"/>
      <c r="AF72" s="623"/>
      <c r="AG72" s="623"/>
      <c r="AH72" s="623"/>
      <c r="AI72" s="623"/>
      <c r="AJ72" s="623"/>
      <c r="AK72" s="623"/>
      <c r="AL72" s="623"/>
      <c r="AN72" s="214"/>
      <c r="AO72" s="214"/>
      <c r="AP72" s="214"/>
      <c r="CM72" s="421"/>
    </row>
    <row r="73" spans="2:91" s="400" customFormat="1" ht="12" customHeight="1" x14ac:dyDescent="0.2">
      <c r="B73" s="421"/>
      <c r="C73" s="421"/>
      <c r="D73" s="421"/>
      <c r="E73" s="421"/>
      <c r="F73" s="421"/>
      <c r="G73" s="421"/>
      <c r="H73" s="421"/>
      <c r="I73" s="740"/>
      <c r="J73" s="740"/>
      <c r="K73" s="421"/>
      <c r="L73" s="421"/>
      <c r="N73" s="421"/>
      <c r="W73" s="623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3"/>
      <c r="AN73" s="214"/>
      <c r="AO73" s="214"/>
      <c r="AP73" s="214"/>
      <c r="CM73" s="421"/>
    </row>
    <row r="74" spans="2:91" s="400" customFormat="1" ht="12" customHeight="1" x14ac:dyDescent="0.2">
      <c r="B74" s="421"/>
      <c r="C74" s="421"/>
      <c r="D74" s="421"/>
      <c r="E74" s="421"/>
      <c r="F74" s="421"/>
      <c r="G74" s="421"/>
      <c r="H74" s="421"/>
      <c r="I74" s="740"/>
      <c r="J74" s="740"/>
      <c r="K74" s="421"/>
      <c r="L74" s="421"/>
      <c r="N74" s="421"/>
      <c r="W74" s="623"/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623"/>
      <c r="AJ74" s="623"/>
      <c r="AK74" s="623"/>
      <c r="AL74" s="623"/>
      <c r="AN74" s="214"/>
      <c r="AO74" s="214"/>
      <c r="AP74" s="214"/>
      <c r="CM74" s="421"/>
    </row>
    <row r="75" spans="2:91" s="400" customFormat="1" ht="12" customHeight="1" x14ac:dyDescent="0.2">
      <c r="B75" s="421"/>
      <c r="C75" s="421"/>
      <c r="D75" s="421"/>
      <c r="E75" s="421"/>
      <c r="F75" s="421"/>
      <c r="G75" s="421"/>
      <c r="H75" s="421"/>
      <c r="I75" s="740"/>
      <c r="J75" s="740"/>
      <c r="K75" s="421"/>
      <c r="L75" s="421"/>
      <c r="N75" s="421"/>
      <c r="W75" s="623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3"/>
      <c r="AN75" s="214"/>
      <c r="AO75" s="214"/>
      <c r="AP75" s="214"/>
      <c r="CM75" s="421"/>
    </row>
    <row r="76" spans="2:91" s="400" customFormat="1" ht="12" customHeight="1" x14ac:dyDescent="0.2">
      <c r="B76" s="421"/>
      <c r="C76" s="421"/>
      <c r="D76" s="421"/>
      <c r="E76" s="421"/>
      <c r="F76" s="421"/>
      <c r="G76" s="421"/>
      <c r="H76" s="421"/>
      <c r="I76" s="740"/>
      <c r="J76" s="740"/>
      <c r="K76" s="421"/>
      <c r="L76" s="421"/>
      <c r="N76" s="421"/>
      <c r="W76" s="623"/>
      <c r="X76" s="623"/>
      <c r="Y76" s="623"/>
      <c r="Z76" s="623"/>
      <c r="AA76" s="623"/>
      <c r="AB76" s="623"/>
      <c r="AC76" s="623"/>
      <c r="AD76" s="623"/>
      <c r="AE76" s="623"/>
      <c r="AF76" s="623"/>
      <c r="AG76" s="623"/>
      <c r="AH76" s="623"/>
      <c r="AI76" s="623"/>
      <c r="AJ76" s="623"/>
      <c r="AK76" s="623"/>
      <c r="AL76" s="623"/>
      <c r="AN76" s="214"/>
      <c r="AO76" s="214"/>
      <c r="AP76" s="214"/>
      <c r="CM76" s="421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C23EF-1534-40C3-BA77-5D9BDA55E0EA}">
  <dimension ref="A1:AV23"/>
  <sheetViews>
    <sheetView showGridLines="0" workbookViewId="0">
      <selection activeCell="P29" sqref="P29"/>
    </sheetView>
  </sheetViews>
  <sheetFormatPr defaultColWidth="9" defaultRowHeight="15" x14ac:dyDescent="0.25"/>
  <cols>
    <col min="1" max="1" width="9" style="375"/>
    <col min="2" max="2" width="29.7109375" style="375" bestFit="1" customWidth="1"/>
    <col min="3" max="8" width="4.7109375" style="375" customWidth="1"/>
    <col min="9" max="9" width="5" style="375" bestFit="1" customWidth="1"/>
    <col min="10" max="10" width="5.5703125" style="375" bestFit="1" customWidth="1"/>
    <col min="11" max="11" width="8.5703125" style="375" bestFit="1" customWidth="1"/>
    <col min="12" max="12" width="8.7109375" style="375" bestFit="1" customWidth="1"/>
    <col min="13" max="13" width="1.42578125" style="375" customWidth="1"/>
    <col min="14" max="18" width="7.5703125" style="375" bestFit="1" customWidth="1"/>
    <col min="19" max="19" width="7.5703125" style="375" customWidth="1"/>
    <col min="20" max="20" width="9.7109375" style="375" customWidth="1"/>
    <col min="21" max="21" width="9.7109375" style="375" bestFit="1" customWidth="1"/>
    <col min="22" max="22" width="2.42578125" style="375" customWidth="1"/>
    <col min="23" max="24" width="6.7109375" style="375" bestFit="1" customWidth="1"/>
    <col min="25" max="25" width="6.7109375" style="375" customWidth="1"/>
    <col min="26" max="26" width="7.28515625" style="375" customWidth="1"/>
    <col min="27" max="27" width="29.7109375" style="375" bestFit="1" customWidth="1"/>
    <col min="28" max="33" width="4.7109375" style="375" customWidth="1"/>
    <col min="34" max="34" width="4.7109375" style="375" bestFit="1" customWidth="1"/>
    <col min="35" max="35" width="5" style="375" bestFit="1" customWidth="1"/>
    <col min="36" max="36" width="8.5703125" style="375" customWidth="1"/>
    <col min="37" max="37" width="8.7109375" style="375" customWidth="1"/>
    <col min="38" max="38" width="1" style="375" customWidth="1"/>
    <col min="39" max="39" width="6.7109375" style="375" customWidth="1"/>
    <col min="40" max="44" width="6.7109375" style="375" bestFit="1" customWidth="1"/>
    <col min="45" max="45" width="9" style="375"/>
    <col min="46" max="48" width="6.7109375" style="375" bestFit="1" customWidth="1"/>
    <col min="49" max="16384" width="9" style="375"/>
  </cols>
  <sheetData>
    <row r="1" spans="1:48" x14ac:dyDescent="0.25">
      <c r="A1" s="384"/>
      <c r="B1" s="423" t="s">
        <v>51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552"/>
      <c r="O1" s="552"/>
      <c r="P1" s="552"/>
      <c r="Q1" s="552"/>
      <c r="R1" s="552"/>
      <c r="S1" s="552"/>
      <c r="T1" s="552"/>
      <c r="U1" s="552"/>
      <c r="V1" s="552"/>
      <c r="W1" s="384"/>
      <c r="X1" s="384"/>
      <c r="Y1" s="384"/>
      <c r="AA1" s="422" t="s">
        <v>52</v>
      </c>
      <c r="AB1" s="405"/>
      <c r="AC1" s="405"/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</row>
    <row r="2" spans="1:48" x14ac:dyDescent="0.25">
      <c r="A2" s="384"/>
      <c r="B2" s="376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2"/>
      <c r="O2" s="552"/>
      <c r="P2" s="552"/>
      <c r="Q2" s="552"/>
      <c r="R2" s="552"/>
      <c r="S2" s="552"/>
      <c r="T2" s="552"/>
      <c r="U2" s="552"/>
      <c r="V2" s="552"/>
      <c r="W2" s="384"/>
      <c r="X2" s="384"/>
      <c r="Y2" s="384"/>
      <c r="AA2" s="405"/>
      <c r="AB2" s="405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</row>
    <row r="3" spans="1:48" x14ac:dyDescent="0.25">
      <c r="A3" s="384"/>
      <c r="B3" s="383" t="s">
        <v>97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555"/>
      <c r="O3" s="555"/>
      <c r="P3" s="555"/>
      <c r="Q3" s="555"/>
      <c r="R3" s="555"/>
      <c r="S3" s="555"/>
      <c r="T3" s="555"/>
      <c r="U3" s="555"/>
      <c r="V3" s="555"/>
      <c r="W3" s="554"/>
      <c r="X3" s="554"/>
      <c r="Y3" s="554"/>
      <c r="AA3" s="405"/>
      <c r="AB3" s="405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</row>
    <row r="4" spans="1:48" ht="33.75" x14ac:dyDescent="0.25">
      <c r="A4" s="556"/>
      <c r="B4" s="755" t="s">
        <v>121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556" t="s">
        <v>84</v>
      </c>
      <c r="K4" s="558" t="s">
        <v>85</v>
      </c>
      <c r="L4" s="558" t="s">
        <v>86</v>
      </c>
      <c r="M4" s="556"/>
      <c r="N4" s="556" t="s">
        <v>82</v>
      </c>
      <c r="O4" s="556" t="s">
        <v>88</v>
      </c>
      <c r="P4" s="556" t="s">
        <v>89</v>
      </c>
      <c r="Q4" s="556" t="s">
        <v>87</v>
      </c>
      <c r="R4" s="556" t="s">
        <v>90</v>
      </c>
      <c r="S4" s="556" t="s">
        <v>107</v>
      </c>
      <c r="T4" s="558" t="s">
        <v>115</v>
      </c>
      <c r="U4" s="558" t="s">
        <v>110</v>
      </c>
      <c r="V4" s="556"/>
      <c r="W4" s="556" t="s">
        <v>93</v>
      </c>
      <c r="X4" s="556" t="s">
        <v>94</v>
      </c>
      <c r="Y4" s="556" t="s">
        <v>109</v>
      </c>
      <c r="Z4" s="556"/>
      <c r="AA4" s="755" t="s">
        <v>121</v>
      </c>
      <c r="AB4" s="556">
        <v>2013</v>
      </c>
      <c r="AC4" s="556">
        <v>2014</v>
      </c>
      <c r="AD4" s="556">
        <v>2015</v>
      </c>
      <c r="AE4" s="556">
        <v>2016</v>
      </c>
      <c r="AF4" s="556">
        <v>2017</v>
      </c>
      <c r="AG4" s="556">
        <v>2018</v>
      </c>
      <c r="AH4" s="556">
        <v>2019</v>
      </c>
      <c r="AI4" s="748" t="s">
        <v>84</v>
      </c>
      <c r="AJ4" s="548" t="s">
        <v>85</v>
      </c>
      <c r="AK4" s="548" t="s">
        <v>86</v>
      </c>
      <c r="AL4" s="556"/>
      <c r="AM4" s="558" t="s">
        <v>82</v>
      </c>
      <c r="AN4" s="558" t="s">
        <v>88</v>
      </c>
      <c r="AO4" s="558" t="s">
        <v>89</v>
      </c>
      <c r="AP4" s="558" t="s">
        <v>87</v>
      </c>
      <c r="AQ4" s="558" t="s">
        <v>90</v>
      </c>
      <c r="AR4" s="558" t="str">
        <f>S4</f>
        <v>Q2 2020</v>
      </c>
      <c r="AS4" s="556"/>
      <c r="AT4" s="556" t="s">
        <v>93</v>
      </c>
      <c r="AU4" s="556" t="s">
        <v>94</v>
      </c>
      <c r="AV4" s="556" t="str">
        <f>Y4</f>
        <v>H1 2020</v>
      </c>
    </row>
    <row r="5" spans="1:48" x14ac:dyDescent="0.25">
      <c r="A5" s="384"/>
      <c r="B5" s="531"/>
      <c r="C5" s="532"/>
      <c r="D5" s="532"/>
      <c r="E5" s="532"/>
      <c r="F5" s="532"/>
      <c r="G5" s="532"/>
      <c r="H5" s="532"/>
      <c r="I5" s="532"/>
      <c r="J5" s="532"/>
      <c r="K5" s="559"/>
      <c r="L5" s="559"/>
      <c r="M5" s="384"/>
      <c r="N5" s="560"/>
      <c r="O5" s="560"/>
      <c r="P5" s="560"/>
      <c r="Q5" s="560"/>
      <c r="R5" s="384"/>
      <c r="S5" s="384"/>
      <c r="T5" s="384"/>
      <c r="U5" s="384"/>
      <c r="V5" s="384"/>
      <c r="W5" s="529"/>
      <c r="X5" s="529"/>
      <c r="Y5" s="529"/>
      <c r="AA5" s="531"/>
      <c r="AB5" s="532"/>
      <c r="AC5" s="532"/>
      <c r="AD5" s="532"/>
      <c r="AE5" s="532"/>
      <c r="AF5" s="532"/>
      <c r="AG5" s="532"/>
      <c r="AH5" s="532"/>
      <c r="AI5" s="532"/>
      <c r="AJ5" s="559"/>
      <c r="AK5" s="559"/>
      <c r="AL5" s="384"/>
      <c r="AM5" s="529"/>
      <c r="AN5" s="529"/>
      <c r="AO5" s="529"/>
      <c r="AP5" s="529"/>
      <c r="AQ5" s="384"/>
      <c r="AR5" s="384"/>
      <c r="AS5" s="384"/>
      <c r="AT5" s="405"/>
      <c r="AU5" s="405"/>
      <c r="AV5" s="405"/>
    </row>
    <row r="6" spans="1:48" x14ac:dyDescent="0.25">
      <c r="A6" s="384"/>
      <c r="B6" s="530" t="s">
        <v>104</v>
      </c>
      <c r="C6" s="674">
        <v>1120</v>
      </c>
      <c r="D6" s="674">
        <v>1255</v>
      </c>
      <c r="E6" s="674">
        <v>1185</v>
      </c>
      <c r="F6" s="674">
        <v>1210</v>
      </c>
      <c r="G6" s="674">
        <v>1325</v>
      </c>
      <c r="H6" s="674">
        <v>1420</v>
      </c>
      <c r="I6" s="519">
        <v>1629.9509355453802</v>
      </c>
      <c r="J6" s="519">
        <v>1470.5924012762443</v>
      </c>
      <c r="K6" s="477">
        <f>IF(ISERROR(I6/H6),"N/A",IF(H6&lt;0,"N/A",IF(I6&lt;0,"N/A",IF(I6/H6-1&gt;300%,"&gt;±300%",IF(I6/H6-1&lt;-300%,"&gt;±300%",I6/H6-1)))))</f>
        <v>0.14785277151083109</v>
      </c>
      <c r="L6" s="408">
        <f>IF(ISERROR(J6/I6),"N/A",IF(I6&lt;0,"N/A",IF(J6&lt;0,"N/A",IF(J6/I6-1&gt;300%,"&gt;±300%",IF(J6/I6-1&lt;-300%,"&gt;±300%",J6/I6-1)))))</f>
        <v>-9.7768914875842272E-2</v>
      </c>
      <c r="M6" s="562"/>
      <c r="N6" s="519">
        <v>413.34430196827452</v>
      </c>
      <c r="O6" s="519">
        <v>386.60663357710575</v>
      </c>
      <c r="P6" s="519">
        <v>410</v>
      </c>
      <c r="Q6" s="519">
        <v>419.99999999999994</v>
      </c>
      <c r="R6" s="519">
        <v>405.92497865746458</v>
      </c>
      <c r="S6" s="519">
        <v>308.71281667591069</v>
      </c>
      <c r="T6" s="607">
        <f>IF(ISERROR(S6/O6),"N/A",IF(O6&lt;0,"N/A",IF(S6&lt;0,"N/A",IF(S6/O6-1&gt;300%,"&gt;±300%",IF(S6/O6-1&lt;-300%,"&gt;±300%",S6/O6-1)))))</f>
        <v>-0.20148080797392665</v>
      </c>
      <c r="U6" s="607">
        <f t="shared" ref="U6:U23" si="0">IF(ISERROR(S6/R6),"N/A",IF(R6&lt;0,"N/A",IF(S6&lt;0,"N/A",IF(S6/R6-1&gt;300%,"&gt;±300%",IF(S6/R6-1&lt;-300%,"&gt;±300%",S6/R6-1)))))</f>
        <v>-0.23948307468800856</v>
      </c>
      <c r="V6" s="588"/>
      <c r="W6" s="519">
        <v>799.95093554538028</v>
      </c>
      <c r="X6" s="519">
        <v>830</v>
      </c>
      <c r="Y6" s="519">
        <v>714.63779533337527</v>
      </c>
      <c r="AA6" s="530" t="s">
        <v>27</v>
      </c>
      <c r="AB6" s="524">
        <f t="shared" ref="AB6:AK21" si="1">C6</f>
        <v>1120</v>
      </c>
      <c r="AC6" s="524">
        <f t="shared" si="1"/>
        <v>1255</v>
      </c>
      <c r="AD6" s="524">
        <f t="shared" si="1"/>
        <v>1185</v>
      </c>
      <c r="AE6" s="524">
        <f t="shared" si="1"/>
        <v>1210</v>
      </c>
      <c r="AF6" s="524">
        <f t="shared" si="1"/>
        <v>1325</v>
      </c>
      <c r="AG6" s="524">
        <f t="shared" si="1"/>
        <v>1420</v>
      </c>
      <c r="AH6" s="524">
        <f t="shared" si="1"/>
        <v>1629.9509355453802</v>
      </c>
      <c r="AI6" s="524">
        <f t="shared" si="1"/>
        <v>1470.5924012762443</v>
      </c>
      <c r="AJ6" s="563">
        <f t="shared" si="1"/>
        <v>0.14785277151083109</v>
      </c>
      <c r="AK6" s="563">
        <f t="shared" si="1"/>
        <v>-9.7768914875842272E-2</v>
      </c>
      <c r="AL6" s="533"/>
      <c r="AM6" s="524">
        <f t="shared" ref="AM6:AR6" si="2">N6</f>
        <v>413.34430196827452</v>
      </c>
      <c r="AN6" s="524">
        <f t="shared" si="2"/>
        <v>386.60663357710575</v>
      </c>
      <c r="AO6" s="524">
        <f t="shared" si="2"/>
        <v>410</v>
      </c>
      <c r="AP6" s="524">
        <f t="shared" si="2"/>
        <v>419.99999999999994</v>
      </c>
      <c r="AQ6" s="524">
        <f t="shared" si="2"/>
        <v>405.92497865746458</v>
      </c>
      <c r="AR6" s="524">
        <f t="shared" si="2"/>
        <v>308.71281667591069</v>
      </c>
      <c r="AS6" s="534"/>
      <c r="AT6" s="524">
        <f t="shared" ref="AT6:AV6" si="3">W6</f>
        <v>799.95093554538028</v>
      </c>
      <c r="AU6" s="524">
        <f t="shared" si="3"/>
        <v>830</v>
      </c>
      <c r="AV6" s="524">
        <f t="shared" si="3"/>
        <v>714.63779533337527</v>
      </c>
    </row>
    <row r="7" spans="1:48" x14ac:dyDescent="0.25">
      <c r="A7" s="384"/>
      <c r="B7" s="535" t="s">
        <v>15</v>
      </c>
      <c r="C7" s="490"/>
      <c r="D7" s="490"/>
      <c r="E7" s="490"/>
      <c r="F7" s="490"/>
      <c r="G7" s="490"/>
      <c r="H7" s="490"/>
      <c r="I7" s="490">
        <v>520.27945832390992</v>
      </c>
      <c r="J7" s="490">
        <v>473.80147766066227</v>
      </c>
      <c r="K7" s="564"/>
      <c r="L7" s="564">
        <f t="shared" ref="L7:L23" si="4">IF(ISERROR(J7/I7),"N/A",IF(I7&lt;0,"N/A",IF(J7&lt;0,"N/A",IF(J7/I7-1&gt;300%,"&gt;±300%",IF(J7/I7-1&lt;-300%,"&gt;±300%",J7/I7-1)))))</f>
        <v>-8.9332722865856251E-2</v>
      </c>
      <c r="M7" s="562"/>
      <c r="N7" s="490">
        <v>131.93927794972029</v>
      </c>
      <c r="O7" s="490">
        <v>123.40462863971085</v>
      </c>
      <c r="P7" s="490">
        <v>130.87177856763412</v>
      </c>
      <c r="Q7" s="490">
        <v>134.06377316684473</v>
      </c>
      <c r="R7" s="490">
        <v>133.2586707292175</v>
      </c>
      <c r="S7" s="490">
        <v>104.89393434375422</v>
      </c>
      <c r="T7" s="608"/>
      <c r="U7" s="608">
        <f t="shared" si="0"/>
        <v>-0.21285471504590203</v>
      </c>
      <c r="V7" s="588"/>
      <c r="W7" s="490">
        <v>255.34390658943113</v>
      </c>
      <c r="X7" s="490">
        <v>264.93555173447885</v>
      </c>
      <c r="Y7" s="490">
        <v>238.15260507297171</v>
      </c>
      <c r="AA7" s="535" t="s">
        <v>15</v>
      </c>
      <c r="AB7" s="574"/>
      <c r="AC7" s="574"/>
      <c r="AD7" s="574"/>
      <c r="AE7" s="574"/>
      <c r="AF7" s="574"/>
      <c r="AG7" s="574"/>
      <c r="AH7" s="532">
        <f t="shared" si="1"/>
        <v>520.27945832390992</v>
      </c>
      <c r="AI7" s="532"/>
      <c r="AJ7" s="565"/>
      <c r="AK7" s="559"/>
      <c r="AL7" s="532"/>
      <c r="AM7" s="527"/>
      <c r="AN7" s="527"/>
      <c r="AO7" s="527"/>
      <c r="AP7" s="527"/>
      <c r="AQ7" s="527"/>
      <c r="AR7" s="527"/>
      <c r="AS7" s="536"/>
      <c r="AT7" s="405"/>
      <c r="AU7" s="405"/>
      <c r="AV7" s="405"/>
    </row>
    <row r="8" spans="1:48" x14ac:dyDescent="0.25">
      <c r="A8" s="384"/>
      <c r="B8" s="535" t="s">
        <v>16</v>
      </c>
      <c r="C8" s="490"/>
      <c r="D8" s="490"/>
      <c r="E8" s="490"/>
      <c r="F8" s="490"/>
      <c r="G8" s="490"/>
      <c r="H8" s="490"/>
      <c r="I8" s="490">
        <v>847.05574026015609</v>
      </c>
      <c r="J8" s="490">
        <v>752.42800610411541</v>
      </c>
      <c r="K8" s="564"/>
      <c r="L8" s="564">
        <f t="shared" si="4"/>
        <v>-0.1117137039021513</v>
      </c>
      <c r="M8" s="562"/>
      <c r="N8" s="490">
        <v>214.80748656333174</v>
      </c>
      <c r="O8" s="490">
        <v>200.91240849809296</v>
      </c>
      <c r="P8" s="490">
        <v>213.06951389334924</v>
      </c>
      <c r="Q8" s="490">
        <v>218.26633130538212</v>
      </c>
      <c r="R8" s="490">
        <v>216.95556142896507</v>
      </c>
      <c r="S8" s="490">
        <v>150.68430637356971</v>
      </c>
      <c r="T8" s="608"/>
      <c r="U8" s="608">
        <f t="shared" si="0"/>
        <v>-0.30546004268756066</v>
      </c>
      <c r="V8" s="588"/>
      <c r="W8" s="490">
        <v>415.71989506142472</v>
      </c>
      <c r="X8" s="490">
        <v>431.33584519873136</v>
      </c>
      <c r="Y8" s="490">
        <v>367.63986780253481</v>
      </c>
      <c r="AA8" s="535" t="s">
        <v>16</v>
      </c>
      <c r="AB8" s="574"/>
      <c r="AC8" s="574"/>
      <c r="AD8" s="574"/>
      <c r="AE8" s="574"/>
      <c r="AF8" s="574"/>
      <c r="AG8" s="574"/>
      <c r="AH8" s="532">
        <f t="shared" si="1"/>
        <v>847.05574026015609</v>
      </c>
      <c r="AI8" s="532"/>
      <c r="AJ8" s="565"/>
      <c r="AK8" s="559"/>
      <c r="AL8" s="532"/>
      <c r="AM8" s="527"/>
      <c r="AN8" s="527"/>
      <c r="AO8" s="527"/>
      <c r="AP8" s="527"/>
      <c r="AQ8" s="527"/>
      <c r="AR8" s="527"/>
      <c r="AS8" s="536"/>
      <c r="AT8" s="405"/>
      <c r="AU8" s="405"/>
      <c r="AV8" s="405"/>
    </row>
    <row r="9" spans="1:48" x14ac:dyDescent="0.25">
      <c r="A9" s="384"/>
      <c r="B9" s="535" t="s">
        <v>17</v>
      </c>
      <c r="C9" s="490"/>
      <c r="D9" s="490"/>
      <c r="E9" s="490"/>
      <c r="F9" s="490"/>
      <c r="G9" s="490"/>
      <c r="H9" s="490"/>
      <c r="I9" s="490">
        <v>115.65988942260419</v>
      </c>
      <c r="J9" s="490">
        <v>116.47209919309223</v>
      </c>
      <c r="K9" s="564"/>
      <c r="L9" s="564">
        <f t="shared" si="4"/>
        <v>7.0223979509469459E-3</v>
      </c>
      <c r="M9" s="562"/>
      <c r="N9" s="490">
        <v>29.330549292342869</v>
      </c>
      <c r="O9" s="490">
        <v>27.433267783985013</v>
      </c>
      <c r="P9" s="490">
        <v>29.093240556594328</v>
      </c>
      <c r="Q9" s="490">
        <v>29.802831789681992</v>
      </c>
      <c r="R9" s="490">
        <v>29.6238547852663</v>
      </c>
      <c r="S9" s="490">
        <v>27.433267783985013</v>
      </c>
      <c r="T9" s="608"/>
      <c r="U9" s="608">
        <f t="shared" si="0"/>
        <v>-7.3946723583414142E-2</v>
      </c>
      <c r="V9" s="588"/>
      <c r="W9" s="490">
        <v>56.763817076327882</v>
      </c>
      <c r="X9" s="490">
        <v>58.89607234627632</v>
      </c>
      <c r="Y9" s="490">
        <v>57.057122569251312</v>
      </c>
      <c r="AA9" s="535" t="s">
        <v>17</v>
      </c>
      <c r="AB9" s="574"/>
      <c r="AC9" s="574"/>
      <c r="AD9" s="574"/>
      <c r="AE9" s="574"/>
      <c r="AF9" s="574"/>
      <c r="AG9" s="574"/>
      <c r="AH9" s="532">
        <f t="shared" si="1"/>
        <v>115.65988942260419</v>
      </c>
      <c r="AI9" s="532"/>
      <c r="AJ9" s="565"/>
      <c r="AK9" s="559"/>
      <c r="AL9" s="532"/>
      <c r="AM9" s="527"/>
      <c r="AN9" s="527"/>
      <c r="AO9" s="527"/>
      <c r="AP9" s="527"/>
      <c r="AQ9" s="527"/>
      <c r="AR9" s="527"/>
      <c r="AS9" s="537"/>
      <c r="AT9" s="405"/>
      <c r="AU9" s="405"/>
      <c r="AV9" s="405"/>
    </row>
    <row r="10" spans="1:48" x14ac:dyDescent="0.25">
      <c r="A10" s="384"/>
      <c r="B10" s="535" t="s">
        <v>18</v>
      </c>
      <c r="C10" s="490"/>
      <c r="D10" s="490"/>
      <c r="E10" s="490"/>
      <c r="F10" s="490"/>
      <c r="G10" s="490"/>
      <c r="H10" s="490"/>
      <c r="I10" s="490">
        <v>36.591844157985932</v>
      </c>
      <c r="J10" s="490">
        <v>31.820912026431706</v>
      </c>
      <c r="K10" s="564"/>
      <c r="L10" s="564">
        <f t="shared" si="4"/>
        <v>-0.13038239097640558</v>
      </c>
      <c r="M10" s="562"/>
      <c r="N10" s="490">
        <v>9.2794390011216858</v>
      </c>
      <c r="O10" s="490">
        <v>8.6791874391995556</v>
      </c>
      <c r="P10" s="490">
        <v>9.2043605593283448</v>
      </c>
      <c r="Q10" s="490">
        <v>9.4288571583363527</v>
      </c>
      <c r="R10" s="490">
        <v>6.4956073007851796</v>
      </c>
      <c r="S10" s="490">
        <v>7.3773093233196221</v>
      </c>
      <c r="T10" s="608"/>
      <c r="U10" s="608">
        <f t="shared" si="0"/>
        <v>0.13573819686234168</v>
      </c>
      <c r="V10" s="588"/>
      <c r="W10" s="490">
        <v>17.95862644032124</v>
      </c>
      <c r="X10" s="490">
        <v>18.633217717664699</v>
      </c>
      <c r="Y10" s="490">
        <v>13.872916624104802</v>
      </c>
      <c r="AA10" s="535" t="s">
        <v>18</v>
      </c>
      <c r="AB10" s="574"/>
      <c r="AC10" s="574"/>
      <c r="AD10" s="574"/>
      <c r="AE10" s="574"/>
      <c r="AF10" s="574"/>
      <c r="AG10" s="574"/>
      <c r="AH10" s="532">
        <f t="shared" si="1"/>
        <v>36.591844157985932</v>
      </c>
      <c r="AI10" s="532"/>
      <c r="AJ10" s="565"/>
      <c r="AK10" s="559"/>
      <c r="AL10" s="532"/>
      <c r="AM10" s="527"/>
      <c r="AN10" s="527"/>
      <c r="AO10" s="527"/>
      <c r="AP10" s="527"/>
      <c r="AQ10" s="527"/>
      <c r="AR10" s="527"/>
      <c r="AS10" s="536"/>
      <c r="AT10" s="405"/>
      <c r="AU10" s="405"/>
      <c r="AV10" s="405"/>
    </row>
    <row r="11" spans="1:48" x14ac:dyDescent="0.25">
      <c r="A11" s="384"/>
      <c r="B11" s="401" t="s">
        <v>19</v>
      </c>
      <c r="C11" s="520"/>
      <c r="D11" s="520"/>
      <c r="E11" s="520"/>
      <c r="F11" s="520"/>
      <c r="G11" s="520"/>
      <c r="H11" s="520"/>
      <c r="I11" s="520">
        <v>110.36400338072407</v>
      </c>
      <c r="J11" s="520">
        <v>96.0699062919428</v>
      </c>
      <c r="K11" s="566"/>
      <c r="L11" s="566">
        <f t="shared" si="4"/>
        <v>-0.12951774719036557</v>
      </c>
      <c r="M11" s="562"/>
      <c r="N11" s="520">
        <v>27.98754916175794</v>
      </c>
      <c r="O11" s="520">
        <v>26.177141216117374</v>
      </c>
      <c r="P11" s="520">
        <v>27.76110642309396</v>
      </c>
      <c r="Q11" s="520">
        <v>28.438206579754787</v>
      </c>
      <c r="R11" s="520">
        <v>19.591284413230557</v>
      </c>
      <c r="S11" s="520">
        <v>18.323998851282159</v>
      </c>
      <c r="T11" s="609"/>
      <c r="U11" s="609">
        <f t="shared" si="0"/>
        <v>-6.4686190819248424E-2</v>
      </c>
      <c r="V11" s="602"/>
      <c r="W11" s="520">
        <v>239.55053879111429</v>
      </c>
      <c r="X11" s="520">
        <v>144.83714038901508</v>
      </c>
      <c r="Y11" s="520">
        <v>37.915283264512716</v>
      </c>
      <c r="AA11" s="401" t="s">
        <v>19</v>
      </c>
      <c r="AB11" s="799"/>
      <c r="AC11" s="799"/>
      <c r="AD11" s="799"/>
      <c r="AE11" s="799"/>
      <c r="AF11" s="799"/>
      <c r="AG11" s="799"/>
      <c r="AH11" s="403">
        <f t="shared" si="1"/>
        <v>110.36400338072407</v>
      </c>
      <c r="AI11" s="403"/>
      <c r="AJ11" s="567"/>
      <c r="AK11" s="568"/>
      <c r="AL11" s="532"/>
      <c r="AM11" s="402"/>
      <c r="AN11" s="402"/>
      <c r="AO11" s="402"/>
      <c r="AP11" s="402"/>
      <c r="AQ11" s="402"/>
      <c r="AR11" s="402"/>
      <c r="AS11" s="538"/>
      <c r="AT11" s="402"/>
      <c r="AU11" s="402"/>
      <c r="AV11" s="402"/>
    </row>
    <row r="12" spans="1:48" x14ac:dyDescent="0.25">
      <c r="A12" s="384"/>
      <c r="B12" s="530" t="s">
        <v>105</v>
      </c>
      <c r="C12" s="674">
        <v>855</v>
      </c>
      <c r="D12" s="674">
        <v>775</v>
      </c>
      <c r="E12" s="674">
        <v>515</v>
      </c>
      <c r="F12" s="674">
        <v>625</v>
      </c>
      <c r="G12" s="674">
        <v>560</v>
      </c>
      <c r="H12" s="674">
        <v>505</v>
      </c>
      <c r="I12" s="519">
        <v>476.57182430946597</v>
      </c>
      <c r="J12" s="747">
        <v>97.143586006518575</v>
      </c>
      <c r="K12" s="561">
        <f>IF(ISERROR(I12/H12),"N/A",IF(H12&lt;0,"N/A",IF(I12&lt;0,"N/A",IF(I12/H12-1&gt;300%,"&gt;±300%",IF(I12/H12-1&lt;-300%,"&gt;±300%",I12/H12-1)))))</f>
        <v>-5.6293417208978291E-2</v>
      </c>
      <c r="L12" s="561">
        <f t="shared" si="4"/>
        <v>-0.79616170941856279</v>
      </c>
      <c r="M12" s="562"/>
      <c r="N12" s="519">
        <v>120.45474252537473</v>
      </c>
      <c r="O12" s="519">
        <v>119.09579626573957</v>
      </c>
      <c r="P12" s="519">
        <v>116.39893380926028</v>
      </c>
      <c r="Q12" s="519">
        <v>120.62235170909138</v>
      </c>
      <c r="R12" s="519">
        <v>69.826119059324355</v>
      </c>
      <c r="S12" s="519">
        <v>97.143586006518575</v>
      </c>
      <c r="T12" s="607">
        <f>IF(ISERROR(S12/O12),"N/A",IF(O12&lt;0,"N/A",IF(S12&lt;0,"N/A",IF(S12/O12-1&gt;300%,"&gt;±300%",IF(S12/O12-1&lt;-300%,"&gt;±300%",S12/O12-1)))))</f>
        <v>-0.18432397236119757</v>
      </c>
      <c r="U12" s="607">
        <f t="shared" si="0"/>
        <v>0.391221326850276</v>
      </c>
      <c r="V12" s="588"/>
      <c r="W12" s="519">
        <v>239.55053879111429</v>
      </c>
      <c r="X12" s="519">
        <v>237.02128551835165</v>
      </c>
      <c r="Y12" s="519">
        <v>166.96970506584293</v>
      </c>
      <c r="AA12" s="530" t="s">
        <v>5</v>
      </c>
      <c r="AB12" s="524">
        <f t="shared" ref="AB12:AG18" si="5">C12</f>
        <v>855</v>
      </c>
      <c r="AC12" s="524">
        <f t="shared" si="5"/>
        <v>775</v>
      </c>
      <c r="AD12" s="524">
        <f t="shared" si="5"/>
        <v>515</v>
      </c>
      <c r="AE12" s="524">
        <f t="shared" si="5"/>
        <v>625</v>
      </c>
      <c r="AF12" s="524">
        <f t="shared" si="5"/>
        <v>560</v>
      </c>
      <c r="AG12" s="524">
        <f t="shared" si="5"/>
        <v>505</v>
      </c>
      <c r="AH12" s="524">
        <f t="shared" si="1"/>
        <v>476.57182430946597</v>
      </c>
      <c r="AI12" s="524">
        <f>J12</f>
        <v>97.143586006518575</v>
      </c>
      <c r="AJ12" s="563">
        <f>K12</f>
        <v>-5.6293417208978291E-2</v>
      </c>
      <c r="AK12" s="563">
        <f>L12</f>
        <v>-0.79616170941856279</v>
      </c>
      <c r="AL12" s="533"/>
      <c r="AM12" s="524">
        <f t="shared" ref="AM12:AR12" si="6">N12</f>
        <v>120.45474252537473</v>
      </c>
      <c r="AN12" s="524">
        <f t="shared" si="6"/>
        <v>119.09579626573957</v>
      </c>
      <c r="AO12" s="524">
        <f t="shared" si="6"/>
        <v>116.39893380926028</v>
      </c>
      <c r="AP12" s="524">
        <f t="shared" si="6"/>
        <v>120.62235170909138</v>
      </c>
      <c r="AQ12" s="524">
        <f t="shared" si="6"/>
        <v>69.826119059324355</v>
      </c>
      <c r="AR12" s="524">
        <f t="shared" si="6"/>
        <v>97.143586006518575</v>
      </c>
      <c r="AS12" s="569"/>
      <c r="AT12" s="524">
        <f t="shared" ref="AT12:AV12" si="7">W12</f>
        <v>239.55053879111429</v>
      </c>
      <c r="AU12" s="524">
        <f t="shared" si="7"/>
        <v>237.02128551835165</v>
      </c>
      <c r="AV12" s="524">
        <f t="shared" si="7"/>
        <v>166.96970506584293</v>
      </c>
    </row>
    <row r="13" spans="1:48" x14ac:dyDescent="0.25">
      <c r="A13" s="384"/>
      <c r="B13" s="535" t="s">
        <v>15</v>
      </c>
      <c r="C13" s="675"/>
      <c r="D13" s="675"/>
      <c r="E13" s="675"/>
      <c r="F13" s="675"/>
      <c r="G13" s="675"/>
      <c r="H13" s="675"/>
      <c r="I13" s="490">
        <v>3.15</v>
      </c>
      <c r="J13" s="490">
        <v>0.57999999999999996</v>
      </c>
      <c r="K13" s="564"/>
      <c r="L13" s="564">
        <f t="shared" si="4"/>
        <v>-0.81587301587301586</v>
      </c>
      <c r="M13" s="562"/>
      <c r="N13" s="490">
        <v>0.77962500000000001</v>
      </c>
      <c r="O13" s="490">
        <v>0.77174999999999994</v>
      </c>
      <c r="P13" s="490">
        <v>0.78749999999999998</v>
      </c>
      <c r="Q13" s="490">
        <v>0.8111250000000001</v>
      </c>
      <c r="R13" s="490">
        <v>0.75</v>
      </c>
      <c r="S13" s="490">
        <v>0.57999999999999996</v>
      </c>
      <c r="T13" s="608"/>
      <c r="U13" s="608">
        <f t="shared" si="0"/>
        <v>-0.22666666666666668</v>
      </c>
      <c r="V13" s="588"/>
      <c r="W13" s="482">
        <v>1.5513749999999999</v>
      </c>
      <c r="X13" s="482">
        <v>1.5986250000000002</v>
      </c>
      <c r="Y13" s="482">
        <v>1.33</v>
      </c>
      <c r="AA13" s="535" t="s">
        <v>15</v>
      </c>
      <c r="AB13" s="532"/>
      <c r="AC13" s="532"/>
      <c r="AD13" s="532"/>
      <c r="AE13" s="532"/>
      <c r="AF13" s="532"/>
      <c r="AG13" s="532"/>
      <c r="AH13" s="532">
        <f t="shared" si="1"/>
        <v>3.15</v>
      </c>
      <c r="AI13" s="532"/>
      <c r="AJ13" s="565"/>
      <c r="AK13" s="559"/>
      <c r="AL13" s="539"/>
      <c r="AM13" s="527"/>
      <c r="AN13" s="527"/>
      <c r="AO13" s="527"/>
      <c r="AP13" s="527"/>
      <c r="AQ13" s="527"/>
      <c r="AR13" s="527"/>
      <c r="AS13" s="540"/>
      <c r="AT13" s="405"/>
      <c r="AU13" s="405"/>
      <c r="AV13" s="405"/>
    </row>
    <row r="14" spans="1:48" x14ac:dyDescent="0.25">
      <c r="A14" s="384"/>
      <c r="B14" s="535" t="s">
        <v>16</v>
      </c>
      <c r="C14" s="490"/>
      <c r="D14" s="490"/>
      <c r="E14" s="490"/>
      <c r="F14" s="490"/>
      <c r="G14" s="490"/>
      <c r="H14" s="490"/>
      <c r="I14" s="490">
        <v>4.187974883588887</v>
      </c>
      <c r="J14" s="490">
        <v>0.94069275095576921</v>
      </c>
      <c r="K14" s="564"/>
      <c r="L14" s="564">
        <f t="shared" si="4"/>
        <v>-0.77538242775953758</v>
      </c>
      <c r="M14" s="562"/>
      <c r="N14" s="490">
        <v>0.98417409764338837</v>
      </c>
      <c r="O14" s="490">
        <v>1.0155839092703052</v>
      </c>
      <c r="P14" s="490">
        <v>1.0679335953151661</v>
      </c>
      <c r="Q14" s="490">
        <v>1.1202832813600274</v>
      </c>
      <c r="R14" s="490">
        <v>0.95036402326740599</v>
      </c>
      <c r="S14" s="490">
        <v>0.94069275095576921</v>
      </c>
      <c r="T14" s="608"/>
      <c r="U14" s="608">
        <f t="shared" si="0"/>
        <v>-1.0176387231480399E-2</v>
      </c>
      <c r="V14" s="588"/>
      <c r="W14" s="482">
        <v>1.9997580069136935</v>
      </c>
      <c r="X14" s="482">
        <v>2.1882168766751935</v>
      </c>
      <c r="Y14" s="482">
        <v>1.8910567742231752</v>
      </c>
      <c r="AA14" s="535" t="s">
        <v>16</v>
      </c>
      <c r="AB14" s="532"/>
      <c r="AC14" s="532"/>
      <c r="AD14" s="532"/>
      <c r="AE14" s="532"/>
      <c r="AF14" s="532"/>
      <c r="AG14" s="532"/>
      <c r="AH14" s="532">
        <f t="shared" si="1"/>
        <v>4.187974883588887</v>
      </c>
      <c r="AI14" s="570"/>
      <c r="AJ14" s="565"/>
      <c r="AK14" s="559"/>
      <c r="AL14" s="539"/>
      <c r="AM14" s="527"/>
      <c r="AN14" s="527"/>
      <c r="AO14" s="527"/>
      <c r="AP14" s="527"/>
      <c r="AQ14" s="527"/>
      <c r="AR14" s="527"/>
      <c r="AS14" s="540"/>
      <c r="AT14" s="405"/>
      <c r="AU14" s="405"/>
      <c r="AV14" s="405"/>
    </row>
    <row r="15" spans="1:48" x14ac:dyDescent="0.25">
      <c r="A15" s="384"/>
      <c r="B15" s="535" t="s">
        <v>17</v>
      </c>
      <c r="C15" s="490"/>
      <c r="D15" s="490"/>
      <c r="E15" s="490"/>
      <c r="F15" s="490"/>
      <c r="G15" s="490"/>
      <c r="H15" s="490"/>
      <c r="I15" s="490">
        <v>187.4376351734617</v>
      </c>
      <c r="J15" s="490">
        <v>35.84744772692455</v>
      </c>
      <c r="K15" s="564"/>
      <c r="L15" s="564">
        <f t="shared" si="4"/>
        <v>-0.80874999999999997</v>
      </c>
      <c r="M15" s="562"/>
      <c r="N15" s="490">
        <v>46.859408793365425</v>
      </c>
      <c r="O15" s="490">
        <v>46.859408793365425</v>
      </c>
      <c r="P15" s="490">
        <v>46.859408793365425</v>
      </c>
      <c r="Q15" s="490">
        <v>46.859408793365425</v>
      </c>
      <c r="R15" s="490">
        <v>42.173467914028883</v>
      </c>
      <c r="S15" s="490">
        <v>35.84744772692455</v>
      </c>
      <c r="T15" s="608"/>
      <c r="U15" s="608">
        <f t="shared" si="0"/>
        <v>-0.15000000000000002</v>
      </c>
      <c r="V15" s="588"/>
      <c r="W15" s="482">
        <v>93.71881758673085</v>
      </c>
      <c r="X15" s="482">
        <v>93.71881758673085</v>
      </c>
      <c r="Y15" s="482">
        <v>78.020915640953433</v>
      </c>
      <c r="AA15" s="535" t="s">
        <v>17</v>
      </c>
      <c r="AB15" s="532"/>
      <c r="AC15" s="532"/>
      <c r="AD15" s="532"/>
      <c r="AE15" s="532"/>
      <c r="AF15" s="532"/>
      <c r="AG15" s="532"/>
      <c r="AH15" s="532">
        <f t="shared" si="1"/>
        <v>187.4376351734617</v>
      </c>
      <c r="AI15" s="532"/>
      <c r="AJ15" s="565"/>
      <c r="AK15" s="559"/>
      <c r="AL15" s="523"/>
      <c r="AM15" s="527"/>
      <c r="AN15" s="527"/>
      <c r="AO15" s="527"/>
      <c r="AP15" s="527"/>
      <c r="AQ15" s="527"/>
      <c r="AR15" s="527"/>
      <c r="AS15" s="539"/>
      <c r="AT15" s="405"/>
      <c r="AU15" s="405"/>
      <c r="AV15" s="405"/>
    </row>
    <row r="16" spans="1:48" x14ac:dyDescent="0.25">
      <c r="A16" s="384"/>
      <c r="B16" s="535" t="s">
        <v>18</v>
      </c>
      <c r="C16" s="490"/>
      <c r="D16" s="490"/>
      <c r="E16" s="490"/>
      <c r="F16" s="490"/>
      <c r="G16" s="490"/>
      <c r="H16" s="490"/>
      <c r="I16" s="490">
        <v>276.49621425241537</v>
      </c>
      <c r="J16" s="490">
        <v>58.755445528638262</v>
      </c>
      <c r="K16" s="564"/>
      <c r="L16" s="564">
        <f t="shared" si="4"/>
        <v>-0.78749999999999998</v>
      </c>
      <c r="M16" s="562"/>
      <c r="N16" s="490">
        <v>70.50653463436592</v>
      </c>
      <c r="O16" s="490">
        <v>69.124053563103843</v>
      </c>
      <c r="P16" s="490">
        <v>66.359091420579688</v>
      </c>
      <c r="Q16" s="490">
        <v>70.50653463436592</v>
      </c>
      <c r="R16" s="490">
        <v>24.677287122028069</v>
      </c>
      <c r="S16" s="490">
        <v>58.755445528638262</v>
      </c>
      <c r="T16" s="608"/>
      <c r="U16" s="608">
        <f t="shared" si="0"/>
        <v>1.3809523809523809</v>
      </c>
      <c r="V16" s="588"/>
      <c r="W16" s="482">
        <v>139.63058819746976</v>
      </c>
      <c r="X16" s="482">
        <v>136.86562605494561</v>
      </c>
      <c r="Y16" s="482">
        <v>83.432732650666338</v>
      </c>
      <c r="AA16" s="535" t="s">
        <v>18</v>
      </c>
      <c r="AB16" s="532"/>
      <c r="AC16" s="532"/>
      <c r="AD16" s="532"/>
      <c r="AE16" s="532"/>
      <c r="AF16" s="532"/>
      <c r="AG16" s="532"/>
      <c r="AH16" s="532">
        <f t="shared" si="1"/>
        <v>276.49621425241537</v>
      </c>
      <c r="AI16" s="532"/>
      <c r="AJ16" s="565"/>
      <c r="AK16" s="559"/>
      <c r="AL16" s="523"/>
      <c r="AM16" s="527"/>
      <c r="AN16" s="527"/>
      <c r="AO16" s="527"/>
      <c r="AP16" s="527"/>
      <c r="AQ16" s="527"/>
      <c r="AR16" s="527"/>
      <c r="AS16" s="536"/>
      <c r="AT16" s="405"/>
      <c r="AU16" s="405"/>
      <c r="AV16" s="405"/>
    </row>
    <row r="17" spans="1:48" x14ac:dyDescent="0.25">
      <c r="A17" s="384"/>
      <c r="B17" s="401" t="s">
        <v>19</v>
      </c>
      <c r="C17" s="520"/>
      <c r="D17" s="520"/>
      <c r="E17" s="520"/>
      <c r="F17" s="520"/>
      <c r="G17" s="520"/>
      <c r="H17" s="520"/>
      <c r="I17" s="520">
        <v>5.3</v>
      </c>
      <c r="J17" s="520">
        <v>1.02</v>
      </c>
      <c r="K17" s="566"/>
      <c r="L17" s="566">
        <f t="shared" si="4"/>
        <v>-0.8075471698113208</v>
      </c>
      <c r="M17" s="562"/>
      <c r="N17" s="520">
        <v>1.325</v>
      </c>
      <c r="O17" s="520">
        <v>1.325</v>
      </c>
      <c r="P17" s="520">
        <v>1.325</v>
      </c>
      <c r="Q17" s="520">
        <v>1.325</v>
      </c>
      <c r="R17" s="520">
        <v>1.2749999999999999</v>
      </c>
      <c r="S17" s="520">
        <v>1.02</v>
      </c>
      <c r="T17" s="609"/>
      <c r="U17" s="609">
        <f t="shared" si="0"/>
        <v>-0.19999999999999996</v>
      </c>
      <c r="V17" s="602"/>
      <c r="W17" s="520">
        <v>2.65</v>
      </c>
      <c r="X17" s="520">
        <v>2.65</v>
      </c>
      <c r="Y17" s="520">
        <v>2.2949999999999999</v>
      </c>
      <c r="AA17" s="401" t="s">
        <v>19</v>
      </c>
      <c r="AB17" s="403"/>
      <c r="AC17" s="403"/>
      <c r="AD17" s="403"/>
      <c r="AE17" s="403"/>
      <c r="AF17" s="403"/>
      <c r="AG17" s="403"/>
      <c r="AH17" s="403">
        <f t="shared" si="1"/>
        <v>5.3</v>
      </c>
      <c r="AI17" s="403"/>
      <c r="AJ17" s="567"/>
      <c r="AK17" s="568"/>
      <c r="AL17" s="523"/>
      <c r="AM17" s="402"/>
      <c r="AN17" s="402"/>
      <c r="AO17" s="402"/>
      <c r="AP17" s="402"/>
      <c r="AQ17" s="402"/>
      <c r="AR17" s="402"/>
      <c r="AS17" s="538"/>
      <c r="AT17" s="402"/>
      <c r="AU17" s="402"/>
      <c r="AV17" s="402"/>
    </row>
    <row r="18" spans="1:48" x14ac:dyDescent="0.25">
      <c r="A18" s="384"/>
      <c r="B18" s="530" t="s">
        <v>106</v>
      </c>
      <c r="C18" s="674">
        <v>5</v>
      </c>
      <c r="D18" s="674">
        <v>5</v>
      </c>
      <c r="E18" s="674">
        <v>5</v>
      </c>
      <c r="F18" s="674">
        <v>5</v>
      </c>
      <c r="G18" s="674">
        <v>10</v>
      </c>
      <c r="H18" s="674">
        <v>10</v>
      </c>
      <c r="I18" s="519">
        <v>58</v>
      </c>
      <c r="J18" s="519">
        <v>57</v>
      </c>
      <c r="K18" s="561" t="str">
        <f>IF(ISERROR(I18/H18),"N/A",IF(H18&lt;0,"N/A",IF(I18&lt;0,"N/A",IF(I18/H18-1&gt;300%,"&gt;±300%",IF(I18/H18-1&lt;-300%,"&gt;±300%",I18/H18-1)))))</f>
        <v>&gt;±300%</v>
      </c>
      <c r="L18" s="561">
        <f t="shared" si="4"/>
        <v>-1.7241379310344862E-2</v>
      </c>
      <c r="M18" s="562"/>
      <c r="N18" s="519">
        <v>15.118760414224907</v>
      </c>
      <c r="O18" s="519">
        <v>13.955778843899912</v>
      </c>
      <c r="P18" s="519">
        <v>13.810406147609289</v>
      </c>
      <c r="Q18" s="519">
        <v>15.26413311051553</v>
      </c>
      <c r="R18" s="519">
        <v>13.554584102798852</v>
      </c>
      <c r="S18" s="519">
        <v>13.391837202912059</v>
      </c>
      <c r="T18" s="607">
        <f>IF(ISERROR(S18/O18),"N/A",IF(O18&lt;0,"N/A",IF(S18&lt;0,"N/A",IF(S18/O18-1&gt;300%,"&gt;±300%",IF(S18/O18-1&lt;-300%,"&gt;±300%",S18/O18-1)))))</f>
        <v>-4.0409184417131483E-2</v>
      </c>
      <c r="U18" s="607">
        <f t="shared" si="0"/>
        <v>-1.2006779304514992E-2</v>
      </c>
      <c r="V18" s="588"/>
      <c r="W18" s="519">
        <v>29.074539258124819</v>
      </c>
      <c r="X18" s="519">
        <v>29.074539258124819</v>
      </c>
      <c r="Y18" s="519">
        <v>26.946421305710913</v>
      </c>
      <c r="AA18" s="530" t="s">
        <v>6</v>
      </c>
      <c r="AB18" s="524">
        <f t="shared" si="5"/>
        <v>5</v>
      </c>
      <c r="AC18" s="524">
        <f t="shared" si="5"/>
        <v>5</v>
      </c>
      <c r="AD18" s="524">
        <f t="shared" si="5"/>
        <v>5</v>
      </c>
      <c r="AE18" s="524">
        <f t="shared" si="5"/>
        <v>5</v>
      </c>
      <c r="AF18" s="524">
        <f t="shared" si="5"/>
        <v>10</v>
      </c>
      <c r="AG18" s="524">
        <f t="shared" si="5"/>
        <v>10</v>
      </c>
      <c r="AH18" s="524">
        <f t="shared" si="1"/>
        <v>58</v>
      </c>
      <c r="AI18" s="524">
        <f>J18</f>
        <v>57</v>
      </c>
      <c r="AJ18" s="563" t="str">
        <f>K18</f>
        <v>&gt;±300%</v>
      </c>
      <c r="AK18" s="563">
        <f>L18</f>
        <v>-1.7241379310344862E-2</v>
      </c>
      <c r="AL18" s="541"/>
      <c r="AM18" s="524">
        <f t="shared" ref="AM18:AR18" si="8">N18</f>
        <v>15.118760414224907</v>
      </c>
      <c r="AN18" s="524">
        <f t="shared" si="8"/>
        <v>13.955778843899912</v>
      </c>
      <c r="AO18" s="524">
        <f t="shared" si="8"/>
        <v>13.810406147609289</v>
      </c>
      <c r="AP18" s="524">
        <f t="shared" si="8"/>
        <v>15.26413311051553</v>
      </c>
      <c r="AQ18" s="524">
        <f t="shared" si="8"/>
        <v>13.554584102798852</v>
      </c>
      <c r="AR18" s="524">
        <f t="shared" si="8"/>
        <v>13.391837202912059</v>
      </c>
      <c r="AS18" s="534"/>
      <c r="AT18" s="524">
        <f t="shared" ref="AT18:AV18" si="9">W18</f>
        <v>29.074539258124819</v>
      </c>
      <c r="AU18" s="524">
        <f t="shared" si="9"/>
        <v>29.074539258124819</v>
      </c>
      <c r="AV18" s="524">
        <f t="shared" si="9"/>
        <v>26.946421305710913</v>
      </c>
    </row>
    <row r="19" spans="1:48" x14ac:dyDescent="0.25">
      <c r="A19" s="384"/>
      <c r="B19" s="535" t="s">
        <v>15</v>
      </c>
      <c r="C19" s="490"/>
      <c r="D19" s="490"/>
      <c r="E19" s="490"/>
      <c r="F19" s="490"/>
      <c r="G19" s="490"/>
      <c r="H19" s="490"/>
      <c r="I19" s="490">
        <v>3.2734426972831843</v>
      </c>
      <c r="J19" s="490">
        <v>0.64786886717063019</v>
      </c>
      <c r="K19" s="564"/>
      <c r="L19" s="564">
        <f t="shared" si="4"/>
        <v>-0.80208333333333337</v>
      </c>
      <c r="M19" s="562"/>
      <c r="N19" s="490">
        <v>0.85109510129362798</v>
      </c>
      <c r="O19" s="490">
        <v>0.78562624734796416</v>
      </c>
      <c r="P19" s="490">
        <v>0.77744264060475621</v>
      </c>
      <c r="Q19" s="490">
        <v>0.85927870803683604</v>
      </c>
      <c r="R19" s="490">
        <v>0.72561313123110571</v>
      </c>
      <c r="S19" s="490">
        <v>0.64786886717063019</v>
      </c>
      <c r="T19" s="608"/>
      <c r="U19" s="608">
        <f t="shared" si="0"/>
        <v>-0.10714285714285698</v>
      </c>
      <c r="V19" s="588"/>
      <c r="W19" s="490">
        <v>1.6367213486415921</v>
      </c>
      <c r="X19" s="490">
        <v>1.6367213486415921</v>
      </c>
      <c r="Y19" s="490">
        <v>1.3734819984017359</v>
      </c>
      <c r="Z19" s="405"/>
      <c r="AA19" s="535" t="s">
        <v>15</v>
      </c>
      <c r="AB19" s="532"/>
      <c r="AC19" s="532"/>
      <c r="AD19" s="532"/>
      <c r="AE19" s="532"/>
      <c r="AF19" s="532"/>
      <c r="AG19" s="532"/>
      <c r="AH19" s="532">
        <f t="shared" si="1"/>
        <v>3.2734426972831843</v>
      </c>
      <c r="AI19" s="532"/>
      <c r="AJ19" s="565"/>
      <c r="AK19" s="559"/>
      <c r="AL19" s="539"/>
      <c r="AM19" s="527"/>
      <c r="AN19" s="527"/>
      <c r="AO19" s="527"/>
      <c r="AP19" s="527"/>
      <c r="AQ19" s="527"/>
      <c r="AR19" s="527"/>
      <c r="AS19" s="540"/>
      <c r="AT19" s="384"/>
      <c r="AU19" s="384"/>
      <c r="AV19" s="384"/>
    </row>
    <row r="20" spans="1:48" x14ac:dyDescent="0.25">
      <c r="A20" s="384"/>
      <c r="B20" s="535" t="s">
        <v>16</v>
      </c>
      <c r="C20" s="490"/>
      <c r="D20" s="490"/>
      <c r="E20" s="490"/>
      <c r="F20" s="490"/>
      <c r="G20" s="490"/>
      <c r="H20" s="490"/>
      <c r="I20" s="490">
        <v>11.256803446024072</v>
      </c>
      <c r="J20" s="490">
        <v>2.2007050736977063</v>
      </c>
      <c r="K20" s="564"/>
      <c r="L20" s="564">
        <f t="shared" si="4"/>
        <v>-0.80449999999999999</v>
      </c>
      <c r="M20" s="562"/>
      <c r="N20" s="490">
        <v>2.926768895966259</v>
      </c>
      <c r="O20" s="490">
        <v>2.7016328270457772</v>
      </c>
      <c r="P20" s="490">
        <v>2.6734908184307171</v>
      </c>
      <c r="Q20" s="490">
        <v>2.9549109045813182</v>
      </c>
      <c r="R20" s="490">
        <v>2.4164604730798342</v>
      </c>
      <c r="S20" s="490">
        <v>2.2007050736977063</v>
      </c>
      <c r="T20" s="608"/>
      <c r="U20" s="608">
        <f t="shared" si="0"/>
        <v>-8.9285714285714191E-2</v>
      </c>
      <c r="V20" s="588"/>
      <c r="W20" s="490">
        <v>5.6284017230120362</v>
      </c>
      <c r="X20" s="490">
        <v>5.6284017230120353</v>
      </c>
      <c r="Y20" s="490">
        <v>4.6171655467775405</v>
      </c>
      <c r="Z20" s="405"/>
      <c r="AA20" s="535" t="s">
        <v>16</v>
      </c>
      <c r="AB20" s="532"/>
      <c r="AC20" s="532"/>
      <c r="AD20" s="532"/>
      <c r="AE20" s="532"/>
      <c r="AF20" s="532"/>
      <c r="AG20" s="532"/>
      <c r="AH20" s="532">
        <f t="shared" si="1"/>
        <v>11.256803446024072</v>
      </c>
      <c r="AI20" s="532"/>
      <c r="AJ20" s="565"/>
      <c r="AK20" s="559"/>
      <c r="AL20" s="571"/>
      <c r="AM20" s="527"/>
      <c r="AN20" s="527"/>
      <c r="AO20" s="527"/>
      <c r="AP20" s="527"/>
      <c r="AQ20" s="527"/>
      <c r="AR20" s="527"/>
      <c r="AS20" s="540"/>
      <c r="AT20" s="384"/>
      <c r="AU20" s="384"/>
      <c r="AV20" s="384"/>
    </row>
    <row r="21" spans="1:48" x14ac:dyDescent="0.25">
      <c r="A21" s="384"/>
      <c r="B21" s="535" t="s">
        <v>17</v>
      </c>
      <c r="C21" s="490"/>
      <c r="D21" s="490"/>
      <c r="E21" s="490"/>
      <c r="F21" s="490"/>
      <c r="G21" s="490"/>
      <c r="H21" s="490"/>
      <c r="I21" s="490">
        <v>34</v>
      </c>
      <c r="J21" s="490">
        <v>8.5</v>
      </c>
      <c r="K21" s="564"/>
      <c r="L21" s="564">
        <f t="shared" si="4"/>
        <v>-0.75</v>
      </c>
      <c r="M21" s="562"/>
      <c r="N21" s="490">
        <v>8.84</v>
      </c>
      <c r="O21" s="490">
        <v>8.16</v>
      </c>
      <c r="P21" s="490">
        <v>8.0749999999999993</v>
      </c>
      <c r="Q21" s="490">
        <v>8.9250000000000007</v>
      </c>
      <c r="R21" s="490">
        <v>8.5</v>
      </c>
      <c r="S21" s="490">
        <v>8.5</v>
      </c>
      <c r="T21" s="608"/>
      <c r="U21" s="608">
        <f t="shared" si="0"/>
        <v>0</v>
      </c>
      <c r="V21" s="588"/>
      <c r="W21" s="490">
        <v>17</v>
      </c>
      <c r="X21" s="490">
        <v>17</v>
      </c>
      <c r="Y21" s="490">
        <v>17</v>
      </c>
      <c r="Z21" s="405"/>
      <c r="AA21" s="535" t="s">
        <v>17</v>
      </c>
      <c r="AB21" s="532"/>
      <c r="AC21" s="532"/>
      <c r="AD21" s="532"/>
      <c r="AE21" s="532"/>
      <c r="AF21" s="532"/>
      <c r="AG21" s="532"/>
      <c r="AH21" s="532">
        <f t="shared" si="1"/>
        <v>34</v>
      </c>
      <c r="AI21" s="532"/>
      <c r="AJ21" s="565"/>
      <c r="AK21" s="559"/>
      <c r="AL21" s="571"/>
      <c r="AM21" s="527"/>
      <c r="AN21" s="527"/>
      <c r="AO21" s="527"/>
      <c r="AP21" s="527"/>
      <c r="AQ21" s="527"/>
      <c r="AR21" s="527"/>
      <c r="AS21" s="540"/>
      <c r="AT21" s="384"/>
      <c r="AU21" s="384"/>
      <c r="AV21" s="384"/>
    </row>
    <row r="22" spans="1:48" x14ac:dyDescent="0.25">
      <c r="A22" s="384"/>
      <c r="B22" s="535" t="s">
        <v>18</v>
      </c>
      <c r="C22" s="490"/>
      <c r="D22" s="490"/>
      <c r="E22" s="490"/>
      <c r="F22" s="490"/>
      <c r="G22" s="490"/>
      <c r="H22" s="490"/>
      <c r="I22" s="490">
        <v>7.2</v>
      </c>
      <c r="J22" s="490">
        <v>1.6538312499999999</v>
      </c>
      <c r="K22" s="564"/>
      <c r="L22" s="564">
        <f t="shared" si="4"/>
        <v>-0.77030121527777784</v>
      </c>
      <c r="M22" s="562"/>
      <c r="N22" s="490">
        <v>1.8720000000000001</v>
      </c>
      <c r="O22" s="490">
        <v>1.728</v>
      </c>
      <c r="P22" s="490">
        <v>1.71</v>
      </c>
      <c r="Q22" s="490">
        <v>1.8899999999999997</v>
      </c>
      <c r="R22" s="490">
        <v>1.3839956250000001</v>
      </c>
      <c r="S22" s="490">
        <v>1.6538312499999999</v>
      </c>
      <c r="T22" s="608"/>
      <c r="U22" s="608">
        <f t="shared" si="0"/>
        <v>0.19496855345911945</v>
      </c>
      <c r="V22" s="588"/>
      <c r="W22" s="490">
        <v>3.6</v>
      </c>
      <c r="X22" s="490">
        <v>3.5999999999999996</v>
      </c>
      <c r="Y22" s="490">
        <v>3.0378268749999999</v>
      </c>
      <c r="AA22" s="535" t="s">
        <v>18</v>
      </c>
      <c r="AB22" s="532"/>
      <c r="AC22" s="532"/>
      <c r="AD22" s="532"/>
      <c r="AE22" s="532"/>
      <c r="AF22" s="532"/>
      <c r="AG22" s="532"/>
      <c r="AH22" s="532">
        <f t="shared" ref="AH22:AH23" si="10">I22</f>
        <v>7.2</v>
      </c>
      <c r="AI22" s="532"/>
      <c r="AJ22" s="565"/>
      <c r="AK22" s="559"/>
      <c r="AL22" s="523"/>
      <c r="AM22" s="527"/>
      <c r="AN22" s="527"/>
      <c r="AO22" s="527"/>
      <c r="AP22" s="527"/>
      <c r="AQ22" s="527"/>
      <c r="AR22" s="527"/>
      <c r="AS22" s="536"/>
      <c r="AT22" s="405"/>
      <c r="AU22" s="405"/>
      <c r="AV22" s="405"/>
    </row>
    <row r="23" spans="1:48" x14ac:dyDescent="0.25">
      <c r="A23" s="384"/>
      <c r="B23" s="401" t="s">
        <v>19</v>
      </c>
      <c r="C23" s="520"/>
      <c r="D23" s="520"/>
      <c r="E23" s="520"/>
      <c r="F23" s="520"/>
      <c r="G23" s="520"/>
      <c r="H23" s="520"/>
      <c r="I23" s="520">
        <v>2.4188323729423824</v>
      </c>
      <c r="J23" s="520">
        <v>0.38943201204372357</v>
      </c>
      <c r="K23" s="566"/>
      <c r="L23" s="566">
        <f t="shared" si="4"/>
        <v>-0.83899999999999997</v>
      </c>
      <c r="M23" s="562"/>
      <c r="N23" s="520">
        <v>0.62889641696501941</v>
      </c>
      <c r="O23" s="520">
        <v>0.58051976950617179</v>
      </c>
      <c r="P23" s="520">
        <v>0.57447268857381584</v>
      </c>
      <c r="Q23" s="520">
        <v>0.63494349789737536</v>
      </c>
      <c r="R23" s="520">
        <v>0.5285148734879106</v>
      </c>
      <c r="S23" s="520">
        <v>0.38943201204372357</v>
      </c>
      <c r="T23" s="609"/>
      <c r="U23" s="609">
        <f t="shared" si="0"/>
        <v>-0.26315789473684215</v>
      </c>
      <c r="V23" s="602"/>
      <c r="W23" s="520">
        <v>1.2094161864711912</v>
      </c>
      <c r="X23" s="520">
        <v>1.2094161864711912</v>
      </c>
      <c r="Y23" s="520">
        <v>0.91794688553163417</v>
      </c>
      <c r="AA23" s="401" t="s">
        <v>19</v>
      </c>
      <c r="AB23" s="403"/>
      <c r="AC23" s="403"/>
      <c r="AD23" s="403"/>
      <c r="AE23" s="403"/>
      <c r="AF23" s="403"/>
      <c r="AG23" s="403"/>
      <c r="AH23" s="403">
        <f t="shared" si="10"/>
        <v>2.4188323729423824</v>
      </c>
      <c r="AI23" s="403"/>
      <c r="AJ23" s="567"/>
      <c r="AK23" s="568"/>
      <c r="AL23" s="523"/>
      <c r="AM23" s="402"/>
      <c r="AN23" s="402"/>
      <c r="AO23" s="402"/>
      <c r="AP23" s="402"/>
      <c r="AQ23" s="402"/>
      <c r="AR23" s="402"/>
      <c r="AS23" s="538"/>
      <c r="AT23" s="402"/>
      <c r="AU23" s="402"/>
      <c r="AV23" s="402"/>
    </row>
  </sheetData>
  <phoneticPr fontId="24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E4A7-C5F2-48A4-B406-A8060B060BBA}">
  <sheetPr>
    <tabColor rgb="FF00B050"/>
  </sheetPr>
  <dimension ref="A1"/>
  <sheetViews>
    <sheetView workbookViewId="0">
      <selection activeCell="P33" sqref="P3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70"/>
  <sheetViews>
    <sheetView showGridLines="0" topLeftCell="M1" workbookViewId="0">
      <selection activeCell="I4" sqref="I4"/>
    </sheetView>
  </sheetViews>
  <sheetFormatPr defaultColWidth="9.28515625" defaultRowHeight="14.25" x14ac:dyDescent="0.2"/>
  <cols>
    <col min="1" max="1" width="9.28515625" style="17"/>
    <col min="2" max="2" width="31.28515625" style="17" customWidth="1"/>
    <col min="3" max="9" width="10" style="17" customWidth="1"/>
    <col min="10" max="11" width="11.42578125" style="17" customWidth="1"/>
    <col min="12" max="12" width="4.7109375" style="17" customWidth="1"/>
    <col min="13" max="13" width="10" style="50" customWidth="1"/>
    <col min="14" max="31" width="9.28515625" style="15"/>
    <col min="32" max="34" width="9.28515625" style="81"/>
    <col min="35" max="41" width="9.28515625" style="15"/>
    <col min="42" max="16384" width="9.28515625" style="17"/>
  </cols>
  <sheetData>
    <row r="1" spans="1:41" x14ac:dyDescent="0.2">
      <c r="B1" s="16" t="s">
        <v>79</v>
      </c>
      <c r="M1" s="48"/>
    </row>
    <row r="2" spans="1:4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49"/>
    </row>
    <row r="3" spans="1:41" x14ac:dyDescent="0.2"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N3" s="2"/>
      <c r="O3" s="2"/>
      <c r="P3" s="2"/>
      <c r="Q3" s="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63"/>
      <c r="AG3" s="63"/>
      <c r="AH3" s="63"/>
      <c r="AI3" s="22"/>
      <c r="AJ3" s="22"/>
      <c r="AK3" s="22"/>
      <c r="AL3" s="22"/>
      <c r="AM3" s="22"/>
      <c r="AN3" s="22"/>
      <c r="AO3" s="22"/>
    </row>
    <row r="4" spans="1:41" ht="22.5" x14ac:dyDescent="0.2">
      <c r="A4" s="24"/>
      <c r="B4" s="126" t="s">
        <v>44</v>
      </c>
      <c r="C4" s="162">
        <v>2013</v>
      </c>
      <c r="D4" s="162">
        <v>2014</v>
      </c>
      <c r="E4" s="163">
        <v>2015</v>
      </c>
      <c r="F4" s="163">
        <v>2016</v>
      </c>
      <c r="G4" s="163">
        <v>2017</v>
      </c>
      <c r="H4" s="163" t="s">
        <v>65</v>
      </c>
      <c r="I4" s="163" t="s">
        <v>75</v>
      </c>
      <c r="J4" s="164" t="s">
        <v>68</v>
      </c>
      <c r="K4" s="164" t="s">
        <v>76</v>
      </c>
      <c r="L4" s="162"/>
      <c r="M4" s="163" t="s">
        <v>20</v>
      </c>
      <c r="N4" s="163" t="s">
        <v>34</v>
      </c>
      <c r="O4" s="163" t="s">
        <v>45</v>
      </c>
      <c r="P4" s="163" t="s">
        <v>46</v>
      </c>
      <c r="Q4" s="163" t="s">
        <v>48</v>
      </c>
      <c r="R4" s="163" t="s">
        <v>49</v>
      </c>
      <c r="S4" s="163" t="s">
        <v>53</v>
      </c>
      <c r="T4" s="163" t="s">
        <v>54</v>
      </c>
      <c r="U4" s="163" t="s">
        <v>55</v>
      </c>
      <c r="V4" s="163" t="s">
        <v>56</v>
      </c>
      <c r="W4" s="163" t="s">
        <v>60</v>
      </c>
      <c r="X4" s="163" t="s">
        <v>61</v>
      </c>
      <c r="Y4" s="163" t="s">
        <v>62</v>
      </c>
      <c r="Z4" s="163" t="s">
        <v>63</v>
      </c>
      <c r="AA4" s="163" t="s">
        <v>67</v>
      </c>
      <c r="AB4" s="163" t="s">
        <v>70</v>
      </c>
      <c r="AC4" s="163" t="s">
        <v>74</v>
      </c>
      <c r="AD4" s="163"/>
      <c r="AE4" s="165"/>
      <c r="AF4" s="163" t="s">
        <v>39</v>
      </c>
      <c r="AG4" s="163" t="s">
        <v>40</v>
      </c>
      <c r="AH4" s="163" t="s">
        <v>47</v>
      </c>
      <c r="AI4" s="163" t="s">
        <v>50</v>
      </c>
      <c r="AJ4" s="163" t="s">
        <v>57</v>
      </c>
      <c r="AK4" s="163" t="s">
        <v>59</v>
      </c>
      <c r="AL4" s="163" t="s">
        <v>64</v>
      </c>
      <c r="AM4" s="163" t="s">
        <v>66</v>
      </c>
      <c r="AN4" s="163" t="s">
        <v>71</v>
      </c>
      <c r="AO4" s="163" t="s">
        <v>81</v>
      </c>
    </row>
    <row r="5" spans="1:41" ht="9" customHeight="1" x14ac:dyDescent="0.2">
      <c r="B5" s="166"/>
      <c r="C5" s="73"/>
      <c r="D5" s="73"/>
      <c r="E5" s="73"/>
      <c r="F5" s="73"/>
      <c r="G5" s="73"/>
      <c r="H5" s="73"/>
      <c r="I5" s="73"/>
      <c r="J5" s="72"/>
      <c r="K5" s="72"/>
      <c r="L5" s="129"/>
      <c r="M5" s="73"/>
      <c r="N5" s="80"/>
      <c r="O5" s="80"/>
      <c r="P5" s="80"/>
      <c r="Q5" s="80"/>
      <c r="R5" s="80"/>
      <c r="S5" s="80"/>
      <c r="T5" s="80"/>
      <c r="U5" s="80"/>
      <c r="V5" s="167"/>
      <c r="W5" s="167"/>
      <c r="X5" s="167"/>
      <c r="Y5" s="167"/>
      <c r="Z5" s="167"/>
      <c r="AA5" s="167"/>
      <c r="AB5" s="167"/>
      <c r="AC5" s="167"/>
      <c r="AD5" s="167"/>
      <c r="AE5" s="129"/>
      <c r="AF5" s="168"/>
      <c r="AG5" s="168"/>
      <c r="AH5" s="168"/>
      <c r="AI5" s="80"/>
      <c r="AJ5" s="80"/>
      <c r="AK5" s="80"/>
      <c r="AL5" s="80"/>
      <c r="AM5" s="80"/>
      <c r="AN5" s="80"/>
      <c r="AO5" s="80"/>
    </row>
    <row r="6" spans="1:41" x14ac:dyDescent="0.2">
      <c r="B6" s="126" t="s">
        <v>27</v>
      </c>
      <c r="C6" s="85">
        <f t="shared" ref="C6:I6" si="0">SUM(C7:C12)</f>
        <v>3170</v>
      </c>
      <c r="D6" s="85">
        <f t="shared" si="0"/>
        <v>3310</v>
      </c>
      <c r="E6" s="85">
        <f t="shared" si="0"/>
        <v>3380</v>
      </c>
      <c r="F6" s="85">
        <f t="shared" si="0"/>
        <v>3465</v>
      </c>
      <c r="G6" s="85">
        <f t="shared" si="0"/>
        <v>3325</v>
      </c>
      <c r="H6" s="85">
        <f t="shared" si="0"/>
        <v>3100</v>
      </c>
      <c r="I6" s="85">
        <f t="shared" si="0"/>
        <v>3000</v>
      </c>
      <c r="J6" s="92">
        <f>(H6-G6)/G6</f>
        <v>-6.7669172932330823E-2</v>
      </c>
      <c r="K6" s="92">
        <f>(I6-H6)/H6</f>
        <v>-3.2258064516129031E-2</v>
      </c>
      <c r="L6" s="95"/>
      <c r="M6" s="85">
        <f t="shared" ref="M6" si="1">SUM(M7:M12)</f>
        <v>780</v>
      </c>
      <c r="N6" s="85">
        <f>SUM(N7:N12)</f>
        <v>840</v>
      </c>
      <c r="O6" s="85">
        <f>SUM(O7:O12)</f>
        <v>860</v>
      </c>
      <c r="P6" s="85">
        <f>SUM(P7:P12)</f>
        <v>855</v>
      </c>
      <c r="Q6" s="85">
        <v>810</v>
      </c>
      <c r="R6" s="52">
        <f>SUM(R7:R12)</f>
        <v>845</v>
      </c>
      <c r="S6" s="52">
        <f>SUM(S7:S12)</f>
        <v>880</v>
      </c>
      <c r="T6" s="52">
        <f t="shared" ref="T6" si="2">SUM(T7:T12)</f>
        <v>900</v>
      </c>
      <c r="U6" s="52">
        <f>SUM(U7:U12)</f>
        <v>795</v>
      </c>
      <c r="V6" s="52">
        <f>SUM(V7:V12)</f>
        <v>880</v>
      </c>
      <c r="W6" s="52">
        <f>SUM(W7:W12)</f>
        <v>860</v>
      </c>
      <c r="X6" s="52">
        <f>SUM(X7:X12)</f>
        <v>835</v>
      </c>
      <c r="Y6" s="52">
        <f t="shared" ref="Y6:AA6" si="3">SUM(Y7:Y12)</f>
        <v>785</v>
      </c>
      <c r="Z6" s="52">
        <f t="shared" si="3"/>
        <v>845</v>
      </c>
      <c r="AA6" s="52">
        <f t="shared" si="3"/>
        <v>805</v>
      </c>
      <c r="AB6" s="52">
        <f>SUM(AB7:AB12)</f>
        <v>810</v>
      </c>
      <c r="AC6" s="52">
        <f>SUM(AC7:AC12)</f>
        <v>710</v>
      </c>
      <c r="AD6" s="52">
        <f>SUM(AD7:AD12)</f>
        <v>780</v>
      </c>
      <c r="AE6" s="52"/>
      <c r="AF6" s="52">
        <f t="shared" ref="AF6:AM6" si="4">SUM(AF7:AF12)</f>
        <v>1690</v>
      </c>
      <c r="AG6" s="52">
        <f t="shared" si="4"/>
        <v>1620</v>
      </c>
      <c r="AH6" s="52">
        <f t="shared" si="4"/>
        <v>1715</v>
      </c>
      <c r="AI6" s="52">
        <f t="shared" si="4"/>
        <v>1655</v>
      </c>
      <c r="AJ6" s="52">
        <f t="shared" si="4"/>
        <v>1780</v>
      </c>
      <c r="AK6" s="52">
        <f t="shared" si="4"/>
        <v>1675</v>
      </c>
      <c r="AL6" s="52">
        <f t="shared" si="4"/>
        <v>1695</v>
      </c>
      <c r="AM6" s="52">
        <f t="shared" si="4"/>
        <v>1630</v>
      </c>
      <c r="AN6" s="52">
        <f>SUM(AN7:AN12)</f>
        <v>1615</v>
      </c>
      <c r="AO6" s="52">
        <f>SUM(AO7:AO12)</f>
        <v>1490</v>
      </c>
    </row>
    <row r="7" spans="1:41" x14ac:dyDescent="0.2">
      <c r="B7" s="117" t="s">
        <v>15</v>
      </c>
      <c r="C7" s="73">
        <v>425</v>
      </c>
      <c r="D7" s="73">
        <v>465</v>
      </c>
      <c r="E7" s="73">
        <v>485</v>
      </c>
      <c r="F7" s="73">
        <v>445</v>
      </c>
      <c r="G7" s="73">
        <v>415</v>
      </c>
      <c r="H7" s="73">
        <v>430</v>
      </c>
      <c r="I7" s="73">
        <v>450</v>
      </c>
      <c r="J7" s="86">
        <f t="shared" ref="J7:K53" si="5">(H7-G7)/G7</f>
        <v>3.614457831325301E-2</v>
      </c>
      <c r="K7" s="86">
        <f t="shared" si="5"/>
        <v>4.6511627906976744E-2</v>
      </c>
      <c r="L7" s="73"/>
      <c r="M7" s="88">
        <v>115</v>
      </c>
      <c r="N7" s="88">
        <v>115</v>
      </c>
      <c r="O7" s="88">
        <v>120</v>
      </c>
      <c r="P7" s="88">
        <v>125</v>
      </c>
      <c r="Q7" s="88">
        <v>125</v>
      </c>
      <c r="R7" s="88">
        <v>120</v>
      </c>
      <c r="S7" s="88">
        <v>115</v>
      </c>
      <c r="T7" s="88">
        <v>115</v>
      </c>
      <c r="U7" s="88">
        <v>105</v>
      </c>
      <c r="V7" s="88">
        <v>105</v>
      </c>
      <c r="W7" s="88">
        <v>105</v>
      </c>
      <c r="X7" s="88">
        <v>110</v>
      </c>
      <c r="Y7" s="88">
        <v>100</v>
      </c>
      <c r="Z7" s="88">
        <v>100</v>
      </c>
      <c r="AA7" s="88">
        <v>110</v>
      </c>
      <c r="AB7" s="88">
        <v>110</v>
      </c>
      <c r="AC7" s="88">
        <v>105</v>
      </c>
      <c r="AD7" s="88">
        <v>105</v>
      </c>
      <c r="AE7" s="88"/>
      <c r="AF7" s="53">
        <f t="shared" ref="AF7:AF12" si="6">D7-AG7</f>
        <v>235</v>
      </c>
      <c r="AG7" s="53">
        <f t="shared" ref="AG7:AG12" si="7">SUM(M7:N7)</f>
        <v>230</v>
      </c>
      <c r="AH7" s="53">
        <f t="shared" ref="AH7:AH12" si="8">SUM(O7:P7)</f>
        <v>245</v>
      </c>
      <c r="AI7" s="14">
        <f t="shared" ref="AI7:AI12" si="9">SUM(Q7:R7)</f>
        <v>245</v>
      </c>
      <c r="AJ7" s="53">
        <f t="shared" ref="AJ7:AJ12" si="10">SUM(S7:T7)</f>
        <v>230</v>
      </c>
      <c r="AK7" s="53">
        <f t="shared" ref="AK7:AK12" si="11">SUM(U7:V7)</f>
        <v>210</v>
      </c>
      <c r="AL7" s="53">
        <f t="shared" ref="AL7:AL12" si="12">SUM(W7:X7)</f>
        <v>215</v>
      </c>
      <c r="AM7" s="53">
        <f>SUM(Y7:Z7)</f>
        <v>200</v>
      </c>
      <c r="AN7" s="53">
        <f>SUM(AA7:AB7)</f>
        <v>220</v>
      </c>
      <c r="AO7" s="53">
        <f>SUM(AC7:AD7)</f>
        <v>210</v>
      </c>
    </row>
    <row r="8" spans="1:41" x14ac:dyDescent="0.2">
      <c r="B8" s="117" t="s">
        <v>16</v>
      </c>
      <c r="C8" s="73">
        <v>1350</v>
      </c>
      <c r="D8" s="73">
        <v>1440</v>
      </c>
      <c r="E8" s="73">
        <v>1550</v>
      </c>
      <c r="F8" s="73">
        <v>1705</v>
      </c>
      <c r="G8" s="73">
        <v>1560</v>
      </c>
      <c r="H8" s="73">
        <v>1305</v>
      </c>
      <c r="I8" s="73">
        <v>1200</v>
      </c>
      <c r="J8" s="86">
        <f t="shared" si="5"/>
        <v>-0.16346153846153846</v>
      </c>
      <c r="K8" s="86">
        <f t="shared" si="5"/>
        <v>-8.0459770114942528E-2</v>
      </c>
      <c r="L8" s="73"/>
      <c r="M8" s="88">
        <v>330</v>
      </c>
      <c r="N8" s="88">
        <v>370</v>
      </c>
      <c r="O8" s="88">
        <v>395</v>
      </c>
      <c r="P8" s="88">
        <v>405</v>
      </c>
      <c r="Q8" s="88">
        <v>360</v>
      </c>
      <c r="R8" s="88">
        <v>390</v>
      </c>
      <c r="S8" s="88">
        <v>440</v>
      </c>
      <c r="T8" s="88">
        <v>465</v>
      </c>
      <c r="U8" s="88">
        <v>380</v>
      </c>
      <c r="V8" s="88">
        <v>420</v>
      </c>
      <c r="W8" s="88">
        <v>415</v>
      </c>
      <c r="X8" s="88">
        <v>400</v>
      </c>
      <c r="Y8" s="88">
        <v>350</v>
      </c>
      <c r="Z8" s="88">
        <v>395</v>
      </c>
      <c r="AA8" s="88">
        <v>345</v>
      </c>
      <c r="AB8" s="88">
        <v>355</v>
      </c>
      <c r="AC8" s="88">
        <v>280</v>
      </c>
      <c r="AD8" s="88">
        <v>330</v>
      </c>
      <c r="AE8" s="88"/>
      <c r="AF8" s="53">
        <f t="shared" si="6"/>
        <v>740</v>
      </c>
      <c r="AG8" s="53">
        <f t="shared" si="7"/>
        <v>700</v>
      </c>
      <c r="AH8" s="53">
        <f t="shared" si="8"/>
        <v>800</v>
      </c>
      <c r="AI8" s="14">
        <f t="shared" si="9"/>
        <v>750</v>
      </c>
      <c r="AJ8" s="53">
        <f t="shared" si="10"/>
        <v>905</v>
      </c>
      <c r="AK8" s="53">
        <f t="shared" si="11"/>
        <v>800</v>
      </c>
      <c r="AL8" s="53">
        <f t="shared" si="12"/>
        <v>815</v>
      </c>
      <c r="AM8" s="53">
        <f t="shared" ref="AM8:AM53" si="13">SUM(Y8:Z8)</f>
        <v>745</v>
      </c>
      <c r="AN8" s="53">
        <f>SUM(AA8:AB8)</f>
        <v>700</v>
      </c>
      <c r="AO8" s="53">
        <f>SUM(AC8:AD8)</f>
        <v>610</v>
      </c>
    </row>
    <row r="9" spans="1:41" x14ac:dyDescent="0.2">
      <c r="B9" s="117" t="s">
        <v>17</v>
      </c>
      <c r="C9" s="73">
        <v>580</v>
      </c>
      <c r="D9" s="73">
        <v>590</v>
      </c>
      <c r="E9" s="73">
        <v>510</v>
      </c>
      <c r="F9" s="73">
        <v>455</v>
      </c>
      <c r="G9" s="73">
        <v>440</v>
      </c>
      <c r="H9" s="73">
        <v>420</v>
      </c>
      <c r="I9" s="73">
        <v>395</v>
      </c>
      <c r="J9" s="86">
        <f t="shared" si="5"/>
        <v>-4.5454545454545456E-2</v>
      </c>
      <c r="K9" s="86">
        <f t="shared" si="5"/>
        <v>-5.9523809523809521E-2</v>
      </c>
      <c r="L9" s="73"/>
      <c r="M9" s="88">
        <v>145</v>
      </c>
      <c r="N9" s="88">
        <v>145</v>
      </c>
      <c r="O9" s="88">
        <v>135</v>
      </c>
      <c r="P9" s="88">
        <v>120</v>
      </c>
      <c r="Q9" s="88">
        <v>125</v>
      </c>
      <c r="R9" s="88">
        <v>125</v>
      </c>
      <c r="S9" s="88">
        <v>115</v>
      </c>
      <c r="T9" s="88">
        <v>105</v>
      </c>
      <c r="U9" s="88">
        <v>115</v>
      </c>
      <c r="V9" s="88">
        <v>120</v>
      </c>
      <c r="W9" s="88">
        <v>115</v>
      </c>
      <c r="X9" s="88">
        <v>105</v>
      </c>
      <c r="Y9" s="88">
        <v>110</v>
      </c>
      <c r="Z9" s="88">
        <v>110</v>
      </c>
      <c r="AA9" s="88">
        <v>110</v>
      </c>
      <c r="AB9" s="88">
        <v>100</v>
      </c>
      <c r="AC9" s="88">
        <v>100</v>
      </c>
      <c r="AD9" s="88">
        <v>110</v>
      </c>
      <c r="AE9" s="88"/>
      <c r="AF9" s="53">
        <f t="shared" si="6"/>
        <v>300</v>
      </c>
      <c r="AG9" s="53">
        <f t="shared" si="7"/>
        <v>290</v>
      </c>
      <c r="AH9" s="53">
        <f t="shared" si="8"/>
        <v>255</v>
      </c>
      <c r="AI9" s="53">
        <f t="shared" si="9"/>
        <v>250</v>
      </c>
      <c r="AJ9" s="53">
        <f t="shared" si="10"/>
        <v>220</v>
      </c>
      <c r="AK9" s="53">
        <f t="shared" si="11"/>
        <v>235</v>
      </c>
      <c r="AL9" s="53">
        <f t="shared" si="12"/>
        <v>220</v>
      </c>
      <c r="AM9" s="53">
        <f t="shared" si="13"/>
        <v>220</v>
      </c>
      <c r="AN9" s="53">
        <f t="shared" ref="AN9:AN11" si="14">SUM(AA9:AB9)</f>
        <v>210</v>
      </c>
      <c r="AO9" s="53">
        <f t="shared" ref="AO9:AO12" si="15">SUM(AC9:AD9)</f>
        <v>210</v>
      </c>
    </row>
    <row r="10" spans="1:41" x14ac:dyDescent="0.2">
      <c r="B10" s="117" t="s">
        <v>18</v>
      </c>
      <c r="C10" s="73">
        <v>130</v>
      </c>
      <c r="D10" s="73">
        <v>120</v>
      </c>
      <c r="E10" s="73">
        <v>125</v>
      </c>
      <c r="F10" s="73">
        <v>165</v>
      </c>
      <c r="G10" s="73">
        <v>195</v>
      </c>
      <c r="H10" s="73">
        <v>190</v>
      </c>
      <c r="I10" s="73">
        <v>180</v>
      </c>
      <c r="J10" s="86">
        <f t="shared" si="5"/>
        <v>-2.564102564102564E-2</v>
      </c>
      <c r="K10" s="86">
        <f t="shared" si="5"/>
        <v>-5.2631578947368418E-2</v>
      </c>
      <c r="L10" s="73"/>
      <c r="M10" s="88">
        <v>25</v>
      </c>
      <c r="N10" s="88">
        <v>30</v>
      </c>
      <c r="O10" s="88">
        <v>35</v>
      </c>
      <c r="P10" s="88">
        <v>30</v>
      </c>
      <c r="Q10" s="88">
        <v>25</v>
      </c>
      <c r="R10" s="88">
        <v>35</v>
      </c>
      <c r="S10" s="88">
        <v>35</v>
      </c>
      <c r="T10" s="88">
        <v>40</v>
      </c>
      <c r="U10" s="88">
        <v>35</v>
      </c>
      <c r="V10" s="88">
        <v>55</v>
      </c>
      <c r="W10" s="88">
        <v>45</v>
      </c>
      <c r="X10" s="88">
        <v>45</v>
      </c>
      <c r="Y10" s="88">
        <v>45</v>
      </c>
      <c r="Z10" s="88">
        <v>55</v>
      </c>
      <c r="AA10" s="88">
        <v>50</v>
      </c>
      <c r="AB10" s="88">
        <v>50</v>
      </c>
      <c r="AC10" s="88">
        <v>40</v>
      </c>
      <c r="AD10" s="88">
        <v>45</v>
      </c>
      <c r="AE10" s="88"/>
      <c r="AF10" s="53">
        <f t="shared" si="6"/>
        <v>65</v>
      </c>
      <c r="AG10" s="53">
        <f t="shared" si="7"/>
        <v>55</v>
      </c>
      <c r="AH10" s="53">
        <f t="shared" si="8"/>
        <v>65</v>
      </c>
      <c r="AI10" s="53">
        <f t="shared" si="9"/>
        <v>60</v>
      </c>
      <c r="AJ10" s="53">
        <f t="shared" si="10"/>
        <v>75</v>
      </c>
      <c r="AK10" s="53">
        <f t="shared" si="11"/>
        <v>90</v>
      </c>
      <c r="AL10" s="53">
        <f t="shared" si="12"/>
        <v>90</v>
      </c>
      <c r="AM10" s="53">
        <f t="shared" si="13"/>
        <v>100</v>
      </c>
      <c r="AN10" s="53">
        <f t="shared" si="14"/>
        <v>100</v>
      </c>
      <c r="AO10" s="53">
        <f t="shared" si="15"/>
        <v>85</v>
      </c>
    </row>
    <row r="11" spans="1:41" x14ac:dyDescent="0.2">
      <c r="B11" s="117" t="s">
        <v>21</v>
      </c>
      <c r="C11" s="73">
        <v>160</v>
      </c>
      <c r="D11" s="73">
        <v>160</v>
      </c>
      <c r="E11" s="73">
        <v>175</v>
      </c>
      <c r="F11" s="73">
        <v>165</v>
      </c>
      <c r="G11" s="73">
        <v>165</v>
      </c>
      <c r="H11" s="73">
        <v>190</v>
      </c>
      <c r="I11" s="73">
        <v>190</v>
      </c>
      <c r="J11" s="86">
        <f t="shared" si="5"/>
        <v>0.15151515151515152</v>
      </c>
      <c r="K11" s="86">
        <f t="shared" si="5"/>
        <v>0</v>
      </c>
      <c r="L11" s="73"/>
      <c r="M11" s="88">
        <v>40</v>
      </c>
      <c r="N11" s="88">
        <v>40</v>
      </c>
      <c r="O11" s="88">
        <v>45</v>
      </c>
      <c r="P11" s="88">
        <v>40</v>
      </c>
      <c r="Q11" s="88">
        <v>45</v>
      </c>
      <c r="R11" s="88">
        <v>40</v>
      </c>
      <c r="S11" s="88">
        <v>45</v>
      </c>
      <c r="T11" s="88">
        <v>40</v>
      </c>
      <c r="U11" s="88">
        <v>40</v>
      </c>
      <c r="V11" s="88">
        <v>40</v>
      </c>
      <c r="W11" s="88">
        <v>45</v>
      </c>
      <c r="X11" s="88">
        <v>35</v>
      </c>
      <c r="Y11" s="88">
        <v>45</v>
      </c>
      <c r="Z11" s="88">
        <v>45</v>
      </c>
      <c r="AA11" s="88">
        <v>50</v>
      </c>
      <c r="AB11" s="88">
        <v>50</v>
      </c>
      <c r="AC11" s="88">
        <v>50</v>
      </c>
      <c r="AD11" s="88">
        <v>40</v>
      </c>
      <c r="AE11" s="88"/>
      <c r="AF11" s="53">
        <f t="shared" si="6"/>
        <v>80</v>
      </c>
      <c r="AG11" s="53">
        <f t="shared" si="7"/>
        <v>80</v>
      </c>
      <c r="AH11" s="53">
        <f t="shared" si="8"/>
        <v>85</v>
      </c>
      <c r="AI11" s="53">
        <f t="shared" si="9"/>
        <v>85</v>
      </c>
      <c r="AJ11" s="53">
        <f t="shared" si="10"/>
        <v>85</v>
      </c>
      <c r="AK11" s="53">
        <f t="shared" si="11"/>
        <v>80</v>
      </c>
      <c r="AL11" s="53">
        <f t="shared" si="12"/>
        <v>80</v>
      </c>
      <c r="AM11" s="53">
        <f t="shared" si="13"/>
        <v>90</v>
      </c>
      <c r="AN11" s="53">
        <f t="shared" si="14"/>
        <v>100</v>
      </c>
      <c r="AO11" s="53">
        <f t="shared" si="15"/>
        <v>90</v>
      </c>
    </row>
    <row r="12" spans="1:41" x14ac:dyDescent="0.2">
      <c r="B12" s="169" t="s">
        <v>19</v>
      </c>
      <c r="C12" s="89">
        <v>525</v>
      </c>
      <c r="D12" s="89">
        <v>535</v>
      </c>
      <c r="E12" s="89">
        <v>535</v>
      </c>
      <c r="F12" s="89">
        <v>530</v>
      </c>
      <c r="G12" s="89">
        <v>550</v>
      </c>
      <c r="H12" s="89">
        <v>565</v>
      </c>
      <c r="I12" s="89">
        <v>585</v>
      </c>
      <c r="J12" s="90">
        <f t="shared" si="5"/>
        <v>2.7272727272727271E-2</v>
      </c>
      <c r="K12" s="90">
        <f t="shared" si="5"/>
        <v>3.5398230088495575E-2</v>
      </c>
      <c r="L12" s="73"/>
      <c r="M12" s="91">
        <v>125</v>
      </c>
      <c r="N12" s="91">
        <v>140</v>
      </c>
      <c r="O12" s="91">
        <v>130</v>
      </c>
      <c r="P12" s="91">
        <v>135</v>
      </c>
      <c r="Q12" s="91">
        <v>130</v>
      </c>
      <c r="R12" s="91">
        <v>135</v>
      </c>
      <c r="S12" s="91">
        <v>130</v>
      </c>
      <c r="T12" s="91">
        <v>135</v>
      </c>
      <c r="U12" s="91">
        <v>120</v>
      </c>
      <c r="V12" s="91">
        <v>140</v>
      </c>
      <c r="W12" s="91">
        <v>135</v>
      </c>
      <c r="X12" s="91">
        <v>140</v>
      </c>
      <c r="Y12" s="91">
        <v>135</v>
      </c>
      <c r="Z12" s="91">
        <v>140</v>
      </c>
      <c r="AA12" s="91">
        <v>140</v>
      </c>
      <c r="AB12" s="91">
        <v>145</v>
      </c>
      <c r="AC12" s="91">
        <v>135</v>
      </c>
      <c r="AD12" s="91">
        <v>150</v>
      </c>
      <c r="AE12" s="91"/>
      <c r="AF12" s="55">
        <f t="shared" si="6"/>
        <v>270</v>
      </c>
      <c r="AG12" s="55">
        <f t="shared" si="7"/>
        <v>265</v>
      </c>
      <c r="AH12" s="55">
        <f t="shared" si="8"/>
        <v>265</v>
      </c>
      <c r="AI12" s="55">
        <f t="shared" si="9"/>
        <v>265</v>
      </c>
      <c r="AJ12" s="55">
        <f t="shared" si="10"/>
        <v>265</v>
      </c>
      <c r="AK12" s="55">
        <f t="shared" si="11"/>
        <v>260</v>
      </c>
      <c r="AL12" s="55">
        <f t="shared" si="12"/>
        <v>275</v>
      </c>
      <c r="AM12" s="55">
        <f t="shared" si="13"/>
        <v>275</v>
      </c>
      <c r="AN12" s="55">
        <f>SUM(AA12:AB12)</f>
        <v>285</v>
      </c>
      <c r="AO12" s="55">
        <f t="shared" si="15"/>
        <v>285</v>
      </c>
    </row>
    <row r="13" spans="1:41" x14ac:dyDescent="0.2">
      <c r="B13" s="126" t="s">
        <v>5</v>
      </c>
      <c r="C13" s="85">
        <f>SUM(C14:C19)</f>
        <v>2945</v>
      </c>
      <c r="D13" s="85">
        <f t="shared" ref="D13" si="16">SUM(D14:D19)</f>
        <v>3000</v>
      </c>
      <c r="E13" s="85">
        <f>SUM(E14:E19)</f>
        <v>2840</v>
      </c>
      <c r="F13" s="85">
        <f t="shared" ref="F13:I13" si="17">SUM(F14:F19)</f>
        <v>2505</v>
      </c>
      <c r="G13" s="85">
        <f t="shared" si="17"/>
        <v>2460</v>
      </c>
      <c r="H13" s="85">
        <f t="shared" si="17"/>
        <v>2355</v>
      </c>
      <c r="I13" s="85">
        <f t="shared" si="17"/>
        <v>2325</v>
      </c>
      <c r="J13" s="92">
        <f t="shared" si="5"/>
        <v>-4.2682926829268296E-2</v>
      </c>
      <c r="K13" s="92">
        <f t="shared" si="5"/>
        <v>-1.2738853503184714E-2</v>
      </c>
      <c r="L13" s="95"/>
      <c r="M13" s="85">
        <f t="shared" ref="M13:Q13" si="18">SUM(M14:M19)</f>
        <v>740</v>
      </c>
      <c r="N13" s="85">
        <f t="shared" si="18"/>
        <v>695</v>
      </c>
      <c r="O13" s="85">
        <f>SUM(O14:O19)</f>
        <v>720</v>
      </c>
      <c r="P13" s="85">
        <f t="shared" si="18"/>
        <v>660</v>
      </c>
      <c r="Q13" s="85">
        <f t="shared" si="18"/>
        <v>785</v>
      </c>
      <c r="R13" s="52">
        <f>SUM(R14:R19)</f>
        <v>675</v>
      </c>
      <c r="S13" s="52">
        <f t="shared" ref="S13:AA13" si="19">SUM(S14:S19)</f>
        <v>580</v>
      </c>
      <c r="T13" s="52">
        <f t="shared" si="19"/>
        <v>600</v>
      </c>
      <c r="U13" s="52">
        <f t="shared" si="19"/>
        <v>630</v>
      </c>
      <c r="V13" s="52">
        <f t="shared" si="19"/>
        <v>700</v>
      </c>
      <c r="W13" s="52">
        <f t="shared" si="19"/>
        <v>610</v>
      </c>
      <c r="X13" s="52">
        <f t="shared" si="19"/>
        <v>590</v>
      </c>
      <c r="Y13" s="52">
        <f t="shared" si="19"/>
        <v>580</v>
      </c>
      <c r="Z13" s="52">
        <f t="shared" si="19"/>
        <v>680</v>
      </c>
      <c r="AA13" s="52">
        <f t="shared" si="19"/>
        <v>605</v>
      </c>
      <c r="AB13" s="52">
        <f>SUM(AB14:AB19)</f>
        <v>590</v>
      </c>
      <c r="AC13" s="52">
        <f>SUM(AC14:AC19)</f>
        <v>575</v>
      </c>
      <c r="AD13" s="52">
        <f>SUM(AD14:AD19)</f>
        <v>600</v>
      </c>
      <c r="AE13" s="32"/>
      <c r="AF13" s="52">
        <f t="shared" ref="AF13:AG13" si="20">SUM(AF14:AF19)</f>
        <v>1565</v>
      </c>
      <c r="AG13" s="52">
        <f t="shared" si="20"/>
        <v>1435</v>
      </c>
      <c r="AH13" s="52">
        <f>P13+O13</f>
        <v>1380</v>
      </c>
      <c r="AI13" s="52">
        <f>SUM(AI14:AI18)</f>
        <v>1420</v>
      </c>
      <c r="AJ13" s="52">
        <f>SUM(AJ14:AJ19)</f>
        <v>1180</v>
      </c>
      <c r="AK13" s="52">
        <f t="shared" ref="AK13" si="21">SUM(AK14:AK19)</f>
        <v>1330</v>
      </c>
      <c r="AL13" s="52">
        <f>SUM(AL14:AL19)</f>
        <v>1200</v>
      </c>
      <c r="AM13" s="52">
        <f>SUM(AM14:AM19)</f>
        <v>1260</v>
      </c>
      <c r="AN13" s="52">
        <f>SUM(AN14:AN19)</f>
        <v>1195</v>
      </c>
      <c r="AO13" s="52">
        <f>SUM(AO14:AO19)</f>
        <v>1175</v>
      </c>
    </row>
    <row r="14" spans="1:41" x14ac:dyDescent="0.2">
      <c r="B14" s="117" t="s">
        <v>15</v>
      </c>
      <c r="C14" s="73">
        <v>200</v>
      </c>
      <c r="D14" s="73">
        <v>230</v>
      </c>
      <c r="E14" s="73">
        <v>250</v>
      </c>
      <c r="F14" s="73">
        <v>265</v>
      </c>
      <c r="G14" s="73">
        <v>280</v>
      </c>
      <c r="H14" s="73">
        <v>305</v>
      </c>
      <c r="I14" s="73">
        <v>320</v>
      </c>
      <c r="J14" s="86">
        <f t="shared" si="5"/>
        <v>8.9285714285714288E-2</v>
      </c>
      <c r="K14" s="86">
        <f t="shared" si="5"/>
        <v>4.9180327868852458E-2</v>
      </c>
      <c r="L14" s="88"/>
      <c r="M14" s="88">
        <v>55</v>
      </c>
      <c r="N14" s="88">
        <v>55</v>
      </c>
      <c r="O14" s="88">
        <v>60</v>
      </c>
      <c r="P14" s="88">
        <v>60</v>
      </c>
      <c r="Q14" s="88">
        <v>60</v>
      </c>
      <c r="R14" s="88">
        <v>65</v>
      </c>
      <c r="S14" s="88">
        <v>65</v>
      </c>
      <c r="T14" s="88">
        <v>65</v>
      </c>
      <c r="U14" s="88">
        <v>65</v>
      </c>
      <c r="V14" s="88">
        <v>65</v>
      </c>
      <c r="W14" s="88">
        <v>70</v>
      </c>
      <c r="X14" s="88">
        <v>70</v>
      </c>
      <c r="Y14" s="88">
        <v>70</v>
      </c>
      <c r="Z14" s="88">
        <v>70</v>
      </c>
      <c r="AA14" s="88">
        <v>75</v>
      </c>
      <c r="AB14" s="88">
        <v>75</v>
      </c>
      <c r="AC14" s="88">
        <v>80</v>
      </c>
      <c r="AD14" s="88">
        <v>80</v>
      </c>
      <c r="AE14" s="104"/>
      <c r="AF14" s="53">
        <f t="shared" ref="AF14:AF19" si="22">D14-AG14</f>
        <v>120</v>
      </c>
      <c r="AG14" s="53">
        <f t="shared" ref="AG14:AG19" si="23">SUM(M14:N14)</f>
        <v>110</v>
      </c>
      <c r="AH14" s="53">
        <f t="shared" ref="AH14:AH19" si="24">SUM(O14:P14)</f>
        <v>120</v>
      </c>
      <c r="AI14" s="14">
        <f t="shared" ref="AI14:AI19" si="25">SUM(Q14:R14)</f>
        <v>125</v>
      </c>
      <c r="AJ14" s="14">
        <f t="shared" ref="AJ14:AJ19" si="26">SUM(S14:T14)</f>
        <v>130</v>
      </c>
      <c r="AK14" s="14">
        <f t="shared" ref="AK14:AK19" si="27">SUM(U14:V14)</f>
        <v>130</v>
      </c>
      <c r="AL14" s="14">
        <f t="shared" ref="AL14:AL19" si="28">SUM(W14:X14)</f>
        <v>140</v>
      </c>
      <c r="AM14" s="14">
        <f t="shared" si="13"/>
        <v>140</v>
      </c>
      <c r="AN14" s="14">
        <f>SUM(AA14:AB14)</f>
        <v>150</v>
      </c>
      <c r="AO14" s="14">
        <f>SUM(AC14:AD14)</f>
        <v>160</v>
      </c>
    </row>
    <row r="15" spans="1:41" x14ac:dyDescent="0.2">
      <c r="B15" s="117" t="s">
        <v>16</v>
      </c>
      <c r="C15" s="73">
        <v>220</v>
      </c>
      <c r="D15" s="73">
        <v>220</v>
      </c>
      <c r="E15" s="73">
        <v>235</v>
      </c>
      <c r="F15" s="73">
        <v>240</v>
      </c>
      <c r="G15" s="73">
        <v>250</v>
      </c>
      <c r="H15" s="73">
        <v>255</v>
      </c>
      <c r="I15" s="73">
        <v>260</v>
      </c>
      <c r="J15" s="86">
        <f t="shared" si="5"/>
        <v>0.02</v>
      </c>
      <c r="K15" s="86">
        <f t="shared" si="5"/>
        <v>1.9607843137254902E-2</v>
      </c>
      <c r="L15" s="88"/>
      <c r="M15" s="88">
        <v>60</v>
      </c>
      <c r="N15" s="88">
        <v>40</v>
      </c>
      <c r="O15" s="88">
        <v>60</v>
      </c>
      <c r="P15" s="88">
        <v>65</v>
      </c>
      <c r="Q15" s="88">
        <v>65</v>
      </c>
      <c r="R15" s="88">
        <v>45</v>
      </c>
      <c r="S15" s="88">
        <v>65</v>
      </c>
      <c r="T15" s="88">
        <v>70</v>
      </c>
      <c r="U15" s="88">
        <v>60</v>
      </c>
      <c r="V15" s="88">
        <v>45</v>
      </c>
      <c r="W15" s="88">
        <v>65</v>
      </c>
      <c r="X15" s="88">
        <v>65</v>
      </c>
      <c r="Y15" s="88">
        <v>60</v>
      </c>
      <c r="Z15" s="88">
        <v>60</v>
      </c>
      <c r="AA15" s="88">
        <v>65</v>
      </c>
      <c r="AB15" s="88">
        <v>70</v>
      </c>
      <c r="AC15" s="88">
        <v>60</v>
      </c>
      <c r="AD15" s="88">
        <v>65</v>
      </c>
      <c r="AE15" s="104"/>
      <c r="AF15" s="53">
        <f t="shared" si="22"/>
        <v>120</v>
      </c>
      <c r="AG15" s="53">
        <f t="shared" si="23"/>
        <v>100</v>
      </c>
      <c r="AH15" s="53">
        <f t="shared" si="24"/>
        <v>125</v>
      </c>
      <c r="AI15" s="14">
        <f t="shared" si="25"/>
        <v>110</v>
      </c>
      <c r="AJ15" s="14">
        <f t="shared" si="26"/>
        <v>135</v>
      </c>
      <c r="AK15" s="14">
        <f t="shared" si="27"/>
        <v>105</v>
      </c>
      <c r="AL15" s="14">
        <f t="shared" si="28"/>
        <v>130</v>
      </c>
      <c r="AM15" s="14">
        <f t="shared" si="13"/>
        <v>120</v>
      </c>
      <c r="AN15" s="14">
        <f t="shared" ref="AN15:AN19" si="29">SUM(AA15:AB15)</f>
        <v>135</v>
      </c>
      <c r="AO15" s="14">
        <f t="shared" ref="AO15:AO19" si="30">SUM(AC15:AD15)</f>
        <v>125</v>
      </c>
    </row>
    <row r="16" spans="1:41" x14ac:dyDescent="0.2">
      <c r="B16" s="117" t="s">
        <v>17</v>
      </c>
      <c r="C16" s="73">
        <v>335</v>
      </c>
      <c r="D16" s="73">
        <v>335</v>
      </c>
      <c r="E16" s="73">
        <v>340</v>
      </c>
      <c r="F16" s="73">
        <v>335</v>
      </c>
      <c r="G16" s="73">
        <v>340</v>
      </c>
      <c r="H16" s="73">
        <v>345</v>
      </c>
      <c r="I16" s="73">
        <v>355</v>
      </c>
      <c r="J16" s="86">
        <f t="shared" si="5"/>
        <v>1.4705882352941176E-2</v>
      </c>
      <c r="K16" s="86">
        <f t="shared" si="5"/>
        <v>2.8985507246376812E-2</v>
      </c>
      <c r="L16" s="73"/>
      <c r="M16" s="88">
        <v>70</v>
      </c>
      <c r="N16" s="88">
        <v>100</v>
      </c>
      <c r="O16" s="88">
        <v>85</v>
      </c>
      <c r="P16" s="88">
        <v>80</v>
      </c>
      <c r="Q16" s="88">
        <v>70</v>
      </c>
      <c r="R16" s="88">
        <v>100</v>
      </c>
      <c r="S16" s="88">
        <v>85</v>
      </c>
      <c r="T16" s="88">
        <v>75</v>
      </c>
      <c r="U16" s="88">
        <v>70</v>
      </c>
      <c r="V16" s="88">
        <v>105</v>
      </c>
      <c r="W16" s="88">
        <v>85</v>
      </c>
      <c r="X16" s="88">
        <v>80</v>
      </c>
      <c r="Y16" s="88">
        <v>85</v>
      </c>
      <c r="Z16" s="88">
        <v>85</v>
      </c>
      <c r="AA16" s="88">
        <v>85</v>
      </c>
      <c r="AB16" s="88">
        <v>85</v>
      </c>
      <c r="AC16" s="88">
        <v>90</v>
      </c>
      <c r="AD16" s="88">
        <v>85</v>
      </c>
      <c r="AE16" s="53"/>
      <c r="AF16" s="53">
        <f t="shared" si="22"/>
        <v>165</v>
      </c>
      <c r="AG16" s="53">
        <f t="shared" si="23"/>
        <v>170</v>
      </c>
      <c r="AH16" s="53">
        <f t="shared" si="24"/>
        <v>165</v>
      </c>
      <c r="AI16" s="53">
        <f t="shared" si="25"/>
        <v>170</v>
      </c>
      <c r="AJ16" s="14">
        <f t="shared" si="26"/>
        <v>160</v>
      </c>
      <c r="AK16" s="14">
        <f t="shared" si="27"/>
        <v>175</v>
      </c>
      <c r="AL16" s="14">
        <f t="shared" si="28"/>
        <v>165</v>
      </c>
      <c r="AM16" s="14">
        <f t="shared" si="13"/>
        <v>170</v>
      </c>
      <c r="AN16" s="14">
        <f t="shared" si="29"/>
        <v>170</v>
      </c>
      <c r="AO16" s="14">
        <f t="shared" si="30"/>
        <v>175</v>
      </c>
    </row>
    <row r="17" spans="1:41" x14ac:dyDescent="0.2">
      <c r="B17" s="117" t="s">
        <v>18</v>
      </c>
      <c r="C17" s="73">
        <v>1990</v>
      </c>
      <c r="D17" s="73">
        <v>1975</v>
      </c>
      <c r="E17" s="73">
        <v>1765</v>
      </c>
      <c r="F17" s="73">
        <v>1450</v>
      </c>
      <c r="G17" s="73">
        <v>1340</v>
      </c>
      <c r="H17" s="73">
        <v>1175</v>
      </c>
      <c r="I17" s="73">
        <v>1085</v>
      </c>
      <c r="J17" s="86">
        <f t="shared" si="5"/>
        <v>-0.12313432835820895</v>
      </c>
      <c r="K17" s="86">
        <f t="shared" si="5"/>
        <v>-7.6595744680851063E-2</v>
      </c>
      <c r="L17" s="73"/>
      <c r="M17" s="88">
        <v>500</v>
      </c>
      <c r="N17" s="88">
        <v>440</v>
      </c>
      <c r="O17" s="88">
        <v>440</v>
      </c>
      <c r="P17" s="88">
        <v>405</v>
      </c>
      <c r="Q17" s="88">
        <v>530</v>
      </c>
      <c r="R17" s="88">
        <v>390</v>
      </c>
      <c r="S17" s="88">
        <v>310</v>
      </c>
      <c r="T17" s="88">
        <v>340</v>
      </c>
      <c r="U17" s="88">
        <v>375</v>
      </c>
      <c r="V17" s="88">
        <v>425</v>
      </c>
      <c r="W17" s="88">
        <v>325</v>
      </c>
      <c r="X17" s="88">
        <v>315</v>
      </c>
      <c r="Y17" s="88">
        <v>305</v>
      </c>
      <c r="Z17" s="88">
        <v>395</v>
      </c>
      <c r="AA17" s="88">
        <v>310</v>
      </c>
      <c r="AB17" s="88">
        <v>295</v>
      </c>
      <c r="AC17" s="88">
        <v>275</v>
      </c>
      <c r="AD17" s="88">
        <v>295</v>
      </c>
      <c r="AE17" s="105"/>
      <c r="AF17" s="53">
        <f t="shared" si="22"/>
        <v>1035</v>
      </c>
      <c r="AG17" s="53">
        <f t="shared" si="23"/>
        <v>940</v>
      </c>
      <c r="AH17" s="53">
        <f t="shared" si="24"/>
        <v>845</v>
      </c>
      <c r="AI17" s="53">
        <f t="shared" si="25"/>
        <v>920</v>
      </c>
      <c r="AJ17" s="14">
        <f t="shared" si="26"/>
        <v>650</v>
      </c>
      <c r="AK17" s="14">
        <f t="shared" si="27"/>
        <v>800</v>
      </c>
      <c r="AL17" s="14">
        <f t="shared" si="28"/>
        <v>640</v>
      </c>
      <c r="AM17" s="14">
        <f t="shared" si="13"/>
        <v>700</v>
      </c>
      <c r="AN17" s="14">
        <f t="shared" si="29"/>
        <v>605</v>
      </c>
      <c r="AO17" s="14">
        <f t="shared" si="30"/>
        <v>570</v>
      </c>
    </row>
    <row r="18" spans="1:41" x14ac:dyDescent="0.2">
      <c r="B18" s="117" t="s">
        <v>21</v>
      </c>
      <c r="C18" s="73">
        <v>140</v>
      </c>
      <c r="D18" s="73">
        <v>175</v>
      </c>
      <c r="E18" s="73">
        <v>180</v>
      </c>
      <c r="F18" s="73">
        <v>145</v>
      </c>
      <c r="G18" s="73">
        <v>175</v>
      </c>
      <c r="H18" s="73">
        <v>200</v>
      </c>
      <c r="I18" s="73">
        <v>225</v>
      </c>
      <c r="J18" s="86">
        <f t="shared" si="5"/>
        <v>0.14285714285714285</v>
      </c>
      <c r="K18" s="86">
        <f t="shared" si="5"/>
        <v>0.125</v>
      </c>
      <c r="L18" s="73"/>
      <c r="M18" s="88">
        <v>40</v>
      </c>
      <c r="N18" s="88">
        <v>45</v>
      </c>
      <c r="O18" s="88">
        <v>55</v>
      </c>
      <c r="P18" s="88">
        <v>30</v>
      </c>
      <c r="Q18" s="88">
        <v>40</v>
      </c>
      <c r="R18" s="88">
        <v>55</v>
      </c>
      <c r="S18" s="88">
        <v>35</v>
      </c>
      <c r="T18" s="88">
        <v>30</v>
      </c>
      <c r="U18" s="88">
        <v>40</v>
      </c>
      <c r="V18" s="88">
        <v>40</v>
      </c>
      <c r="W18" s="88">
        <v>45</v>
      </c>
      <c r="X18" s="88">
        <v>40</v>
      </c>
      <c r="Y18" s="88">
        <v>40</v>
      </c>
      <c r="Z18" s="88">
        <v>50</v>
      </c>
      <c r="AA18" s="88">
        <v>50</v>
      </c>
      <c r="AB18" s="88">
        <v>45</v>
      </c>
      <c r="AC18" s="88">
        <v>50</v>
      </c>
      <c r="AD18" s="88">
        <v>55</v>
      </c>
      <c r="AE18" s="105"/>
      <c r="AF18" s="53">
        <f t="shared" si="22"/>
        <v>90</v>
      </c>
      <c r="AG18" s="53">
        <f t="shared" si="23"/>
        <v>85</v>
      </c>
      <c r="AH18" s="53">
        <f t="shared" si="24"/>
        <v>85</v>
      </c>
      <c r="AI18" s="53">
        <f t="shared" si="25"/>
        <v>95</v>
      </c>
      <c r="AJ18" s="14">
        <f t="shared" si="26"/>
        <v>65</v>
      </c>
      <c r="AK18" s="14">
        <f t="shared" si="27"/>
        <v>80</v>
      </c>
      <c r="AL18" s="14">
        <f t="shared" si="28"/>
        <v>85</v>
      </c>
      <c r="AM18" s="14">
        <f t="shared" si="13"/>
        <v>90</v>
      </c>
      <c r="AN18" s="14">
        <f t="shared" si="29"/>
        <v>95</v>
      </c>
      <c r="AO18" s="14">
        <f t="shared" si="30"/>
        <v>105</v>
      </c>
    </row>
    <row r="19" spans="1:41" x14ac:dyDescent="0.2">
      <c r="B19" s="169" t="s">
        <v>19</v>
      </c>
      <c r="C19" s="89">
        <v>60</v>
      </c>
      <c r="D19" s="89">
        <v>65</v>
      </c>
      <c r="E19" s="89">
        <v>70</v>
      </c>
      <c r="F19" s="89">
        <v>70</v>
      </c>
      <c r="G19" s="89">
        <v>75</v>
      </c>
      <c r="H19" s="89">
        <v>75</v>
      </c>
      <c r="I19" s="89">
        <v>80</v>
      </c>
      <c r="J19" s="90">
        <f t="shared" si="5"/>
        <v>0</v>
      </c>
      <c r="K19" s="90">
        <f t="shared" si="5"/>
        <v>6.6666666666666666E-2</v>
      </c>
      <c r="L19" s="73"/>
      <c r="M19" s="91">
        <v>15</v>
      </c>
      <c r="N19" s="91">
        <v>15</v>
      </c>
      <c r="O19" s="91">
        <v>20</v>
      </c>
      <c r="P19" s="91">
        <v>20</v>
      </c>
      <c r="Q19" s="91">
        <v>20</v>
      </c>
      <c r="R19" s="91">
        <v>20</v>
      </c>
      <c r="S19" s="91">
        <v>20</v>
      </c>
      <c r="T19" s="91">
        <v>20</v>
      </c>
      <c r="U19" s="91">
        <v>20</v>
      </c>
      <c r="V19" s="91">
        <v>20</v>
      </c>
      <c r="W19" s="91">
        <v>20</v>
      </c>
      <c r="X19" s="91">
        <v>20</v>
      </c>
      <c r="Y19" s="91">
        <v>20</v>
      </c>
      <c r="Z19" s="91">
        <v>20</v>
      </c>
      <c r="AA19" s="91">
        <v>20</v>
      </c>
      <c r="AB19" s="91">
        <v>20</v>
      </c>
      <c r="AC19" s="91">
        <v>20</v>
      </c>
      <c r="AD19" s="91">
        <v>20</v>
      </c>
      <c r="AE19" s="14"/>
      <c r="AF19" s="55">
        <f t="shared" si="22"/>
        <v>35</v>
      </c>
      <c r="AG19" s="55">
        <f t="shared" si="23"/>
        <v>30</v>
      </c>
      <c r="AH19" s="55">
        <f t="shared" si="24"/>
        <v>40</v>
      </c>
      <c r="AI19" s="55">
        <f t="shared" si="25"/>
        <v>40</v>
      </c>
      <c r="AJ19" s="55">
        <f t="shared" si="26"/>
        <v>40</v>
      </c>
      <c r="AK19" s="55">
        <f t="shared" si="27"/>
        <v>40</v>
      </c>
      <c r="AL19" s="55">
        <f t="shared" si="28"/>
        <v>40</v>
      </c>
      <c r="AM19" s="55">
        <f t="shared" si="13"/>
        <v>40</v>
      </c>
      <c r="AN19" s="55">
        <f t="shared" si="29"/>
        <v>40</v>
      </c>
      <c r="AO19" s="55">
        <f t="shared" si="30"/>
        <v>40</v>
      </c>
    </row>
    <row r="20" spans="1:41" x14ac:dyDescent="0.2">
      <c r="B20" s="126" t="s">
        <v>12</v>
      </c>
      <c r="C20" s="85">
        <f t="shared" ref="C20:I20" si="31">SUM(C21:C25)</f>
        <v>535</v>
      </c>
      <c r="D20" s="85">
        <f t="shared" si="31"/>
        <v>540</v>
      </c>
      <c r="E20" s="85">
        <f t="shared" si="31"/>
        <v>595</v>
      </c>
      <c r="F20" s="85">
        <f t="shared" si="31"/>
        <v>560</v>
      </c>
      <c r="G20" s="85">
        <f t="shared" si="31"/>
        <v>590</v>
      </c>
      <c r="H20" s="85">
        <f t="shared" si="31"/>
        <v>575</v>
      </c>
      <c r="I20" s="85">
        <f t="shared" si="31"/>
        <v>610</v>
      </c>
      <c r="J20" s="92">
        <f t="shared" si="5"/>
        <v>-2.5423728813559324E-2</v>
      </c>
      <c r="K20" s="92">
        <f t="shared" si="5"/>
        <v>6.0869565217391307E-2</v>
      </c>
      <c r="L20" s="95"/>
      <c r="M20" s="85">
        <f t="shared" ref="M20:AD20" si="32">SUM(M21:M25)</f>
        <v>145</v>
      </c>
      <c r="N20" s="85">
        <f t="shared" si="32"/>
        <v>125</v>
      </c>
      <c r="O20" s="85">
        <f t="shared" si="32"/>
        <v>160</v>
      </c>
      <c r="P20" s="85">
        <f t="shared" si="32"/>
        <v>145</v>
      </c>
      <c r="Q20" s="85">
        <f t="shared" si="32"/>
        <v>155</v>
      </c>
      <c r="R20" s="52">
        <f t="shared" si="32"/>
        <v>130</v>
      </c>
      <c r="S20" s="52">
        <f t="shared" si="32"/>
        <v>140</v>
      </c>
      <c r="T20" s="52">
        <f t="shared" si="32"/>
        <v>135</v>
      </c>
      <c r="U20" s="52">
        <f t="shared" si="32"/>
        <v>165</v>
      </c>
      <c r="V20" s="52">
        <f t="shared" si="32"/>
        <v>130</v>
      </c>
      <c r="W20" s="52">
        <f t="shared" si="32"/>
        <v>150</v>
      </c>
      <c r="X20" s="52">
        <f t="shared" si="32"/>
        <v>140</v>
      </c>
      <c r="Y20" s="52">
        <f t="shared" si="32"/>
        <v>165</v>
      </c>
      <c r="Z20" s="52">
        <f t="shared" si="32"/>
        <v>135</v>
      </c>
      <c r="AA20" s="52">
        <f t="shared" si="32"/>
        <v>145</v>
      </c>
      <c r="AB20" s="52">
        <f t="shared" si="32"/>
        <v>140</v>
      </c>
      <c r="AC20" s="52">
        <f t="shared" si="32"/>
        <v>160</v>
      </c>
      <c r="AD20" s="52">
        <f t="shared" si="32"/>
        <v>135</v>
      </c>
      <c r="AE20" s="32"/>
      <c r="AF20" s="52">
        <f t="shared" ref="AF20:AH20" si="33">SUM(AF21:AF25)</f>
        <v>270</v>
      </c>
      <c r="AG20" s="52">
        <f t="shared" si="33"/>
        <v>270</v>
      </c>
      <c r="AH20" s="52">
        <f t="shared" si="33"/>
        <v>305</v>
      </c>
      <c r="AI20" s="52">
        <f>SUM(AI21:AI25)</f>
        <v>285</v>
      </c>
      <c r="AJ20" s="52">
        <f>SUM(AJ21:AJ25)</f>
        <v>275</v>
      </c>
      <c r="AK20" s="52">
        <f t="shared" ref="AK20:AO20" si="34">SUM(AK21:AK25)</f>
        <v>295</v>
      </c>
      <c r="AL20" s="52">
        <f t="shared" si="34"/>
        <v>290</v>
      </c>
      <c r="AM20" s="52">
        <f t="shared" si="34"/>
        <v>300</v>
      </c>
      <c r="AN20" s="52">
        <f t="shared" si="34"/>
        <v>285</v>
      </c>
      <c r="AO20" s="52">
        <f t="shared" si="34"/>
        <v>295</v>
      </c>
    </row>
    <row r="21" spans="1:41" s="15" customFormat="1" x14ac:dyDescent="0.2">
      <c r="A21" s="17"/>
      <c r="B21" s="117" t="s">
        <v>15</v>
      </c>
      <c r="C21" s="73">
        <v>55</v>
      </c>
      <c r="D21" s="73">
        <v>55</v>
      </c>
      <c r="E21" s="73">
        <v>65</v>
      </c>
      <c r="F21" s="73">
        <v>50</v>
      </c>
      <c r="G21" s="73">
        <v>55</v>
      </c>
      <c r="H21" s="73">
        <v>50</v>
      </c>
      <c r="I21" s="73">
        <v>55</v>
      </c>
      <c r="J21" s="86">
        <f t="shared" si="5"/>
        <v>-9.0909090909090912E-2</v>
      </c>
      <c r="K21" s="86">
        <f t="shared" si="5"/>
        <v>0.1</v>
      </c>
      <c r="L21" s="88"/>
      <c r="M21" s="88">
        <v>15</v>
      </c>
      <c r="N21" s="88">
        <v>10</v>
      </c>
      <c r="O21" s="88">
        <v>20</v>
      </c>
      <c r="P21" s="88">
        <v>15</v>
      </c>
      <c r="Q21" s="88">
        <v>15</v>
      </c>
      <c r="R21" s="88">
        <v>10</v>
      </c>
      <c r="S21" s="88">
        <v>15</v>
      </c>
      <c r="T21" s="88">
        <v>10</v>
      </c>
      <c r="U21" s="88">
        <v>15</v>
      </c>
      <c r="V21" s="88">
        <v>10</v>
      </c>
      <c r="W21" s="88">
        <v>15</v>
      </c>
      <c r="X21" s="88">
        <v>10</v>
      </c>
      <c r="Y21" s="88">
        <v>15</v>
      </c>
      <c r="Z21" s="88">
        <v>10</v>
      </c>
      <c r="AA21" s="88">
        <v>15</v>
      </c>
      <c r="AB21" s="88">
        <v>10</v>
      </c>
      <c r="AC21" s="88">
        <v>15</v>
      </c>
      <c r="AD21" s="88">
        <v>10</v>
      </c>
      <c r="AE21" s="104"/>
      <c r="AF21" s="53">
        <f>D21-AG21</f>
        <v>30</v>
      </c>
      <c r="AG21" s="53">
        <f>SUM(M21:N21)</f>
        <v>25</v>
      </c>
      <c r="AH21" s="53">
        <f>SUM(O21:P21)</f>
        <v>35</v>
      </c>
      <c r="AI21" s="14">
        <f>SUM(Q21:R21)</f>
        <v>25</v>
      </c>
      <c r="AJ21" s="53">
        <f>SUM(S21:T21)</f>
        <v>25</v>
      </c>
      <c r="AK21" s="53">
        <f>SUM(U21:V21)</f>
        <v>25</v>
      </c>
      <c r="AL21" s="53">
        <f>SUM(W21:X21)</f>
        <v>25</v>
      </c>
      <c r="AM21" s="53">
        <f t="shared" si="13"/>
        <v>25</v>
      </c>
      <c r="AN21" s="53">
        <f>SUM(AA21:AB21)</f>
        <v>25</v>
      </c>
      <c r="AO21" s="53">
        <f>SUM(AC21:AD21)</f>
        <v>25</v>
      </c>
    </row>
    <row r="22" spans="1:41" s="15" customFormat="1" x14ac:dyDescent="0.2">
      <c r="A22" s="17"/>
      <c r="B22" s="117" t="s">
        <v>16</v>
      </c>
      <c r="C22" s="73">
        <v>110</v>
      </c>
      <c r="D22" s="73">
        <v>105</v>
      </c>
      <c r="E22" s="73">
        <v>100</v>
      </c>
      <c r="F22" s="73">
        <v>110</v>
      </c>
      <c r="G22" s="73">
        <v>120</v>
      </c>
      <c r="H22" s="73">
        <v>110</v>
      </c>
      <c r="I22" s="73">
        <v>115</v>
      </c>
      <c r="J22" s="86">
        <f t="shared" si="5"/>
        <v>-8.3333333333333329E-2</v>
      </c>
      <c r="K22" s="86">
        <f t="shared" si="5"/>
        <v>4.5454545454545456E-2</v>
      </c>
      <c r="L22" s="106"/>
      <c r="M22" s="88">
        <v>30</v>
      </c>
      <c r="N22" s="88">
        <v>20</v>
      </c>
      <c r="O22" s="88">
        <v>30</v>
      </c>
      <c r="P22" s="88">
        <v>20</v>
      </c>
      <c r="Q22" s="88">
        <v>30</v>
      </c>
      <c r="R22" s="88">
        <v>20</v>
      </c>
      <c r="S22" s="88">
        <v>30</v>
      </c>
      <c r="T22" s="88">
        <v>25</v>
      </c>
      <c r="U22" s="88">
        <v>35</v>
      </c>
      <c r="V22" s="88">
        <v>25</v>
      </c>
      <c r="W22" s="88">
        <v>35</v>
      </c>
      <c r="X22" s="88">
        <v>25</v>
      </c>
      <c r="Y22" s="88">
        <v>35</v>
      </c>
      <c r="Z22" s="88">
        <v>25</v>
      </c>
      <c r="AA22" s="88">
        <v>30</v>
      </c>
      <c r="AB22" s="88">
        <v>25</v>
      </c>
      <c r="AC22" s="88">
        <v>35</v>
      </c>
      <c r="AD22" s="88">
        <v>25</v>
      </c>
      <c r="AE22" s="104"/>
      <c r="AF22" s="53">
        <f>D22-AG22</f>
        <v>55</v>
      </c>
      <c r="AG22" s="53">
        <f>SUM(M22:N22)</f>
        <v>50</v>
      </c>
      <c r="AH22" s="53">
        <f>SUM(O22:P22)</f>
        <v>50</v>
      </c>
      <c r="AI22" s="53">
        <f>SUM(Q22:R22)</f>
        <v>50</v>
      </c>
      <c r="AJ22" s="53">
        <f>SUM(S22:T22)</f>
        <v>55</v>
      </c>
      <c r="AK22" s="53">
        <f>SUM(U22:V22)</f>
        <v>60</v>
      </c>
      <c r="AL22" s="53">
        <f t="shared" ref="AL22:AL31" si="35">SUM(W22:X22)</f>
        <v>60</v>
      </c>
      <c r="AM22" s="53">
        <f t="shared" si="13"/>
        <v>60</v>
      </c>
      <c r="AN22" s="53">
        <f t="shared" ref="AN22:AN25" si="36">SUM(AA22:AB22)</f>
        <v>55</v>
      </c>
      <c r="AO22" s="53">
        <f t="shared" ref="AO22:AO25" si="37">SUM(AC22:AD22)</f>
        <v>60</v>
      </c>
    </row>
    <row r="23" spans="1:41" s="15" customFormat="1" x14ac:dyDescent="0.2">
      <c r="A23" s="17"/>
      <c r="B23" s="117" t="s">
        <v>17</v>
      </c>
      <c r="C23" s="73">
        <v>10</v>
      </c>
      <c r="D23" s="73">
        <v>10</v>
      </c>
      <c r="E23" s="73">
        <v>10</v>
      </c>
      <c r="F23" s="73">
        <v>15</v>
      </c>
      <c r="G23" s="73">
        <v>15</v>
      </c>
      <c r="H23" s="73">
        <v>15</v>
      </c>
      <c r="I23" s="73">
        <v>15</v>
      </c>
      <c r="J23" s="86">
        <f t="shared" si="5"/>
        <v>0</v>
      </c>
      <c r="K23" s="86">
        <f t="shared" si="5"/>
        <v>0</v>
      </c>
      <c r="L23" s="106"/>
      <c r="M23" s="88">
        <v>0</v>
      </c>
      <c r="N23" s="88">
        <v>5</v>
      </c>
      <c r="O23" s="88">
        <v>0</v>
      </c>
      <c r="P23" s="88">
        <v>5</v>
      </c>
      <c r="Q23" s="88">
        <v>0</v>
      </c>
      <c r="R23" s="88">
        <v>5</v>
      </c>
      <c r="S23" s="88">
        <v>5</v>
      </c>
      <c r="T23" s="88">
        <v>5</v>
      </c>
      <c r="U23" s="88">
        <v>5</v>
      </c>
      <c r="V23" s="88">
        <v>5</v>
      </c>
      <c r="W23" s="88">
        <v>5</v>
      </c>
      <c r="X23" s="88">
        <v>5</v>
      </c>
      <c r="Y23" s="88">
        <v>5</v>
      </c>
      <c r="Z23" s="88">
        <v>5</v>
      </c>
      <c r="AA23" s="88">
        <v>5</v>
      </c>
      <c r="AB23" s="88">
        <v>5</v>
      </c>
      <c r="AC23" s="88">
        <v>5</v>
      </c>
      <c r="AD23" s="88">
        <v>5</v>
      </c>
      <c r="AE23" s="104"/>
      <c r="AF23" s="53">
        <f>D23-AG23</f>
        <v>5</v>
      </c>
      <c r="AG23" s="53">
        <f>SUM(M23:N23)</f>
        <v>5</v>
      </c>
      <c r="AH23" s="53">
        <f>SUM(O23:P23)</f>
        <v>5</v>
      </c>
      <c r="AI23" s="53">
        <f>SUM(Q23:R23)</f>
        <v>5</v>
      </c>
      <c r="AJ23" s="53">
        <f>SUM(S23:T23)</f>
        <v>10</v>
      </c>
      <c r="AK23" s="53">
        <f>SUM(U23:V23)</f>
        <v>10</v>
      </c>
      <c r="AL23" s="53">
        <f t="shared" si="35"/>
        <v>10</v>
      </c>
      <c r="AM23" s="53">
        <f t="shared" si="13"/>
        <v>10</v>
      </c>
      <c r="AN23" s="53">
        <f>SUM(AA23:AB23)</f>
        <v>10</v>
      </c>
      <c r="AO23" s="53">
        <f t="shared" si="37"/>
        <v>10</v>
      </c>
    </row>
    <row r="24" spans="1:41" x14ac:dyDescent="0.2">
      <c r="B24" s="117" t="s">
        <v>18</v>
      </c>
      <c r="C24" s="73">
        <v>195</v>
      </c>
      <c r="D24" s="73">
        <v>215</v>
      </c>
      <c r="E24" s="73">
        <v>255</v>
      </c>
      <c r="F24" s="73">
        <v>225</v>
      </c>
      <c r="G24" s="73">
        <v>225</v>
      </c>
      <c r="H24" s="73">
        <v>215</v>
      </c>
      <c r="I24" s="73">
        <v>245</v>
      </c>
      <c r="J24" s="86">
        <f t="shared" si="5"/>
        <v>-4.4444444444444446E-2</v>
      </c>
      <c r="K24" s="86">
        <f t="shared" si="5"/>
        <v>0.13953488372093023</v>
      </c>
      <c r="L24" s="73"/>
      <c r="M24" s="88">
        <v>60</v>
      </c>
      <c r="N24" s="88">
        <v>50</v>
      </c>
      <c r="O24" s="88">
        <v>70</v>
      </c>
      <c r="P24" s="88">
        <v>60</v>
      </c>
      <c r="Q24" s="88">
        <v>70</v>
      </c>
      <c r="R24" s="88">
        <v>55</v>
      </c>
      <c r="S24" s="88">
        <v>50</v>
      </c>
      <c r="T24" s="88">
        <v>55</v>
      </c>
      <c r="U24" s="88">
        <v>70</v>
      </c>
      <c r="V24" s="88">
        <v>50</v>
      </c>
      <c r="W24" s="88">
        <v>55</v>
      </c>
      <c r="X24" s="88">
        <v>55</v>
      </c>
      <c r="Y24" s="88">
        <v>65</v>
      </c>
      <c r="Z24" s="88">
        <v>50</v>
      </c>
      <c r="AA24" s="88">
        <v>50</v>
      </c>
      <c r="AB24" s="88">
        <v>50</v>
      </c>
      <c r="AC24" s="88">
        <v>60</v>
      </c>
      <c r="AD24" s="88">
        <v>50</v>
      </c>
      <c r="AE24" s="105"/>
      <c r="AF24" s="53">
        <f>D24-AG24</f>
        <v>105</v>
      </c>
      <c r="AG24" s="53">
        <f>SUM(M24:N24)</f>
        <v>110</v>
      </c>
      <c r="AH24" s="53">
        <f>SUM(O24:P24)</f>
        <v>130</v>
      </c>
      <c r="AI24" s="53">
        <f>SUM(Q24:R24)</f>
        <v>125</v>
      </c>
      <c r="AJ24" s="53">
        <f>SUM(S24:T24)</f>
        <v>105</v>
      </c>
      <c r="AK24" s="53">
        <f>SUM(U24:V24)</f>
        <v>120</v>
      </c>
      <c r="AL24" s="53">
        <f t="shared" si="35"/>
        <v>110</v>
      </c>
      <c r="AM24" s="53">
        <f t="shared" si="13"/>
        <v>115</v>
      </c>
      <c r="AN24" s="53">
        <f t="shared" si="36"/>
        <v>100</v>
      </c>
      <c r="AO24" s="53">
        <f t="shared" si="37"/>
        <v>110</v>
      </c>
    </row>
    <row r="25" spans="1:41" x14ac:dyDescent="0.2">
      <c r="B25" s="169" t="s">
        <v>19</v>
      </c>
      <c r="C25" s="89">
        <v>165</v>
      </c>
      <c r="D25" s="89">
        <v>155</v>
      </c>
      <c r="E25" s="89">
        <v>165</v>
      </c>
      <c r="F25" s="89">
        <v>160</v>
      </c>
      <c r="G25" s="89">
        <v>175</v>
      </c>
      <c r="H25" s="89">
        <v>185</v>
      </c>
      <c r="I25" s="89">
        <v>180</v>
      </c>
      <c r="J25" s="90">
        <f t="shared" si="5"/>
        <v>5.7142857142857141E-2</v>
      </c>
      <c r="K25" s="90">
        <f t="shared" si="5"/>
        <v>-2.7027027027027029E-2</v>
      </c>
      <c r="L25" s="73"/>
      <c r="M25" s="91">
        <v>40</v>
      </c>
      <c r="N25" s="91">
        <v>40</v>
      </c>
      <c r="O25" s="91">
        <v>40</v>
      </c>
      <c r="P25" s="91">
        <v>45</v>
      </c>
      <c r="Q25" s="91">
        <v>40</v>
      </c>
      <c r="R25" s="91">
        <v>40</v>
      </c>
      <c r="S25" s="91">
        <v>40</v>
      </c>
      <c r="T25" s="91">
        <v>40</v>
      </c>
      <c r="U25" s="91">
        <v>40</v>
      </c>
      <c r="V25" s="91">
        <v>40</v>
      </c>
      <c r="W25" s="91">
        <v>40</v>
      </c>
      <c r="X25" s="91">
        <v>45</v>
      </c>
      <c r="Y25" s="91">
        <v>45</v>
      </c>
      <c r="Z25" s="91">
        <v>45</v>
      </c>
      <c r="AA25" s="91">
        <v>45</v>
      </c>
      <c r="AB25" s="91">
        <v>50</v>
      </c>
      <c r="AC25" s="91">
        <v>45</v>
      </c>
      <c r="AD25" s="91">
        <v>45</v>
      </c>
      <c r="AE25" s="14"/>
      <c r="AF25" s="55">
        <f>D25-AG25</f>
        <v>75</v>
      </c>
      <c r="AG25" s="55">
        <f>SUM(M25:N25)</f>
        <v>80</v>
      </c>
      <c r="AH25" s="55">
        <f>SUM(O25:P25)</f>
        <v>85</v>
      </c>
      <c r="AI25" s="55">
        <f>SUM(Q25:R25)</f>
        <v>80</v>
      </c>
      <c r="AJ25" s="55">
        <f>SUM(S25:T25)</f>
        <v>80</v>
      </c>
      <c r="AK25" s="55">
        <f>SUM(U25:V25)</f>
        <v>80</v>
      </c>
      <c r="AL25" s="55">
        <f t="shared" si="35"/>
        <v>85</v>
      </c>
      <c r="AM25" s="55">
        <f t="shared" si="13"/>
        <v>90</v>
      </c>
      <c r="AN25" s="55">
        <f t="shared" si="36"/>
        <v>95</v>
      </c>
      <c r="AO25" s="55">
        <f t="shared" si="37"/>
        <v>90</v>
      </c>
    </row>
    <row r="26" spans="1:41" x14ac:dyDescent="0.2">
      <c r="B26" s="126" t="s">
        <v>13</v>
      </c>
      <c r="C26" s="85">
        <f>SUM(C27:C31)</f>
        <v>50</v>
      </c>
      <c r="D26" s="85">
        <f t="shared" ref="D26:I26" si="38">SUM(D27:D31)</f>
        <v>65</v>
      </c>
      <c r="E26" s="85">
        <f t="shared" si="38"/>
        <v>205</v>
      </c>
      <c r="F26" s="85">
        <f t="shared" si="38"/>
        <v>215</v>
      </c>
      <c r="G26" s="85">
        <f t="shared" si="38"/>
        <v>100</v>
      </c>
      <c r="H26" s="85">
        <f t="shared" si="38"/>
        <v>240</v>
      </c>
      <c r="I26" s="85">
        <f t="shared" si="38"/>
        <v>240</v>
      </c>
      <c r="J26" s="92">
        <f t="shared" si="5"/>
        <v>1.4</v>
      </c>
      <c r="K26" s="92">
        <f t="shared" si="5"/>
        <v>0</v>
      </c>
      <c r="L26" s="95"/>
      <c r="M26" s="85">
        <f t="shared" ref="M26:Z26" si="39">SUM(M27:M31)</f>
        <v>15</v>
      </c>
      <c r="N26" s="85">
        <f t="shared" si="39"/>
        <v>15</v>
      </c>
      <c r="O26" s="85">
        <f t="shared" si="39"/>
        <v>55</v>
      </c>
      <c r="P26" s="85">
        <f t="shared" si="39"/>
        <v>50</v>
      </c>
      <c r="Q26" s="85">
        <f t="shared" si="39"/>
        <v>50</v>
      </c>
      <c r="R26" s="52">
        <f t="shared" si="39"/>
        <v>50</v>
      </c>
      <c r="S26" s="52">
        <f t="shared" si="39"/>
        <v>55</v>
      </c>
      <c r="T26" s="52">
        <f t="shared" si="39"/>
        <v>60</v>
      </c>
      <c r="U26" s="52">
        <f t="shared" si="39"/>
        <v>55</v>
      </c>
      <c r="V26" s="52">
        <f t="shared" si="39"/>
        <v>55</v>
      </c>
      <c r="W26" s="52">
        <f t="shared" si="39"/>
        <v>35</v>
      </c>
      <c r="X26" s="52">
        <f t="shared" si="39"/>
        <v>15</v>
      </c>
      <c r="Y26" s="52">
        <f t="shared" si="39"/>
        <v>25</v>
      </c>
      <c r="Z26" s="52">
        <f t="shared" si="39"/>
        <v>25</v>
      </c>
      <c r="AA26" s="52">
        <f>SUM(AA27:AA31)</f>
        <v>55</v>
      </c>
      <c r="AB26" s="52">
        <f>SUM(AB27:AB31)</f>
        <v>55</v>
      </c>
      <c r="AC26" s="52">
        <f>SUM(AC27:AC31)</f>
        <v>55</v>
      </c>
      <c r="AD26" s="52">
        <f>SUM(AD27:AD31)</f>
        <v>55</v>
      </c>
      <c r="AE26" s="32"/>
      <c r="AF26" s="52">
        <f t="shared" ref="AF26:AH26" si="40">SUM(AF27:AF31)</f>
        <v>35</v>
      </c>
      <c r="AG26" s="52">
        <f t="shared" si="40"/>
        <v>30</v>
      </c>
      <c r="AH26" s="52">
        <f t="shared" si="40"/>
        <v>105</v>
      </c>
      <c r="AI26" s="52">
        <f>SUM(AI27:AI31)</f>
        <v>100</v>
      </c>
      <c r="AJ26" s="52">
        <f>SUM(AJ27:AJ31)</f>
        <v>115</v>
      </c>
      <c r="AK26" s="52">
        <f t="shared" ref="AK26:AO26" si="41">SUM(AK27:AK31)</f>
        <v>110</v>
      </c>
      <c r="AL26" s="52">
        <f t="shared" si="41"/>
        <v>50</v>
      </c>
      <c r="AM26" s="52">
        <f t="shared" si="41"/>
        <v>50</v>
      </c>
      <c r="AN26" s="52">
        <f t="shared" si="41"/>
        <v>110</v>
      </c>
      <c r="AO26" s="52">
        <f t="shared" si="41"/>
        <v>110</v>
      </c>
    </row>
    <row r="27" spans="1:41" s="15" customFormat="1" x14ac:dyDescent="0.2">
      <c r="A27" s="17"/>
      <c r="B27" s="117" t="s">
        <v>15</v>
      </c>
      <c r="C27" s="73">
        <v>40</v>
      </c>
      <c r="D27" s="73">
        <v>25</v>
      </c>
      <c r="E27" s="73">
        <v>-25</v>
      </c>
      <c r="F27" s="73">
        <v>90</v>
      </c>
      <c r="G27" s="73">
        <v>55</v>
      </c>
      <c r="H27" s="73">
        <v>55</v>
      </c>
      <c r="I27" s="73">
        <v>60</v>
      </c>
      <c r="J27" s="86">
        <f t="shared" si="5"/>
        <v>0</v>
      </c>
      <c r="K27" s="86">
        <f t="shared" si="5"/>
        <v>9.0909090909090912E-2</v>
      </c>
      <c r="L27" s="88"/>
      <c r="M27" s="88">
        <v>5</v>
      </c>
      <c r="N27" s="88">
        <v>5</v>
      </c>
      <c r="O27" s="88">
        <v>-5</v>
      </c>
      <c r="P27" s="88">
        <v>-5</v>
      </c>
      <c r="Q27" s="88">
        <v>-5</v>
      </c>
      <c r="R27" s="88">
        <v>-5</v>
      </c>
      <c r="S27" s="88">
        <v>20</v>
      </c>
      <c r="T27" s="88">
        <v>25</v>
      </c>
      <c r="U27" s="88">
        <v>20</v>
      </c>
      <c r="V27" s="88">
        <v>20</v>
      </c>
      <c r="W27" s="88">
        <v>15</v>
      </c>
      <c r="X27" s="88">
        <v>15</v>
      </c>
      <c r="Y27" s="88">
        <v>15</v>
      </c>
      <c r="Z27" s="88">
        <v>15</v>
      </c>
      <c r="AA27" s="88">
        <v>15</v>
      </c>
      <c r="AB27" s="88">
        <v>15</v>
      </c>
      <c r="AC27" s="88">
        <v>15</v>
      </c>
      <c r="AD27" s="88">
        <v>15</v>
      </c>
      <c r="AE27" s="41"/>
      <c r="AF27" s="53">
        <f>D27-AG27</f>
        <v>15</v>
      </c>
      <c r="AG27" s="53">
        <f>SUM(M27:N27)</f>
        <v>10</v>
      </c>
      <c r="AH27" s="53">
        <f>SUM(O27:P27)</f>
        <v>-10</v>
      </c>
      <c r="AI27" s="14">
        <f>SUM(Q27:R27)</f>
        <v>-10</v>
      </c>
      <c r="AJ27" s="53">
        <f>SUM(S27:T27)</f>
        <v>45</v>
      </c>
      <c r="AK27" s="53">
        <f>SUM(U27:V27)</f>
        <v>40</v>
      </c>
      <c r="AL27" s="53">
        <f t="shared" si="35"/>
        <v>30</v>
      </c>
      <c r="AM27" s="53">
        <f t="shared" si="13"/>
        <v>30</v>
      </c>
      <c r="AN27" s="53">
        <f>SUM(AA27:AB27)</f>
        <v>30</v>
      </c>
      <c r="AO27" s="53">
        <f>SUM(AC27:AD27)</f>
        <v>30</v>
      </c>
    </row>
    <row r="28" spans="1:41" s="15" customFormat="1" x14ac:dyDescent="0.2">
      <c r="A28" s="17"/>
      <c r="B28" s="117" t="s">
        <v>16</v>
      </c>
      <c r="C28" s="73">
        <v>-45</v>
      </c>
      <c r="D28" s="73">
        <v>-15</v>
      </c>
      <c r="E28" s="73">
        <v>70</v>
      </c>
      <c r="F28" s="73">
        <v>10</v>
      </c>
      <c r="G28" s="73">
        <v>5</v>
      </c>
      <c r="H28" s="73">
        <v>25</v>
      </c>
      <c r="I28" s="73">
        <v>25</v>
      </c>
      <c r="J28" s="86">
        <f t="shared" si="5"/>
        <v>4</v>
      </c>
      <c r="K28" s="86">
        <f t="shared" si="5"/>
        <v>0</v>
      </c>
      <c r="L28" s="88"/>
      <c r="M28" s="88">
        <v>-5</v>
      </c>
      <c r="N28" s="88">
        <v>-5</v>
      </c>
      <c r="O28" s="88">
        <v>20</v>
      </c>
      <c r="P28" s="88">
        <v>20</v>
      </c>
      <c r="Q28" s="88">
        <v>20</v>
      </c>
      <c r="R28" s="88">
        <v>20</v>
      </c>
      <c r="S28" s="88">
        <v>5</v>
      </c>
      <c r="T28" s="88">
        <v>5</v>
      </c>
      <c r="U28" s="88">
        <v>5</v>
      </c>
      <c r="V28" s="88">
        <v>5</v>
      </c>
      <c r="W28" s="88">
        <v>0</v>
      </c>
      <c r="X28" s="88">
        <v>0</v>
      </c>
      <c r="Y28" s="88">
        <v>0</v>
      </c>
      <c r="Z28" s="88">
        <v>0</v>
      </c>
      <c r="AA28" s="88">
        <v>5</v>
      </c>
      <c r="AB28" s="88">
        <v>5</v>
      </c>
      <c r="AC28" s="88">
        <v>5</v>
      </c>
      <c r="AD28" s="88">
        <v>5</v>
      </c>
      <c r="AE28" s="41"/>
      <c r="AF28" s="53">
        <f>D28-AG28</f>
        <v>-5</v>
      </c>
      <c r="AG28" s="53">
        <f>SUM(M28:N28)</f>
        <v>-10</v>
      </c>
      <c r="AH28" s="53">
        <f>SUM(O28:P28)</f>
        <v>40</v>
      </c>
      <c r="AI28" s="53">
        <f>SUM(Q28:R28)</f>
        <v>40</v>
      </c>
      <c r="AJ28" s="53">
        <f>SUM(S28:T28)</f>
        <v>10</v>
      </c>
      <c r="AK28" s="53">
        <f>SUM(U28:V28)</f>
        <v>10</v>
      </c>
      <c r="AL28" s="53">
        <f t="shared" si="35"/>
        <v>0</v>
      </c>
      <c r="AM28" s="53">
        <f t="shared" si="13"/>
        <v>0</v>
      </c>
      <c r="AN28" s="53">
        <f t="shared" ref="AN28:AN31" si="42">SUM(AA28:AB28)</f>
        <v>10</v>
      </c>
      <c r="AO28" s="53">
        <f t="shared" ref="AO28:AO31" si="43">SUM(AC28:AD28)</f>
        <v>10</v>
      </c>
    </row>
    <row r="29" spans="1:41" s="15" customFormat="1" x14ac:dyDescent="0.2">
      <c r="A29" s="17"/>
      <c r="B29" s="117" t="s">
        <v>17</v>
      </c>
      <c r="C29" s="73">
        <v>10</v>
      </c>
      <c r="D29" s="73">
        <v>-35</v>
      </c>
      <c r="E29" s="73">
        <v>5</v>
      </c>
      <c r="F29" s="73">
        <v>0</v>
      </c>
      <c r="G29" s="73">
        <v>-40</v>
      </c>
      <c r="H29" s="73">
        <v>5</v>
      </c>
      <c r="I29" s="73">
        <v>5</v>
      </c>
      <c r="J29" s="86">
        <f>(H29-G29)/G29</f>
        <v>-1.125</v>
      </c>
      <c r="K29" s="86">
        <f t="shared" si="5"/>
        <v>0</v>
      </c>
      <c r="L29" s="88"/>
      <c r="M29" s="88">
        <v>-10</v>
      </c>
      <c r="N29" s="88">
        <v>-10</v>
      </c>
      <c r="O29" s="88">
        <v>0</v>
      </c>
      <c r="P29" s="88">
        <v>0</v>
      </c>
      <c r="Q29" s="88">
        <v>0</v>
      </c>
      <c r="R29" s="88">
        <v>0</v>
      </c>
      <c r="S29" s="88">
        <v>0</v>
      </c>
      <c r="T29" s="88">
        <v>0</v>
      </c>
      <c r="U29" s="88">
        <v>0</v>
      </c>
      <c r="V29" s="88">
        <v>0</v>
      </c>
      <c r="W29" s="88">
        <v>0</v>
      </c>
      <c r="X29" s="88">
        <v>-20</v>
      </c>
      <c r="Y29" s="88">
        <v>-10</v>
      </c>
      <c r="Z29" s="88">
        <v>-10</v>
      </c>
      <c r="AA29" s="88">
        <v>0</v>
      </c>
      <c r="AB29" s="88">
        <v>0</v>
      </c>
      <c r="AC29" s="88">
        <v>0</v>
      </c>
      <c r="AD29" s="88">
        <v>0</v>
      </c>
      <c r="AE29" s="41"/>
      <c r="AF29" s="53">
        <f>D29-AG29</f>
        <v>-15</v>
      </c>
      <c r="AG29" s="53">
        <f>SUM(M29:N29)</f>
        <v>-20</v>
      </c>
      <c r="AH29" s="53">
        <f>SUM(O29:P29)</f>
        <v>0</v>
      </c>
      <c r="AI29" s="53">
        <f>SUM(Q29:R29)</f>
        <v>0</v>
      </c>
      <c r="AJ29" s="53">
        <f>SUM(S29:T29)</f>
        <v>0</v>
      </c>
      <c r="AK29" s="53">
        <f>SUM(U29:V29)</f>
        <v>0</v>
      </c>
      <c r="AL29" s="53">
        <f t="shared" si="35"/>
        <v>-20</v>
      </c>
      <c r="AM29" s="53">
        <f t="shared" si="13"/>
        <v>-20</v>
      </c>
      <c r="AN29" s="53">
        <f>SUM(AA29:AB29)</f>
        <v>0</v>
      </c>
      <c r="AO29" s="53">
        <f t="shared" si="43"/>
        <v>0</v>
      </c>
    </row>
    <row r="30" spans="1:41" x14ac:dyDescent="0.2">
      <c r="B30" s="117" t="s">
        <v>18</v>
      </c>
      <c r="C30" s="73">
        <v>80</v>
      </c>
      <c r="D30" s="73">
        <v>-5</v>
      </c>
      <c r="E30" s="73">
        <v>45</v>
      </c>
      <c r="F30" s="73">
        <v>80</v>
      </c>
      <c r="G30" s="73">
        <v>45</v>
      </c>
      <c r="H30" s="73">
        <v>10</v>
      </c>
      <c r="I30" s="73">
        <v>30</v>
      </c>
      <c r="J30" s="86">
        <f t="shared" si="5"/>
        <v>-0.77777777777777779</v>
      </c>
      <c r="K30" s="86">
        <f t="shared" si="5"/>
        <v>2</v>
      </c>
      <c r="L30" s="73"/>
      <c r="M30" s="88">
        <v>0</v>
      </c>
      <c r="N30" s="88">
        <v>0</v>
      </c>
      <c r="O30" s="88">
        <v>10</v>
      </c>
      <c r="P30" s="88">
        <v>10</v>
      </c>
      <c r="Q30" s="88">
        <v>10</v>
      </c>
      <c r="R30" s="88">
        <v>10</v>
      </c>
      <c r="S30" s="53">
        <v>20</v>
      </c>
      <c r="T30" s="53">
        <v>20</v>
      </c>
      <c r="U30" s="53">
        <v>20</v>
      </c>
      <c r="V30" s="53">
        <v>20</v>
      </c>
      <c r="W30" s="53">
        <v>10</v>
      </c>
      <c r="X30" s="53">
        <v>10</v>
      </c>
      <c r="Y30" s="53">
        <v>10</v>
      </c>
      <c r="Z30" s="53">
        <v>10</v>
      </c>
      <c r="AA30" s="53">
        <v>0</v>
      </c>
      <c r="AB30" s="53">
        <v>0</v>
      </c>
      <c r="AC30" s="53">
        <v>0</v>
      </c>
      <c r="AD30" s="53">
        <v>0</v>
      </c>
      <c r="AE30" s="9"/>
      <c r="AF30" s="53">
        <f>D30-AG30</f>
        <v>-5</v>
      </c>
      <c r="AG30" s="53">
        <f>SUM(M30:N30)</f>
        <v>0</v>
      </c>
      <c r="AH30" s="53">
        <f>SUM(O30:P30)</f>
        <v>20</v>
      </c>
      <c r="AI30" s="53">
        <f>SUM(Q30:R30)</f>
        <v>20</v>
      </c>
      <c r="AJ30" s="53">
        <f>SUM(S30:T30)</f>
        <v>40</v>
      </c>
      <c r="AK30" s="53">
        <f>SUM(U30:V30)</f>
        <v>40</v>
      </c>
      <c r="AL30" s="53">
        <f t="shared" si="35"/>
        <v>20</v>
      </c>
      <c r="AM30" s="53">
        <f t="shared" si="13"/>
        <v>20</v>
      </c>
      <c r="AN30" s="53">
        <f t="shared" si="42"/>
        <v>0</v>
      </c>
      <c r="AO30" s="53">
        <f t="shared" si="43"/>
        <v>0</v>
      </c>
    </row>
    <row r="31" spans="1:41" s="15" customFormat="1" x14ac:dyDescent="0.2">
      <c r="A31" s="17"/>
      <c r="B31" s="169" t="s">
        <v>19</v>
      </c>
      <c r="C31" s="89">
        <v>-35</v>
      </c>
      <c r="D31" s="89">
        <v>95</v>
      </c>
      <c r="E31" s="89">
        <v>110</v>
      </c>
      <c r="F31" s="89">
        <v>35</v>
      </c>
      <c r="G31" s="89">
        <v>35</v>
      </c>
      <c r="H31" s="89">
        <v>145</v>
      </c>
      <c r="I31" s="89">
        <v>120</v>
      </c>
      <c r="J31" s="90">
        <f t="shared" si="5"/>
        <v>3.1428571428571428</v>
      </c>
      <c r="K31" s="90">
        <f t="shared" si="5"/>
        <v>-0.17241379310344829</v>
      </c>
      <c r="L31" s="73"/>
      <c r="M31" s="91">
        <v>25</v>
      </c>
      <c r="N31" s="91">
        <v>25</v>
      </c>
      <c r="O31" s="91">
        <v>30</v>
      </c>
      <c r="P31" s="91">
        <v>25</v>
      </c>
      <c r="Q31" s="91">
        <v>25</v>
      </c>
      <c r="R31" s="91">
        <v>25</v>
      </c>
      <c r="S31" s="55">
        <v>10</v>
      </c>
      <c r="T31" s="55">
        <v>10</v>
      </c>
      <c r="U31" s="55">
        <v>10</v>
      </c>
      <c r="V31" s="55">
        <v>10</v>
      </c>
      <c r="W31" s="55">
        <v>10</v>
      </c>
      <c r="X31" s="55">
        <v>10</v>
      </c>
      <c r="Y31" s="55">
        <v>10</v>
      </c>
      <c r="Z31" s="55">
        <v>10</v>
      </c>
      <c r="AA31" s="55">
        <v>35</v>
      </c>
      <c r="AB31" s="55">
        <v>35</v>
      </c>
      <c r="AC31" s="55">
        <v>35</v>
      </c>
      <c r="AD31" s="55">
        <v>35</v>
      </c>
      <c r="AE31" s="7"/>
      <c r="AF31" s="55">
        <f>D31-AG31</f>
        <v>45</v>
      </c>
      <c r="AG31" s="55">
        <f>SUM(M31:N31)</f>
        <v>50</v>
      </c>
      <c r="AH31" s="55">
        <f>SUM(O31:P31)</f>
        <v>55</v>
      </c>
      <c r="AI31" s="55">
        <f>SUM(Q31:R31)</f>
        <v>50</v>
      </c>
      <c r="AJ31" s="55">
        <f>SUM(S31:T31)</f>
        <v>20</v>
      </c>
      <c r="AK31" s="55">
        <f>SUM(U31:V31)</f>
        <v>20</v>
      </c>
      <c r="AL31" s="55">
        <f t="shared" si="35"/>
        <v>20</v>
      </c>
      <c r="AM31" s="55">
        <f t="shared" si="13"/>
        <v>20</v>
      </c>
      <c r="AN31" s="55">
        <f t="shared" si="42"/>
        <v>70</v>
      </c>
      <c r="AO31" s="55">
        <f t="shared" si="43"/>
        <v>70</v>
      </c>
    </row>
    <row r="32" spans="1:41" x14ac:dyDescent="0.2">
      <c r="B32" s="126" t="s">
        <v>10</v>
      </c>
      <c r="C32" s="85">
        <f t="shared" ref="C32:I32" si="44">SUM(C33:C37)</f>
        <v>195</v>
      </c>
      <c r="D32" s="85">
        <f t="shared" si="44"/>
        <v>205</v>
      </c>
      <c r="E32" s="85">
        <f t="shared" si="44"/>
        <v>190</v>
      </c>
      <c r="F32" s="85">
        <f t="shared" si="44"/>
        <v>185</v>
      </c>
      <c r="G32" s="85">
        <f t="shared" si="44"/>
        <v>195</v>
      </c>
      <c r="H32" s="85">
        <f t="shared" si="44"/>
        <v>190</v>
      </c>
      <c r="I32" s="85">
        <f t="shared" si="44"/>
        <v>190</v>
      </c>
      <c r="J32" s="92">
        <f t="shared" si="5"/>
        <v>-2.564102564102564E-2</v>
      </c>
      <c r="K32" s="92">
        <f t="shared" si="5"/>
        <v>0</v>
      </c>
      <c r="L32" s="95"/>
      <c r="M32" s="85">
        <f t="shared" ref="M32:AD32" si="45">SUM(M33:M37)</f>
        <v>60</v>
      </c>
      <c r="N32" s="85">
        <f t="shared" si="45"/>
        <v>55</v>
      </c>
      <c r="O32" s="85">
        <f t="shared" si="45"/>
        <v>55</v>
      </c>
      <c r="P32" s="85">
        <f t="shared" si="45"/>
        <v>45</v>
      </c>
      <c r="Q32" s="85">
        <f t="shared" si="45"/>
        <v>50</v>
      </c>
      <c r="R32" s="85">
        <f t="shared" si="45"/>
        <v>50</v>
      </c>
      <c r="S32" s="85">
        <f t="shared" si="45"/>
        <v>50</v>
      </c>
      <c r="T32" s="85">
        <f t="shared" si="45"/>
        <v>45</v>
      </c>
      <c r="U32" s="85">
        <f t="shared" si="45"/>
        <v>50</v>
      </c>
      <c r="V32" s="85">
        <f t="shared" si="45"/>
        <v>50</v>
      </c>
      <c r="W32" s="85">
        <f t="shared" si="45"/>
        <v>55</v>
      </c>
      <c r="X32" s="85">
        <f t="shared" si="45"/>
        <v>45</v>
      </c>
      <c r="Y32" s="85">
        <f t="shared" si="45"/>
        <v>50</v>
      </c>
      <c r="Z32" s="85">
        <f t="shared" si="45"/>
        <v>60</v>
      </c>
      <c r="AA32" s="85">
        <f t="shared" si="45"/>
        <v>55</v>
      </c>
      <c r="AB32" s="85">
        <f t="shared" si="45"/>
        <v>50</v>
      </c>
      <c r="AC32" s="85">
        <f t="shared" si="45"/>
        <v>50</v>
      </c>
      <c r="AD32" s="85">
        <f t="shared" si="45"/>
        <v>50</v>
      </c>
      <c r="AE32" s="32"/>
      <c r="AF32" s="52">
        <f t="shared" ref="AF32:AI32" si="46">SUM(AF33:AF37)</f>
        <v>90</v>
      </c>
      <c r="AG32" s="52">
        <f t="shared" si="46"/>
        <v>115</v>
      </c>
      <c r="AH32" s="52">
        <f t="shared" si="46"/>
        <v>100</v>
      </c>
      <c r="AI32" s="52">
        <f t="shared" si="46"/>
        <v>100</v>
      </c>
      <c r="AJ32" s="52">
        <f>SUM(AJ33:AJ37)</f>
        <v>95</v>
      </c>
      <c r="AK32" s="52">
        <f t="shared" ref="AK32:AO32" si="47">SUM(AK33:AK37)</f>
        <v>100</v>
      </c>
      <c r="AL32" s="52">
        <f t="shared" si="47"/>
        <v>100</v>
      </c>
      <c r="AM32" s="52">
        <f t="shared" si="47"/>
        <v>110</v>
      </c>
      <c r="AN32" s="52">
        <f t="shared" si="47"/>
        <v>105</v>
      </c>
      <c r="AO32" s="52">
        <f t="shared" si="47"/>
        <v>100</v>
      </c>
    </row>
    <row r="33" spans="1:41" s="15" customFormat="1" x14ac:dyDescent="0.2">
      <c r="A33" s="17"/>
      <c r="B33" s="117" t="s">
        <v>15</v>
      </c>
      <c r="C33" s="73">
        <v>10</v>
      </c>
      <c r="D33" s="73">
        <v>15</v>
      </c>
      <c r="E33" s="73">
        <v>15</v>
      </c>
      <c r="F33" s="73">
        <v>10</v>
      </c>
      <c r="G33" s="73">
        <v>15</v>
      </c>
      <c r="H33" s="73">
        <v>15</v>
      </c>
      <c r="I33" s="73">
        <v>15</v>
      </c>
      <c r="J33" s="86">
        <f t="shared" si="5"/>
        <v>0</v>
      </c>
      <c r="K33" s="86">
        <f t="shared" si="5"/>
        <v>0</v>
      </c>
      <c r="L33" s="88"/>
      <c r="M33" s="88">
        <v>5</v>
      </c>
      <c r="N33" s="88">
        <v>5</v>
      </c>
      <c r="O33" s="88">
        <v>5</v>
      </c>
      <c r="P33" s="88">
        <v>5</v>
      </c>
      <c r="Q33" s="88">
        <v>5</v>
      </c>
      <c r="R33" s="88">
        <v>5</v>
      </c>
      <c r="S33" s="88">
        <v>5</v>
      </c>
      <c r="T33" s="88">
        <v>5</v>
      </c>
      <c r="U33" s="88">
        <v>5</v>
      </c>
      <c r="V33" s="88">
        <v>5</v>
      </c>
      <c r="W33" s="88">
        <v>5</v>
      </c>
      <c r="X33" s="88">
        <v>5</v>
      </c>
      <c r="Y33" s="88">
        <v>5</v>
      </c>
      <c r="Z33" s="88">
        <v>5</v>
      </c>
      <c r="AA33" s="88">
        <v>5</v>
      </c>
      <c r="AB33" s="88">
        <v>5</v>
      </c>
      <c r="AC33" s="88">
        <v>5</v>
      </c>
      <c r="AD33" s="88">
        <v>5</v>
      </c>
      <c r="AE33" s="41"/>
      <c r="AF33" s="53">
        <f>D33-AG33</f>
        <v>5</v>
      </c>
      <c r="AG33" s="53">
        <f>SUM(M33:N33)</f>
        <v>10</v>
      </c>
      <c r="AH33" s="53">
        <f>SUM(O33:P33)</f>
        <v>10</v>
      </c>
      <c r="AI33" s="14">
        <f>SUM(Q33:R33)</f>
        <v>10</v>
      </c>
      <c r="AJ33" s="53">
        <f>SUM(S33:T33)</f>
        <v>10</v>
      </c>
      <c r="AK33" s="53">
        <f>SUM(U33:V33)</f>
        <v>10</v>
      </c>
      <c r="AL33" s="53">
        <f>SUM(W33:X33)</f>
        <v>10</v>
      </c>
      <c r="AM33" s="53">
        <f t="shared" si="13"/>
        <v>10</v>
      </c>
      <c r="AN33" s="53">
        <f>SUM(AA33:AB33)</f>
        <v>10</v>
      </c>
      <c r="AO33" s="53">
        <f>SUM(AC33:AD33)</f>
        <v>10</v>
      </c>
    </row>
    <row r="34" spans="1:41" s="15" customFormat="1" x14ac:dyDescent="0.2">
      <c r="A34" s="17"/>
      <c r="B34" s="117" t="s">
        <v>16</v>
      </c>
      <c r="C34" s="73">
        <v>5</v>
      </c>
      <c r="D34" s="73">
        <v>10</v>
      </c>
      <c r="E34" s="73">
        <v>10</v>
      </c>
      <c r="F34" s="73">
        <v>10</v>
      </c>
      <c r="G34" s="73">
        <v>10</v>
      </c>
      <c r="H34" s="73">
        <v>10</v>
      </c>
      <c r="I34" s="73">
        <v>10</v>
      </c>
      <c r="J34" s="86">
        <f t="shared" si="5"/>
        <v>0</v>
      </c>
      <c r="K34" s="86">
        <f t="shared" si="5"/>
        <v>0</v>
      </c>
      <c r="L34" s="106"/>
      <c r="M34" s="88">
        <v>5</v>
      </c>
      <c r="N34" s="88">
        <v>5</v>
      </c>
      <c r="O34" s="88">
        <v>5</v>
      </c>
      <c r="P34" s="88">
        <v>0</v>
      </c>
      <c r="Q34" s="88">
        <v>0</v>
      </c>
      <c r="R34" s="88">
        <v>0</v>
      </c>
      <c r="S34" s="88">
        <v>0</v>
      </c>
      <c r="T34" s="88">
        <v>0</v>
      </c>
      <c r="U34" s="88">
        <v>0</v>
      </c>
      <c r="V34" s="88">
        <v>0</v>
      </c>
      <c r="W34" s="88">
        <v>5</v>
      </c>
      <c r="X34" s="88">
        <v>0</v>
      </c>
      <c r="Y34" s="88">
        <v>0</v>
      </c>
      <c r="Z34" s="88">
        <v>5</v>
      </c>
      <c r="AA34" s="88">
        <v>5</v>
      </c>
      <c r="AB34" s="88">
        <v>0</v>
      </c>
      <c r="AC34" s="88">
        <v>0</v>
      </c>
      <c r="AD34" s="88">
        <v>0</v>
      </c>
      <c r="AE34" s="41"/>
      <c r="AF34" s="53">
        <f>D34-AG34</f>
        <v>0</v>
      </c>
      <c r="AG34" s="53">
        <f>SUM(M34:N34)</f>
        <v>10</v>
      </c>
      <c r="AH34" s="53">
        <f>SUM(O34:P34)</f>
        <v>5</v>
      </c>
      <c r="AI34" s="53">
        <f>SUM(Q34:R34)</f>
        <v>0</v>
      </c>
      <c r="AJ34" s="53">
        <f>SUM(S34:T34)</f>
        <v>0</v>
      </c>
      <c r="AK34" s="53">
        <f>SUM(U34:V34)</f>
        <v>0</v>
      </c>
      <c r="AL34" s="53">
        <f t="shared" ref="AL34:AL43" si="48">SUM(W34:X34)</f>
        <v>5</v>
      </c>
      <c r="AM34" s="53">
        <f t="shared" si="13"/>
        <v>5</v>
      </c>
      <c r="AN34" s="53">
        <f t="shared" ref="AN34:AN37" si="49">SUM(AA34:AB34)</f>
        <v>5</v>
      </c>
      <c r="AO34" s="53">
        <f t="shared" ref="AO34:AO37" si="50">SUM(AC34:AD34)</f>
        <v>0</v>
      </c>
    </row>
    <row r="35" spans="1:41" s="15" customFormat="1" x14ac:dyDescent="0.2">
      <c r="A35" s="17"/>
      <c r="B35" s="117" t="s">
        <v>17</v>
      </c>
      <c r="C35" s="73">
        <v>15</v>
      </c>
      <c r="D35" s="73">
        <v>15</v>
      </c>
      <c r="E35" s="73">
        <v>15</v>
      </c>
      <c r="F35" s="73">
        <v>15</v>
      </c>
      <c r="G35" s="73">
        <v>15</v>
      </c>
      <c r="H35" s="73">
        <v>15</v>
      </c>
      <c r="I35" s="73">
        <v>15</v>
      </c>
      <c r="J35" s="86">
        <f t="shared" si="5"/>
        <v>0</v>
      </c>
      <c r="K35" s="86">
        <f t="shared" si="5"/>
        <v>0</v>
      </c>
      <c r="L35" s="106"/>
      <c r="M35" s="88">
        <v>5</v>
      </c>
      <c r="N35" s="88">
        <v>5</v>
      </c>
      <c r="O35" s="88">
        <v>5</v>
      </c>
      <c r="P35" s="88">
        <v>5</v>
      </c>
      <c r="Q35" s="88">
        <v>5</v>
      </c>
      <c r="R35" s="88">
        <v>5</v>
      </c>
      <c r="S35" s="88">
        <v>5</v>
      </c>
      <c r="T35" s="88">
        <v>5</v>
      </c>
      <c r="U35" s="88">
        <v>5</v>
      </c>
      <c r="V35" s="88">
        <v>5</v>
      </c>
      <c r="W35" s="88">
        <v>5</v>
      </c>
      <c r="X35" s="88">
        <v>5</v>
      </c>
      <c r="Y35" s="88">
        <v>5</v>
      </c>
      <c r="Z35" s="88">
        <v>5</v>
      </c>
      <c r="AA35" s="88">
        <v>5</v>
      </c>
      <c r="AB35" s="88">
        <v>5</v>
      </c>
      <c r="AC35" s="88">
        <v>5</v>
      </c>
      <c r="AD35" s="88">
        <v>5</v>
      </c>
      <c r="AE35" s="41"/>
      <c r="AF35" s="53">
        <f>D35-AG35</f>
        <v>5</v>
      </c>
      <c r="AG35" s="53">
        <f>SUM(M35:N35)</f>
        <v>10</v>
      </c>
      <c r="AH35" s="53">
        <f>SUM(O35:P35)</f>
        <v>10</v>
      </c>
      <c r="AI35" s="53">
        <f>SUM(Q35:R35)</f>
        <v>10</v>
      </c>
      <c r="AJ35" s="53">
        <f>SUM(S35:T35)</f>
        <v>10</v>
      </c>
      <c r="AK35" s="53">
        <f>SUM(U35:V35)</f>
        <v>10</v>
      </c>
      <c r="AL35" s="53">
        <f t="shared" si="48"/>
        <v>10</v>
      </c>
      <c r="AM35" s="53">
        <f t="shared" si="13"/>
        <v>10</v>
      </c>
      <c r="AN35" s="53">
        <f>SUM(AA35:AB35)</f>
        <v>10</v>
      </c>
      <c r="AO35" s="53">
        <f t="shared" si="50"/>
        <v>10</v>
      </c>
    </row>
    <row r="36" spans="1:41" x14ac:dyDescent="0.2">
      <c r="B36" s="117" t="s">
        <v>18</v>
      </c>
      <c r="C36" s="73">
        <v>75</v>
      </c>
      <c r="D36" s="73">
        <v>70</v>
      </c>
      <c r="E36" s="73">
        <v>65</v>
      </c>
      <c r="F36" s="73">
        <v>75</v>
      </c>
      <c r="G36" s="73">
        <v>80</v>
      </c>
      <c r="H36" s="73">
        <v>75</v>
      </c>
      <c r="I36" s="73">
        <v>75</v>
      </c>
      <c r="J36" s="86">
        <f t="shared" si="5"/>
        <v>-6.25E-2</v>
      </c>
      <c r="K36" s="86">
        <f t="shared" si="5"/>
        <v>0</v>
      </c>
      <c r="L36" s="73"/>
      <c r="M36" s="88">
        <v>20</v>
      </c>
      <c r="N36" s="88">
        <v>15</v>
      </c>
      <c r="O36" s="88">
        <v>15</v>
      </c>
      <c r="P36" s="88">
        <v>15</v>
      </c>
      <c r="Q36" s="88">
        <v>20</v>
      </c>
      <c r="R36" s="88">
        <v>20</v>
      </c>
      <c r="S36" s="88">
        <v>20</v>
      </c>
      <c r="T36" s="88">
        <v>15</v>
      </c>
      <c r="U36" s="88">
        <v>20</v>
      </c>
      <c r="V36" s="88">
        <v>20</v>
      </c>
      <c r="W36" s="88">
        <v>20</v>
      </c>
      <c r="X36" s="88">
        <v>15</v>
      </c>
      <c r="Y36" s="88">
        <v>20</v>
      </c>
      <c r="Z36" s="88">
        <v>25</v>
      </c>
      <c r="AA36" s="88">
        <v>20</v>
      </c>
      <c r="AB36" s="88">
        <v>20</v>
      </c>
      <c r="AC36" s="88">
        <v>20</v>
      </c>
      <c r="AD36" s="88">
        <v>20</v>
      </c>
      <c r="AE36" s="9"/>
      <c r="AF36" s="53">
        <f>D36-AG36</f>
        <v>35</v>
      </c>
      <c r="AG36" s="53">
        <f>SUM(M36:N36)</f>
        <v>35</v>
      </c>
      <c r="AH36" s="53">
        <f>SUM(O36:P36)</f>
        <v>30</v>
      </c>
      <c r="AI36" s="53">
        <f>SUM(Q36:R36)</f>
        <v>40</v>
      </c>
      <c r="AJ36" s="53">
        <f>SUM(S36:T36)</f>
        <v>35</v>
      </c>
      <c r="AK36" s="53">
        <f>SUM(U36:V36)</f>
        <v>40</v>
      </c>
      <c r="AL36" s="53">
        <f t="shared" si="48"/>
        <v>35</v>
      </c>
      <c r="AM36" s="53">
        <f t="shared" si="13"/>
        <v>45</v>
      </c>
      <c r="AN36" s="53">
        <f t="shared" si="49"/>
        <v>40</v>
      </c>
      <c r="AO36" s="53">
        <f t="shared" si="50"/>
        <v>40</v>
      </c>
    </row>
    <row r="37" spans="1:41" s="15" customFormat="1" x14ac:dyDescent="0.2">
      <c r="A37" s="17"/>
      <c r="B37" s="169" t="s">
        <v>19</v>
      </c>
      <c r="C37" s="89">
        <v>90</v>
      </c>
      <c r="D37" s="89">
        <v>95</v>
      </c>
      <c r="E37" s="89">
        <v>85</v>
      </c>
      <c r="F37" s="89">
        <v>75</v>
      </c>
      <c r="G37" s="89">
        <v>75</v>
      </c>
      <c r="H37" s="89">
        <v>75</v>
      </c>
      <c r="I37" s="89">
        <v>75</v>
      </c>
      <c r="J37" s="90">
        <f t="shared" si="5"/>
        <v>0</v>
      </c>
      <c r="K37" s="90">
        <f t="shared" si="5"/>
        <v>0</v>
      </c>
      <c r="L37" s="73"/>
      <c r="M37" s="91">
        <v>25</v>
      </c>
      <c r="N37" s="91">
        <v>25</v>
      </c>
      <c r="O37" s="91">
        <v>25</v>
      </c>
      <c r="P37" s="91">
        <v>20</v>
      </c>
      <c r="Q37" s="91">
        <v>20</v>
      </c>
      <c r="R37" s="91">
        <v>20</v>
      </c>
      <c r="S37" s="91">
        <v>20</v>
      </c>
      <c r="T37" s="91">
        <v>20</v>
      </c>
      <c r="U37" s="91">
        <v>20</v>
      </c>
      <c r="V37" s="91">
        <v>20</v>
      </c>
      <c r="W37" s="91">
        <v>20</v>
      </c>
      <c r="X37" s="91">
        <v>20</v>
      </c>
      <c r="Y37" s="91">
        <v>20</v>
      </c>
      <c r="Z37" s="91">
        <v>20</v>
      </c>
      <c r="AA37" s="91">
        <v>20</v>
      </c>
      <c r="AB37" s="91">
        <v>20</v>
      </c>
      <c r="AC37" s="91">
        <v>20</v>
      </c>
      <c r="AD37" s="91">
        <v>20</v>
      </c>
      <c r="AE37" s="7"/>
      <c r="AF37" s="55">
        <f>D37-AG37</f>
        <v>45</v>
      </c>
      <c r="AG37" s="55">
        <f>SUM(M37:N37)</f>
        <v>50</v>
      </c>
      <c r="AH37" s="55">
        <f>SUM(O37:P37)</f>
        <v>45</v>
      </c>
      <c r="AI37" s="55">
        <f>SUM(Q37:R37)</f>
        <v>40</v>
      </c>
      <c r="AJ37" s="55">
        <f>SUM(S37:T37)</f>
        <v>40</v>
      </c>
      <c r="AK37" s="55">
        <f>SUM(U37:V37)</f>
        <v>40</v>
      </c>
      <c r="AL37" s="55">
        <f t="shared" si="48"/>
        <v>40</v>
      </c>
      <c r="AM37" s="55">
        <f t="shared" si="13"/>
        <v>40</v>
      </c>
      <c r="AN37" s="55">
        <f t="shared" si="49"/>
        <v>40</v>
      </c>
      <c r="AO37" s="55">
        <f t="shared" si="50"/>
        <v>40</v>
      </c>
    </row>
    <row r="38" spans="1:41" x14ac:dyDescent="0.2">
      <c r="B38" s="126" t="s">
        <v>11</v>
      </c>
      <c r="C38" s="85">
        <f>SUM(C39:C43)</f>
        <v>145</v>
      </c>
      <c r="D38" s="85">
        <f t="shared" ref="D38:I38" si="51">SUM(D39:D43)</f>
        <v>175</v>
      </c>
      <c r="E38" s="85">
        <f t="shared" si="51"/>
        <v>200</v>
      </c>
      <c r="F38" s="85">
        <f>SUM(F39:F43)</f>
        <v>205</v>
      </c>
      <c r="G38" s="85">
        <f t="shared" si="51"/>
        <v>185</v>
      </c>
      <c r="H38" s="85">
        <f t="shared" si="51"/>
        <v>235</v>
      </c>
      <c r="I38" s="85">
        <f t="shared" si="51"/>
        <v>210</v>
      </c>
      <c r="J38" s="92">
        <f t="shared" si="5"/>
        <v>0.27027027027027029</v>
      </c>
      <c r="K38" s="92">
        <f t="shared" si="5"/>
        <v>-0.10638297872340426</v>
      </c>
      <c r="L38" s="95"/>
      <c r="M38" s="85">
        <f t="shared" ref="M38:AD38" si="52">SUM(M39:M43)</f>
        <v>40</v>
      </c>
      <c r="N38" s="85">
        <f t="shared" si="52"/>
        <v>50</v>
      </c>
      <c r="O38" s="85">
        <f t="shared" si="52"/>
        <v>30</v>
      </c>
      <c r="P38" s="85">
        <f t="shared" si="52"/>
        <v>45</v>
      </c>
      <c r="Q38" s="85">
        <f t="shared" si="52"/>
        <v>70</v>
      </c>
      <c r="R38" s="52">
        <f t="shared" si="52"/>
        <v>70</v>
      </c>
      <c r="S38" s="52">
        <f t="shared" si="52"/>
        <v>60</v>
      </c>
      <c r="T38" s="52">
        <f t="shared" si="52"/>
        <v>80</v>
      </c>
      <c r="U38" s="52">
        <f t="shared" si="52"/>
        <v>60</v>
      </c>
      <c r="V38" s="52">
        <f t="shared" si="52"/>
        <v>5</v>
      </c>
      <c r="W38" s="52">
        <f t="shared" si="52"/>
        <v>40</v>
      </c>
      <c r="X38" s="52">
        <f t="shared" si="52"/>
        <v>50</v>
      </c>
      <c r="Y38" s="52">
        <f t="shared" si="52"/>
        <v>45</v>
      </c>
      <c r="Z38" s="52">
        <f t="shared" si="52"/>
        <v>35</v>
      </c>
      <c r="AA38" s="52">
        <f t="shared" si="52"/>
        <v>60</v>
      </c>
      <c r="AB38" s="52">
        <f t="shared" si="52"/>
        <v>65</v>
      </c>
      <c r="AC38" s="52">
        <f t="shared" si="52"/>
        <v>70</v>
      </c>
      <c r="AD38" s="52">
        <f t="shared" si="52"/>
        <v>40</v>
      </c>
      <c r="AE38" s="32"/>
      <c r="AF38" s="52">
        <f t="shared" ref="AF38:AI38" si="53">SUM(AF39:AF43)</f>
        <v>85</v>
      </c>
      <c r="AG38" s="52">
        <f t="shared" si="53"/>
        <v>90</v>
      </c>
      <c r="AH38" s="52">
        <f t="shared" si="53"/>
        <v>75</v>
      </c>
      <c r="AI38" s="52">
        <f t="shared" si="53"/>
        <v>140</v>
      </c>
      <c r="AJ38" s="52">
        <f>SUM(AJ39:AJ43)</f>
        <v>140</v>
      </c>
      <c r="AK38" s="52">
        <f t="shared" ref="AK38:AO38" si="54">SUM(AK39:AK43)</f>
        <v>65</v>
      </c>
      <c r="AL38" s="52">
        <f t="shared" si="54"/>
        <v>90</v>
      </c>
      <c r="AM38" s="52">
        <f t="shared" si="54"/>
        <v>80</v>
      </c>
      <c r="AN38" s="52">
        <f t="shared" si="54"/>
        <v>125</v>
      </c>
      <c r="AO38" s="52">
        <f t="shared" si="54"/>
        <v>110</v>
      </c>
    </row>
    <row r="39" spans="1:41" s="15" customFormat="1" x14ac:dyDescent="0.2">
      <c r="A39" s="17"/>
      <c r="B39" s="117" t="s">
        <v>15</v>
      </c>
      <c r="C39" s="73">
        <v>5</v>
      </c>
      <c r="D39" s="73">
        <v>10</v>
      </c>
      <c r="E39" s="73">
        <v>0</v>
      </c>
      <c r="F39" s="73">
        <v>20</v>
      </c>
      <c r="G39" s="73">
        <v>5</v>
      </c>
      <c r="H39" s="73">
        <v>5</v>
      </c>
      <c r="I39" s="73">
        <v>10</v>
      </c>
      <c r="J39" s="86">
        <f t="shared" si="5"/>
        <v>0</v>
      </c>
      <c r="K39" s="86">
        <f t="shared" si="5"/>
        <v>1</v>
      </c>
      <c r="L39" s="88"/>
      <c r="M39" s="88">
        <v>0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5</v>
      </c>
      <c r="T39" s="88">
        <v>5</v>
      </c>
      <c r="U39" s="88">
        <v>10</v>
      </c>
      <c r="V39" s="88">
        <v>0</v>
      </c>
      <c r="W39" s="88">
        <v>0</v>
      </c>
      <c r="X39" s="88">
        <v>0</v>
      </c>
      <c r="Y39" s="88">
        <v>0</v>
      </c>
      <c r="Z39" s="88">
        <v>0</v>
      </c>
      <c r="AA39" s="88">
        <v>0</v>
      </c>
      <c r="AB39" s="88">
        <v>0</v>
      </c>
      <c r="AC39" s="88">
        <v>0</v>
      </c>
      <c r="AD39" s="88">
        <v>0</v>
      </c>
      <c r="AE39" s="41"/>
      <c r="AF39" s="53">
        <f>D39-AG39</f>
        <v>10</v>
      </c>
      <c r="AG39" s="53">
        <f>SUM(M39:N39)</f>
        <v>0</v>
      </c>
      <c r="AH39" s="53">
        <f>SUM(O39:P39)</f>
        <v>0</v>
      </c>
      <c r="AI39" s="14">
        <f>SUM(Q39:R39)</f>
        <v>0</v>
      </c>
      <c r="AJ39" s="53">
        <f>SUM(S39:T39)</f>
        <v>10</v>
      </c>
      <c r="AK39" s="53">
        <f>SUM(U39:V39)</f>
        <v>10</v>
      </c>
      <c r="AL39" s="53">
        <f t="shared" si="48"/>
        <v>0</v>
      </c>
      <c r="AM39" s="53">
        <f t="shared" si="13"/>
        <v>0</v>
      </c>
      <c r="AN39" s="53">
        <f>SUM(AA39:AB39)</f>
        <v>0</v>
      </c>
      <c r="AO39" s="53">
        <f>SUM(AC39:AD39)</f>
        <v>0</v>
      </c>
    </row>
    <row r="40" spans="1:41" s="15" customFormat="1" x14ac:dyDescent="0.2">
      <c r="A40" s="17"/>
      <c r="B40" s="117" t="s">
        <v>16</v>
      </c>
      <c r="C40" s="73">
        <v>-10</v>
      </c>
      <c r="D40" s="73">
        <v>15</v>
      </c>
      <c r="E40" s="73">
        <v>10</v>
      </c>
      <c r="F40" s="73">
        <v>5</v>
      </c>
      <c r="G40" s="73">
        <v>10</v>
      </c>
      <c r="H40" s="73">
        <v>30</v>
      </c>
      <c r="I40" s="73">
        <v>25</v>
      </c>
      <c r="J40" s="86">
        <f t="shared" si="5"/>
        <v>2</v>
      </c>
      <c r="K40" s="86">
        <f t="shared" si="5"/>
        <v>-0.16666666666666666</v>
      </c>
      <c r="L40" s="106"/>
      <c r="M40" s="88">
        <v>10</v>
      </c>
      <c r="N40" s="88">
        <v>0</v>
      </c>
      <c r="O40" s="88">
        <v>0</v>
      </c>
      <c r="P40" s="88">
        <v>5</v>
      </c>
      <c r="Q40" s="88">
        <v>5</v>
      </c>
      <c r="R40" s="88">
        <v>0</v>
      </c>
      <c r="S40" s="88">
        <v>0</v>
      </c>
      <c r="T40" s="88">
        <v>5</v>
      </c>
      <c r="U40" s="88">
        <v>0</v>
      </c>
      <c r="V40" s="88">
        <v>0</v>
      </c>
      <c r="W40" s="88">
        <v>5</v>
      </c>
      <c r="X40" s="88">
        <v>0</v>
      </c>
      <c r="Y40" s="88">
        <v>0</v>
      </c>
      <c r="Z40" s="88">
        <v>0</v>
      </c>
      <c r="AA40" s="88">
        <v>5</v>
      </c>
      <c r="AB40" s="88">
        <v>10</v>
      </c>
      <c r="AC40" s="88">
        <v>10</v>
      </c>
      <c r="AD40" s="88">
        <v>5</v>
      </c>
      <c r="AE40" s="41"/>
      <c r="AF40" s="53">
        <f>D40-AG40</f>
        <v>5</v>
      </c>
      <c r="AG40" s="53">
        <f>SUM(M40:N40)</f>
        <v>10</v>
      </c>
      <c r="AH40" s="53">
        <f>SUM(O40:P40)</f>
        <v>5</v>
      </c>
      <c r="AI40" s="53">
        <f>SUM(Q40:R40)</f>
        <v>5</v>
      </c>
      <c r="AJ40" s="53">
        <f>SUM(S40:T40)</f>
        <v>5</v>
      </c>
      <c r="AK40" s="53">
        <f>SUM(U40:V40)</f>
        <v>0</v>
      </c>
      <c r="AL40" s="53">
        <f t="shared" si="48"/>
        <v>5</v>
      </c>
      <c r="AM40" s="53">
        <f t="shared" si="13"/>
        <v>0</v>
      </c>
      <c r="AN40" s="53">
        <f>SUM(AA40:AB40)</f>
        <v>15</v>
      </c>
      <c r="AO40" s="53">
        <f>SUM(AC40:AD40)</f>
        <v>15</v>
      </c>
    </row>
    <row r="41" spans="1:41" s="15" customFormat="1" x14ac:dyDescent="0.2">
      <c r="A41" s="17"/>
      <c r="B41" s="117" t="s">
        <v>17</v>
      </c>
      <c r="C41" s="73">
        <v>0</v>
      </c>
      <c r="D41" s="73">
        <v>-25</v>
      </c>
      <c r="E41" s="73">
        <v>-5</v>
      </c>
      <c r="F41" s="73">
        <v>-10</v>
      </c>
      <c r="G41" s="73">
        <v>-10</v>
      </c>
      <c r="H41" s="73">
        <v>0</v>
      </c>
      <c r="I41" s="73">
        <v>5</v>
      </c>
      <c r="J41" s="86">
        <f t="shared" si="5"/>
        <v>-1</v>
      </c>
      <c r="K41" s="86" t="e">
        <f t="shared" si="5"/>
        <v>#DIV/0!</v>
      </c>
      <c r="L41" s="106"/>
      <c r="M41" s="88">
        <v>-10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8">
        <v>0</v>
      </c>
      <c r="U41" s="88">
        <v>-5</v>
      </c>
      <c r="V41" s="88">
        <v>-5</v>
      </c>
      <c r="W41" s="88">
        <v>-5</v>
      </c>
      <c r="X41" s="88">
        <v>-5</v>
      </c>
      <c r="Y41" s="88">
        <v>0</v>
      </c>
      <c r="Z41" s="88">
        <v>0</v>
      </c>
      <c r="AA41" s="88">
        <v>0</v>
      </c>
      <c r="AB41" s="88">
        <v>0</v>
      </c>
      <c r="AC41" s="88">
        <v>0</v>
      </c>
      <c r="AD41" s="88">
        <v>0</v>
      </c>
      <c r="AE41" s="41"/>
      <c r="AF41" s="53">
        <f>D41-AG41</f>
        <v>-15</v>
      </c>
      <c r="AG41" s="53">
        <f>SUM(M41:N41)</f>
        <v>-10</v>
      </c>
      <c r="AH41" s="53">
        <f>SUM(O41:P41)</f>
        <v>0</v>
      </c>
      <c r="AI41" s="53">
        <f>SUM(Q41:R41)</f>
        <v>0</v>
      </c>
      <c r="AJ41" s="53">
        <f>SUM(S41:T41)</f>
        <v>0</v>
      </c>
      <c r="AK41" s="53">
        <f>SUM(U41:V41)</f>
        <v>-10</v>
      </c>
      <c r="AL41" s="53">
        <f t="shared" si="48"/>
        <v>-10</v>
      </c>
      <c r="AM41" s="53">
        <f t="shared" si="13"/>
        <v>0</v>
      </c>
      <c r="AN41" s="53">
        <f t="shared" ref="AN41:AN43" si="55">SUM(AA41:AB41)</f>
        <v>0</v>
      </c>
      <c r="AO41" s="53">
        <f t="shared" ref="AO41:AO43" si="56">SUM(AC41:AD41)</f>
        <v>0</v>
      </c>
    </row>
    <row r="42" spans="1:41" x14ac:dyDescent="0.2">
      <c r="B42" s="117" t="s">
        <v>18</v>
      </c>
      <c r="C42" s="73">
        <v>90</v>
      </c>
      <c r="D42" s="73">
        <v>85</v>
      </c>
      <c r="E42" s="73">
        <v>95</v>
      </c>
      <c r="F42" s="73">
        <v>100</v>
      </c>
      <c r="G42" s="73">
        <v>85</v>
      </c>
      <c r="H42" s="73">
        <v>75</v>
      </c>
      <c r="I42" s="73">
        <v>70</v>
      </c>
      <c r="J42" s="86">
        <f t="shared" si="5"/>
        <v>-0.11764705882352941</v>
      </c>
      <c r="K42" s="86">
        <f t="shared" si="5"/>
        <v>-6.6666666666666666E-2</v>
      </c>
      <c r="L42" s="73"/>
      <c r="M42" s="88">
        <v>20</v>
      </c>
      <c r="N42" s="88">
        <v>25</v>
      </c>
      <c r="O42" s="88">
        <v>20</v>
      </c>
      <c r="P42" s="88">
        <v>35</v>
      </c>
      <c r="Q42" s="88">
        <v>25</v>
      </c>
      <c r="R42" s="88">
        <v>20</v>
      </c>
      <c r="S42" s="88">
        <v>20</v>
      </c>
      <c r="T42" s="88">
        <v>40</v>
      </c>
      <c r="U42" s="88">
        <v>35</v>
      </c>
      <c r="V42" s="88">
        <v>5</v>
      </c>
      <c r="W42" s="88">
        <v>30</v>
      </c>
      <c r="X42" s="88">
        <v>15</v>
      </c>
      <c r="Y42" s="88">
        <v>15</v>
      </c>
      <c r="Z42" s="88">
        <v>25</v>
      </c>
      <c r="AA42" s="88">
        <v>45</v>
      </c>
      <c r="AB42" s="88">
        <v>15</v>
      </c>
      <c r="AC42" s="88">
        <v>10</v>
      </c>
      <c r="AD42" s="88">
        <v>10</v>
      </c>
      <c r="AE42" s="9"/>
      <c r="AF42" s="53">
        <f>D42-AG42</f>
        <v>40</v>
      </c>
      <c r="AG42" s="53">
        <f>SUM(M42:N42)</f>
        <v>45</v>
      </c>
      <c r="AH42" s="53">
        <f>SUM(O42:P42)</f>
        <v>55</v>
      </c>
      <c r="AI42" s="53">
        <f>SUM(Q42:R42)</f>
        <v>45</v>
      </c>
      <c r="AJ42" s="53">
        <f>SUM(S42:T42)</f>
        <v>60</v>
      </c>
      <c r="AK42" s="53">
        <f>SUM(U42:V42)</f>
        <v>40</v>
      </c>
      <c r="AL42" s="53">
        <f t="shared" si="48"/>
        <v>45</v>
      </c>
      <c r="AM42" s="53">
        <f t="shared" si="13"/>
        <v>40</v>
      </c>
      <c r="AN42" s="53">
        <f t="shared" si="55"/>
        <v>60</v>
      </c>
      <c r="AO42" s="53">
        <f t="shared" si="56"/>
        <v>20</v>
      </c>
    </row>
    <row r="43" spans="1:41" s="15" customFormat="1" x14ac:dyDescent="0.2">
      <c r="A43" s="17"/>
      <c r="B43" s="169" t="s">
        <v>19</v>
      </c>
      <c r="C43" s="89">
        <v>60</v>
      </c>
      <c r="D43" s="89">
        <v>90</v>
      </c>
      <c r="E43" s="89">
        <v>100</v>
      </c>
      <c r="F43" s="89">
        <v>90</v>
      </c>
      <c r="G43" s="89">
        <v>95</v>
      </c>
      <c r="H43" s="89">
        <v>125</v>
      </c>
      <c r="I43" s="89">
        <v>100</v>
      </c>
      <c r="J43" s="90">
        <f t="shared" si="5"/>
        <v>0.31578947368421051</v>
      </c>
      <c r="K43" s="90">
        <f t="shared" si="5"/>
        <v>-0.2</v>
      </c>
      <c r="L43" s="73"/>
      <c r="M43" s="91">
        <v>20</v>
      </c>
      <c r="N43" s="91">
        <v>25</v>
      </c>
      <c r="O43" s="91">
        <v>10</v>
      </c>
      <c r="P43" s="91">
        <v>5</v>
      </c>
      <c r="Q43" s="91">
        <v>40</v>
      </c>
      <c r="R43" s="91">
        <v>50</v>
      </c>
      <c r="S43" s="91">
        <v>35</v>
      </c>
      <c r="T43" s="91">
        <v>30</v>
      </c>
      <c r="U43" s="91">
        <v>20</v>
      </c>
      <c r="V43" s="91">
        <v>5</v>
      </c>
      <c r="W43" s="91">
        <v>10</v>
      </c>
      <c r="X43" s="91">
        <v>40</v>
      </c>
      <c r="Y43" s="91">
        <v>30</v>
      </c>
      <c r="Z43" s="91">
        <v>10</v>
      </c>
      <c r="AA43" s="91">
        <v>10</v>
      </c>
      <c r="AB43" s="91">
        <v>40</v>
      </c>
      <c r="AC43" s="91">
        <v>50</v>
      </c>
      <c r="AD43" s="91">
        <v>25</v>
      </c>
      <c r="AE43" s="7"/>
      <c r="AF43" s="55">
        <f>D43-AG43</f>
        <v>45</v>
      </c>
      <c r="AG43" s="55">
        <f>SUM(M43:N43)</f>
        <v>45</v>
      </c>
      <c r="AH43" s="55">
        <f>SUM(O43:P43)</f>
        <v>15</v>
      </c>
      <c r="AI43" s="55">
        <f>SUM(Q43:R43)</f>
        <v>90</v>
      </c>
      <c r="AJ43" s="55">
        <f>SUM(S43:T43)</f>
        <v>65</v>
      </c>
      <c r="AK43" s="55">
        <f>SUM(U43:V43)</f>
        <v>25</v>
      </c>
      <c r="AL43" s="55">
        <f t="shared" si="48"/>
        <v>50</v>
      </c>
      <c r="AM43" s="55">
        <f t="shared" si="13"/>
        <v>40</v>
      </c>
      <c r="AN43" s="55">
        <f t="shared" si="55"/>
        <v>50</v>
      </c>
      <c r="AO43" s="55">
        <f t="shared" si="56"/>
        <v>75</v>
      </c>
    </row>
    <row r="44" spans="1:41" x14ac:dyDescent="0.2">
      <c r="B44" s="126" t="s">
        <v>58</v>
      </c>
      <c r="C44" s="85">
        <f t="shared" ref="C44:I44" si="57">SUM(C45:C49)</f>
        <v>220</v>
      </c>
      <c r="D44" s="85">
        <f t="shared" si="57"/>
        <v>220</v>
      </c>
      <c r="E44" s="85">
        <f t="shared" si="57"/>
        <v>225</v>
      </c>
      <c r="F44" s="85">
        <f t="shared" si="57"/>
        <v>230</v>
      </c>
      <c r="G44" s="85">
        <f t="shared" si="57"/>
        <v>235</v>
      </c>
      <c r="H44" s="85">
        <f t="shared" si="57"/>
        <v>240</v>
      </c>
      <c r="I44" s="85">
        <f t="shared" si="57"/>
        <v>240</v>
      </c>
      <c r="J44" s="92">
        <f t="shared" si="5"/>
        <v>2.1276595744680851E-2</v>
      </c>
      <c r="K44" s="92">
        <f>(I44-H44)/H44</f>
        <v>0</v>
      </c>
      <c r="L44" s="95"/>
      <c r="M44" s="85">
        <f t="shared" ref="M44:N44" si="58">SUM(M45:M49)</f>
        <v>45</v>
      </c>
      <c r="N44" s="85">
        <f t="shared" si="58"/>
        <v>65</v>
      </c>
      <c r="O44" s="85">
        <f t="shared" ref="O44:AD44" si="59">SUM(O45:O49)</f>
        <v>50</v>
      </c>
      <c r="P44" s="85">
        <f t="shared" si="59"/>
        <v>65</v>
      </c>
      <c r="Q44" s="85">
        <f t="shared" si="59"/>
        <v>45</v>
      </c>
      <c r="R44" s="52">
        <f t="shared" si="59"/>
        <v>65</v>
      </c>
      <c r="S44" s="52">
        <f t="shared" si="59"/>
        <v>50</v>
      </c>
      <c r="T44" s="52">
        <f t="shared" si="59"/>
        <v>70</v>
      </c>
      <c r="U44" s="52">
        <f t="shared" si="59"/>
        <v>45</v>
      </c>
      <c r="V44" s="52">
        <f t="shared" si="59"/>
        <v>75</v>
      </c>
      <c r="W44" s="52">
        <f t="shared" si="59"/>
        <v>55</v>
      </c>
      <c r="X44" s="52">
        <f t="shared" si="59"/>
        <v>70</v>
      </c>
      <c r="Y44" s="52">
        <f t="shared" si="59"/>
        <v>45</v>
      </c>
      <c r="Z44" s="52">
        <f t="shared" si="59"/>
        <v>70</v>
      </c>
      <c r="AA44" s="52">
        <f t="shared" si="59"/>
        <v>55</v>
      </c>
      <c r="AB44" s="52">
        <f t="shared" si="59"/>
        <v>70</v>
      </c>
      <c r="AC44" s="52">
        <f t="shared" si="59"/>
        <v>45</v>
      </c>
      <c r="AD44" s="52">
        <f t="shared" si="59"/>
        <v>70</v>
      </c>
      <c r="AE44" s="32"/>
      <c r="AF44" s="52">
        <f t="shared" ref="AF44:AI44" si="60">SUM(AF45:AF49)</f>
        <v>110</v>
      </c>
      <c r="AG44" s="52">
        <f t="shared" si="60"/>
        <v>110</v>
      </c>
      <c r="AH44" s="52">
        <f t="shared" si="60"/>
        <v>115</v>
      </c>
      <c r="AI44" s="52">
        <f t="shared" si="60"/>
        <v>110</v>
      </c>
      <c r="AJ44" s="52">
        <f>SUM(AJ45:AJ49)</f>
        <v>120</v>
      </c>
      <c r="AK44" s="52">
        <f t="shared" ref="AK44:AN44" si="61">SUM(AK45:AK49)</f>
        <v>120</v>
      </c>
      <c r="AL44" s="52">
        <f t="shared" si="61"/>
        <v>125</v>
      </c>
      <c r="AM44" s="52">
        <f t="shared" si="61"/>
        <v>115</v>
      </c>
      <c r="AN44" s="52">
        <f t="shared" si="61"/>
        <v>125</v>
      </c>
      <c r="AO44" s="52">
        <f>SUM(AO45:AO49)</f>
        <v>115</v>
      </c>
    </row>
    <row r="45" spans="1:41" s="15" customFormat="1" x14ac:dyDescent="0.2">
      <c r="A45" s="17"/>
      <c r="B45" s="117" t="s">
        <v>15</v>
      </c>
      <c r="C45" s="73">
        <v>90</v>
      </c>
      <c r="D45" s="73">
        <v>90</v>
      </c>
      <c r="E45" s="73">
        <v>90</v>
      </c>
      <c r="F45" s="73">
        <v>90</v>
      </c>
      <c r="G45" s="73">
        <v>95</v>
      </c>
      <c r="H45" s="73">
        <v>95</v>
      </c>
      <c r="I45" s="73">
        <v>95</v>
      </c>
      <c r="J45" s="86">
        <f t="shared" si="5"/>
        <v>0</v>
      </c>
      <c r="K45" s="86">
        <f t="shared" si="5"/>
        <v>0</v>
      </c>
      <c r="L45" s="88"/>
      <c r="M45" s="88">
        <v>20</v>
      </c>
      <c r="N45" s="88">
        <v>25</v>
      </c>
      <c r="O45" s="88">
        <v>20</v>
      </c>
      <c r="P45" s="88">
        <v>25</v>
      </c>
      <c r="Q45" s="88">
        <v>20</v>
      </c>
      <c r="R45" s="88">
        <v>25</v>
      </c>
      <c r="S45" s="88">
        <v>20</v>
      </c>
      <c r="T45" s="88">
        <v>30</v>
      </c>
      <c r="U45" s="88">
        <v>20</v>
      </c>
      <c r="V45" s="88">
        <v>30</v>
      </c>
      <c r="W45" s="88">
        <v>20</v>
      </c>
      <c r="X45" s="88">
        <v>30</v>
      </c>
      <c r="Y45" s="88">
        <v>20</v>
      </c>
      <c r="Z45" s="88">
        <v>30</v>
      </c>
      <c r="AA45" s="88">
        <v>20</v>
      </c>
      <c r="AB45" s="88">
        <v>30</v>
      </c>
      <c r="AC45" s="88">
        <v>20</v>
      </c>
      <c r="AD45" s="88">
        <v>30</v>
      </c>
      <c r="AE45" s="41"/>
      <c r="AF45" s="53">
        <f t="shared" ref="AF45:AF51" si="62">D45-AG45</f>
        <v>45</v>
      </c>
      <c r="AG45" s="53">
        <f t="shared" ref="AG45:AG51" si="63">SUM(M45:N45)</f>
        <v>45</v>
      </c>
      <c r="AH45" s="53">
        <f t="shared" ref="AH45:AH51" si="64">SUM(O45:P45)</f>
        <v>45</v>
      </c>
      <c r="AI45" s="14">
        <f t="shared" ref="AI45:AI51" si="65">SUM(Q45:R45)</f>
        <v>45</v>
      </c>
      <c r="AJ45" s="53">
        <f t="shared" ref="AJ45:AJ49" si="66">SUM(S45:T45)</f>
        <v>50</v>
      </c>
      <c r="AK45" s="53">
        <f t="shared" ref="AK45:AK50" si="67">SUM(U45:V45)</f>
        <v>50</v>
      </c>
      <c r="AL45" s="53">
        <f>SUM(W45:X45)</f>
        <v>50</v>
      </c>
      <c r="AM45" s="53">
        <f t="shared" si="13"/>
        <v>50</v>
      </c>
      <c r="AN45" s="53">
        <f>SUM(AA45:AB45)</f>
        <v>50</v>
      </c>
      <c r="AO45" s="53">
        <f>SUM(AC45:AD45)</f>
        <v>50</v>
      </c>
    </row>
    <row r="46" spans="1:41" s="15" customFormat="1" x14ac:dyDescent="0.2">
      <c r="A46" s="17"/>
      <c r="B46" s="117" t="s">
        <v>16</v>
      </c>
      <c r="C46" s="73">
        <v>75</v>
      </c>
      <c r="D46" s="73">
        <v>75</v>
      </c>
      <c r="E46" s="73">
        <v>75</v>
      </c>
      <c r="F46" s="73">
        <v>80</v>
      </c>
      <c r="G46" s="73">
        <v>80</v>
      </c>
      <c r="H46" s="73">
        <v>80</v>
      </c>
      <c r="I46" s="73">
        <v>80</v>
      </c>
      <c r="J46" s="86">
        <f t="shared" si="5"/>
        <v>0</v>
      </c>
      <c r="K46" s="86">
        <f t="shared" si="5"/>
        <v>0</v>
      </c>
      <c r="L46" s="88"/>
      <c r="M46" s="88">
        <v>15</v>
      </c>
      <c r="N46" s="88">
        <v>25</v>
      </c>
      <c r="O46" s="88">
        <v>15</v>
      </c>
      <c r="P46" s="88">
        <v>25</v>
      </c>
      <c r="Q46" s="88">
        <v>15</v>
      </c>
      <c r="R46" s="88">
        <v>25</v>
      </c>
      <c r="S46" s="88">
        <v>15</v>
      </c>
      <c r="T46" s="88">
        <v>25</v>
      </c>
      <c r="U46" s="88">
        <v>15</v>
      </c>
      <c r="V46" s="88">
        <v>25</v>
      </c>
      <c r="W46" s="88">
        <v>15</v>
      </c>
      <c r="X46" s="88">
        <v>25</v>
      </c>
      <c r="Y46" s="88">
        <v>15</v>
      </c>
      <c r="Z46" s="88">
        <v>25</v>
      </c>
      <c r="AA46" s="88">
        <v>15</v>
      </c>
      <c r="AB46" s="88">
        <v>25</v>
      </c>
      <c r="AC46" s="88">
        <v>15</v>
      </c>
      <c r="AD46" s="88">
        <v>25</v>
      </c>
      <c r="AE46" s="41"/>
      <c r="AF46" s="53">
        <f t="shared" si="62"/>
        <v>35</v>
      </c>
      <c r="AG46" s="53">
        <f t="shared" si="63"/>
        <v>40</v>
      </c>
      <c r="AH46" s="53">
        <f t="shared" si="64"/>
        <v>40</v>
      </c>
      <c r="AI46" s="53">
        <f t="shared" si="65"/>
        <v>40</v>
      </c>
      <c r="AJ46" s="53">
        <f t="shared" si="66"/>
        <v>40</v>
      </c>
      <c r="AK46" s="53">
        <f t="shared" si="67"/>
        <v>40</v>
      </c>
      <c r="AL46" s="53">
        <f t="shared" ref="AL46:AL49" si="68">SUM(W46:X46)</f>
        <v>40</v>
      </c>
      <c r="AM46" s="53">
        <f t="shared" si="13"/>
        <v>40</v>
      </c>
      <c r="AN46" s="53">
        <f t="shared" ref="AN46:AN49" si="69">SUM(AA46:AB46)</f>
        <v>40</v>
      </c>
      <c r="AO46" s="53">
        <f t="shared" ref="AO46:AO49" si="70">SUM(AC46:AD46)</f>
        <v>40</v>
      </c>
    </row>
    <row r="47" spans="1:41" s="15" customFormat="1" x14ac:dyDescent="0.2">
      <c r="A47" s="17"/>
      <c r="B47" s="117" t="s">
        <v>17</v>
      </c>
      <c r="C47" s="73">
        <v>20</v>
      </c>
      <c r="D47" s="73">
        <v>20</v>
      </c>
      <c r="E47" s="73">
        <v>20</v>
      </c>
      <c r="F47" s="73">
        <v>20</v>
      </c>
      <c r="G47" s="73">
        <v>20</v>
      </c>
      <c r="H47" s="73">
        <v>20</v>
      </c>
      <c r="I47" s="73">
        <v>20</v>
      </c>
      <c r="J47" s="86">
        <f t="shared" si="5"/>
        <v>0</v>
      </c>
      <c r="K47" s="86">
        <f t="shared" si="5"/>
        <v>0</v>
      </c>
      <c r="L47" s="88"/>
      <c r="M47" s="88">
        <v>0</v>
      </c>
      <c r="N47" s="88">
        <v>5</v>
      </c>
      <c r="O47" s="88">
        <v>5</v>
      </c>
      <c r="P47" s="88">
        <v>5</v>
      </c>
      <c r="Q47" s="88">
        <v>0</v>
      </c>
      <c r="R47" s="88">
        <v>5</v>
      </c>
      <c r="S47" s="88">
        <v>5</v>
      </c>
      <c r="T47" s="88">
        <v>5</v>
      </c>
      <c r="U47" s="88">
        <v>0</v>
      </c>
      <c r="V47" s="88">
        <v>5</v>
      </c>
      <c r="W47" s="88">
        <v>5</v>
      </c>
      <c r="X47" s="88">
        <v>5</v>
      </c>
      <c r="Y47" s="88">
        <v>0</v>
      </c>
      <c r="Z47" s="88">
        <v>5</v>
      </c>
      <c r="AA47" s="88">
        <v>5</v>
      </c>
      <c r="AB47" s="88">
        <v>5</v>
      </c>
      <c r="AC47" s="88">
        <v>0</v>
      </c>
      <c r="AD47" s="88">
        <v>5</v>
      </c>
      <c r="AE47" s="41"/>
      <c r="AF47" s="53">
        <f t="shared" si="62"/>
        <v>15</v>
      </c>
      <c r="AG47" s="53">
        <f t="shared" si="63"/>
        <v>5</v>
      </c>
      <c r="AH47" s="53">
        <f t="shared" si="64"/>
        <v>10</v>
      </c>
      <c r="AI47" s="53">
        <f t="shared" si="65"/>
        <v>5</v>
      </c>
      <c r="AJ47" s="53">
        <f t="shared" si="66"/>
        <v>10</v>
      </c>
      <c r="AK47" s="53">
        <f t="shared" si="67"/>
        <v>5</v>
      </c>
      <c r="AL47" s="53">
        <f t="shared" si="68"/>
        <v>10</v>
      </c>
      <c r="AM47" s="53">
        <f t="shared" si="13"/>
        <v>5</v>
      </c>
      <c r="AN47" s="53">
        <f>SUM(AA47:AB47)</f>
        <v>10</v>
      </c>
      <c r="AO47" s="53">
        <f>SUM(AC47:AD47)</f>
        <v>5</v>
      </c>
    </row>
    <row r="48" spans="1:41" x14ac:dyDescent="0.2">
      <c r="B48" s="117" t="s">
        <v>18</v>
      </c>
      <c r="C48" s="73">
        <v>15</v>
      </c>
      <c r="D48" s="73">
        <v>15</v>
      </c>
      <c r="E48" s="73">
        <v>20</v>
      </c>
      <c r="F48" s="73">
        <v>20</v>
      </c>
      <c r="G48" s="73">
        <v>20</v>
      </c>
      <c r="H48" s="73">
        <v>20</v>
      </c>
      <c r="I48" s="73">
        <v>20</v>
      </c>
      <c r="J48" s="86">
        <f t="shared" si="5"/>
        <v>0</v>
      </c>
      <c r="K48" s="86">
        <f t="shared" si="5"/>
        <v>0</v>
      </c>
      <c r="L48" s="73"/>
      <c r="M48" s="88">
        <v>5</v>
      </c>
      <c r="N48" s="88">
        <v>5</v>
      </c>
      <c r="O48" s="88">
        <v>0</v>
      </c>
      <c r="P48" s="88">
        <v>5</v>
      </c>
      <c r="Q48" s="88">
        <v>5</v>
      </c>
      <c r="R48" s="88">
        <v>5</v>
      </c>
      <c r="S48" s="88">
        <v>0</v>
      </c>
      <c r="T48" s="88">
        <v>5</v>
      </c>
      <c r="U48" s="88">
        <v>5</v>
      </c>
      <c r="V48" s="88">
        <v>10</v>
      </c>
      <c r="W48" s="88">
        <v>5</v>
      </c>
      <c r="X48" s="88">
        <v>5</v>
      </c>
      <c r="Y48" s="88">
        <v>5</v>
      </c>
      <c r="Z48" s="88">
        <v>5</v>
      </c>
      <c r="AA48" s="88">
        <v>5</v>
      </c>
      <c r="AB48" s="88">
        <v>5</v>
      </c>
      <c r="AC48" s="88">
        <v>5</v>
      </c>
      <c r="AD48" s="88">
        <v>5</v>
      </c>
      <c r="AE48" s="9"/>
      <c r="AF48" s="53">
        <f t="shared" si="62"/>
        <v>5</v>
      </c>
      <c r="AG48" s="53">
        <f t="shared" si="63"/>
        <v>10</v>
      </c>
      <c r="AH48" s="53">
        <f t="shared" si="64"/>
        <v>5</v>
      </c>
      <c r="AI48" s="53">
        <f t="shared" si="65"/>
        <v>10</v>
      </c>
      <c r="AJ48" s="53">
        <f t="shared" si="66"/>
        <v>5</v>
      </c>
      <c r="AK48" s="53">
        <f t="shared" si="67"/>
        <v>15</v>
      </c>
      <c r="AL48" s="53">
        <f t="shared" si="68"/>
        <v>10</v>
      </c>
      <c r="AM48" s="53">
        <f t="shared" si="13"/>
        <v>10</v>
      </c>
      <c r="AN48" s="53">
        <f t="shared" si="69"/>
        <v>10</v>
      </c>
      <c r="AO48" s="53">
        <f t="shared" si="70"/>
        <v>10</v>
      </c>
    </row>
    <row r="49" spans="1:41" s="15" customFormat="1" x14ac:dyDescent="0.2">
      <c r="A49" s="17"/>
      <c r="B49" s="169" t="s">
        <v>19</v>
      </c>
      <c r="C49" s="89">
        <v>20</v>
      </c>
      <c r="D49" s="89">
        <v>20</v>
      </c>
      <c r="E49" s="89">
        <v>20</v>
      </c>
      <c r="F49" s="89">
        <v>20</v>
      </c>
      <c r="G49" s="89">
        <v>20</v>
      </c>
      <c r="H49" s="89">
        <v>25</v>
      </c>
      <c r="I49" s="89">
        <v>25</v>
      </c>
      <c r="J49" s="90">
        <f t="shared" si="5"/>
        <v>0.25</v>
      </c>
      <c r="K49" s="90">
        <f t="shared" si="5"/>
        <v>0</v>
      </c>
      <c r="L49" s="73"/>
      <c r="M49" s="91">
        <v>5</v>
      </c>
      <c r="N49" s="91">
        <v>5</v>
      </c>
      <c r="O49" s="91">
        <v>10</v>
      </c>
      <c r="P49" s="91">
        <v>5</v>
      </c>
      <c r="Q49" s="91">
        <v>5</v>
      </c>
      <c r="R49" s="91">
        <v>5</v>
      </c>
      <c r="S49" s="91">
        <v>10</v>
      </c>
      <c r="T49" s="91">
        <v>5</v>
      </c>
      <c r="U49" s="91">
        <v>5</v>
      </c>
      <c r="V49" s="91">
        <v>5</v>
      </c>
      <c r="W49" s="91">
        <v>10</v>
      </c>
      <c r="X49" s="91">
        <v>5</v>
      </c>
      <c r="Y49" s="91">
        <v>5</v>
      </c>
      <c r="Z49" s="91">
        <v>5</v>
      </c>
      <c r="AA49" s="91">
        <v>10</v>
      </c>
      <c r="AB49" s="91">
        <v>5</v>
      </c>
      <c r="AC49" s="91">
        <v>5</v>
      </c>
      <c r="AD49" s="91">
        <v>5</v>
      </c>
      <c r="AE49" s="7"/>
      <c r="AF49" s="55">
        <f t="shared" si="62"/>
        <v>10</v>
      </c>
      <c r="AG49" s="55">
        <f t="shared" si="63"/>
        <v>10</v>
      </c>
      <c r="AH49" s="55">
        <f t="shared" si="64"/>
        <v>15</v>
      </c>
      <c r="AI49" s="55">
        <f t="shared" si="65"/>
        <v>10</v>
      </c>
      <c r="AJ49" s="55">
        <f t="shared" si="66"/>
        <v>15</v>
      </c>
      <c r="AK49" s="55">
        <f t="shared" si="67"/>
        <v>10</v>
      </c>
      <c r="AL49" s="55">
        <f t="shared" si="68"/>
        <v>15</v>
      </c>
      <c r="AM49" s="55">
        <f t="shared" si="13"/>
        <v>10</v>
      </c>
      <c r="AN49" s="55">
        <f t="shared" si="69"/>
        <v>15</v>
      </c>
      <c r="AO49" s="55">
        <f t="shared" si="70"/>
        <v>10</v>
      </c>
    </row>
    <row r="50" spans="1:41" x14ac:dyDescent="0.2">
      <c r="B50" s="170" t="s">
        <v>31</v>
      </c>
      <c r="C50" s="93">
        <v>340</v>
      </c>
      <c r="D50" s="93">
        <v>360</v>
      </c>
      <c r="E50" s="93">
        <v>345</v>
      </c>
      <c r="F50" s="93">
        <v>385</v>
      </c>
      <c r="G50" s="93">
        <v>395</v>
      </c>
      <c r="H50" s="93">
        <v>415</v>
      </c>
      <c r="I50" s="93">
        <v>395</v>
      </c>
      <c r="J50" s="94">
        <f t="shared" si="5"/>
        <v>5.0632911392405063E-2</v>
      </c>
      <c r="K50" s="94">
        <f t="shared" si="5"/>
        <v>-4.8192771084337352E-2</v>
      </c>
      <c r="L50" s="95"/>
      <c r="M50" s="93">
        <v>85</v>
      </c>
      <c r="N50" s="93">
        <v>95</v>
      </c>
      <c r="O50" s="93">
        <v>85</v>
      </c>
      <c r="P50" s="93">
        <v>85</v>
      </c>
      <c r="Q50" s="93">
        <v>80</v>
      </c>
      <c r="R50" s="93">
        <v>95</v>
      </c>
      <c r="S50" s="93">
        <v>90</v>
      </c>
      <c r="T50" s="93">
        <v>90</v>
      </c>
      <c r="U50" s="93">
        <v>95</v>
      </c>
      <c r="V50" s="93">
        <v>110</v>
      </c>
      <c r="W50" s="93">
        <v>100</v>
      </c>
      <c r="X50" s="93">
        <v>95</v>
      </c>
      <c r="Y50" s="93">
        <v>95</v>
      </c>
      <c r="Z50" s="93">
        <v>105</v>
      </c>
      <c r="AA50" s="93">
        <v>105</v>
      </c>
      <c r="AB50" s="93">
        <v>105</v>
      </c>
      <c r="AC50" s="93">
        <v>95</v>
      </c>
      <c r="AD50" s="93">
        <v>110</v>
      </c>
      <c r="AE50" s="93"/>
      <c r="AF50" s="59">
        <f t="shared" si="62"/>
        <v>180</v>
      </c>
      <c r="AG50" s="59">
        <f t="shared" si="63"/>
        <v>180</v>
      </c>
      <c r="AH50" s="59">
        <f t="shared" si="64"/>
        <v>170</v>
      </c>
      <c r="AI50" s="59">
        <f t="shared" si="65"/>
        <v>175</v>
      </c>
      <c r="AJ50" s="59">
        <f>SUM(S50:T50)</f>
        <v>180</v>
      </c>
      <c r="AK50" s="59">
        <f t="shared" si="67"/>
        <v>205</v>
      </c>
      <c r="AL50" s="59">
        <f>SUM(W50:X50)</f>
        <v>195</v>
      </c>
      <c r="AM50" s="59">
        <f t="shared" si="13"/>
        <v>200</v>
      </c>
      <c r="AN50" s="59">
        <f>SUM(AA50:AB50)</f>
        <v>210</v>
      </c>
      <c r="AO50" s="59">
        <f>SUM(AC50:AD50)</f>
        <v>205</v>
      </c>
    </row>
    <row r="51" spans="1:41" x14ac:dyDescent="0.2">
      <c r="B51" s="170" t="s">
        <v>3</v>
      </c>
      <c r="C51" s="59">
        <v>935</v>
      </c>
      <c r="D51" s="59">
        <v>150</v>
      </c>
      <c r="E51" s="59">
        <v>305</v>
      </c>
      <c r="F51" s="59">
        <v>535</v>
      </c>
      <c r="G51" s="59">
        <v>275</v>
      </c>
      <c r="H51" s="59">
        <v>15</v>
      </c>
      <c r="I51" s="59">
        <v>530</v>
      </c>
      <c r="J51" s="60">
        <f t="shared" si="5"/>
        <v>-0.94545454545454544</v>
      </c>
      <c r="K51" s="60">
        <f>(I51-H51)/H51</f>
        <v>34.333333333333336</v>
      </c>
      <c r="L51" s="61"/>
      <c r="M51" s="59">
        <v>-175</v>
      </c>
      <c r="N51" s="59">
        <v>0</v>
      </c>
      <c r="O51" s="59">
        <v>-10</v>
      </c>
      <c r="P51" s="59">
        <v>115</v>
      </c>
      <c r="Q51" s="59">
        <v>285</v>
      </c>
      <c r="R51" s="59">
        <v>-95</v>
      </c>
      <c r="S51" s="59">
        <v>165</v>
      </c>
      <c r="T51" s="59">
        <v>95</v>
      </c>
      <c r="U51" s="59">
        <v>50</v>
      </c>
      <c r="V51" s="59">
        <v>225</v>
      </c>
      <c r="W51" s="59">
        <v>80</v>
      </c>
      <c r="X51" s="59">
        <v>105</v>
      </c>
      <c r="Y51" s="59">
        <v>-10</v>
      </c>
      <c r="Z51" s="59">
        <v>100</v>
      </c>
      <c r="AA51" s="59">
        <v>60</v>
      </c>
      <c r="AB51" s="59">
        <v>-55</v>
      </c>
      <c r="AC51" s="59">
        <v>65</v>
      </c>
      <c r="AD51" s="59">
        <v>-65</v>
      </c>
      <c r="AE51" s="8"/>
      <c r="AF51" s="59">
        <f t="shared" si="62"/>
        <v>325</v>
      </c>
      <c r="AG51" s="59">
        <f t="shared" si="63"/>
        <v>-175</v>
      </c>
      <c r="AH51" s="59">
        <f t="shared" si="64"/>
        <v>105</v>
      </c>
      <c r="AI51" s="59">
        <f t="shared" si="65"/>
        <v>190</v>
      </c>
      <c r="AJ51" s="59">
        <f>SUM(R51:S51)</f>
        <v>70</v>
      </c>
      <c r="AK51" s="59">
        <f>SUM(T51:U51)</f>
        <v>145</v>
      </c>
      <c r="AL51" s="59">
        <f t="shared" ref="AL51:AL53" si="71">SUM(W51:X51)</f>
        <v>185</v>
      </c>
      <c r="AM51" s="59">
        <f t="shared" si="13"/>
        <v>90</v>
      </c>
      <c r="AN51" s="59">
        <f>SUM(AA51:AB51)</f>
        <v>5</v>
      </c>
      <c r="AO51" s="59">
        <f>SUM(AC51:AD51)</f>
        <v>0</v>
      </c>
    </row>
    <row r="52" spans="1:41" ht="9" customHeight="1" x14ac:dyDescent="0.2">
      <c r="B52" s="166"/>
      <c r="C52" s="28"/>
      <c r="D52" s="28"/>
      <c r="E52" s="28"/>
      <c r="F52" s="28"/>
      <c r="G52" s="28"/>
      <c r="H52" s="28"/>
      <c r="I52" s="28"/>
      <c r="J52" s="62"/>
      <c r="K52" s="62"/>
      <c r="L52" s="40"/>
      <c r="M52" s="28"/>
      <c r="N52" s="36"/>
      <c r="O52" s="36"/>
      <c r="P52" s="36"/>
      <c r="Q52" s="36"/>
      <c r="R52" s="36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40"/>
      <c r="AF52" s="41"/>
      <c r="AG52" s="63"/>
      <c r="AH52" s="63"/>
      <c r="AI52" s="36"/>
      <c r="AJ52" s="36"/>
      <c r="AK52" s="36"/>
      <c r="AL52" s="36"/>
      <c r="AM52" s="36"/>
      <c r="AN52" s="36"/>
      <c r="AO52" s="36"/>
    </row>
    <row r="53" spans="1:41" s="15" customFormat="1" ht="9" customHeight="1" x14ac:dyDescent="0.2">
      <c r="A53" s="17"/>
      <c r="B53" s="149" t="s">
        <v>26</v>
      </c>
      <c r="C53" s="47">
        <f>SUM(C6,C13,C20,C26,C32,C38,C44,C50,C51)</f>
        <v>8535</v>
      </c>
      <c r="D53" s="47">
        <f t="shared" ref="D53:H53" si="72">SUM(D6,D13,D20,D26,D32,D38,D44,D50,D51)</f>
        <v>8025</v>
      </c>
      <c r="E53" s="47">
        <f t="shared" si="72"/>
        <v>8285</v>
      </c>
      <c r="F53" s="47">
        <f t="shared" si="72"/>
        <v>8285</v>
      </c>
      <c r="G53" s="47">
        <f t="shared" si="72"/>
        <v>7760</v>
      </c>
      <c r="H53" s="47">
        <f t="shared" si="72"/>
        <v>7365</v>
      </c>
      <c r="I53" s="47">
        <f>SUM(I6,I13,I20,I26,I32,I38,I44,I50,I51)</f>
        <v>7740</v>
      </c>
      <c r="J53" s="123">
        <f t="shared" si="5"/>
        <v>-5.0902061855670103E-2</v>
      </c>
      <c r="K53" s="123">
        <f t="shared" si="5"/>
        <v>5.0916496945010187E-2</v>
      </c>
      <c r="L53" s="37"/>
      <c r="M53" s="47">
        <f t="shared" ref="M53:AG53" si="73">SUM(M6,M13,M20,M26,M32,M38,M44,M50,M51)</f>
        <v>1735</v>
      </c>
      <c r="N53" s="47">
        <f t="shared" si="73"/>
        <v>1940</v>
      </c>
      <c r="O53" s="47">
        <f t="shared" si="73"/>
        <v>2005</v>
      </c>
      <c r="P53" s="47">
        <f t="shared" si="73"/>
        <v>2065</v>
      </c>
      <c r="Q53" s="47">
        <f t="shared" si="73"/>
        <v>2330</v>
      </c>
      <c r="R53" s="47">
        <f t="shared" si="73"/>
        <v>1885</v>
      </c>
      <c r="S53" s="47">
        <f t="shared" si="73"/>
        <v>2070</v>
      </c>
      <c r="T53" s="47">
        <f t="shared" si="73"/>
        <v>2075</v>
      </c>
      <c r="U53" s="47">
        <f t="shared" si="73"/>
        <v>1945</v>
      </c>
      <c r="V53" s="47">
        <f t="shared" si="73"/>
        <v>2230</v>
      </c>
      <c r="W53" s="47">
        <f t="shared" si="73"/>
        <v>1985</v>
      </c>
      <c r="X53" s="47">
        <f t="shared" si="73"/>
        <v>1945</v>
      </c>
      <c r="Y53" s="47">
        <f t="shared" si="73"/>
        <v>1780</v>
      </c>
      <c r="Z53" s="47">
        <f>SUM(Z6,Z13,Z20,Z26,Z32,Z38,Z44,Z50,Z51)</f>
        <v>2055</v>
      </c>
      <c r="AA53" s="47">
        <f>SUM(AA6,AA13,AA20,AA26,AA32,AA38,AA44,AA50,AA51)</f>
        <v>1945</v>
      </c>
      <c r="AB53" s="47">
        <f>SUM(AB6,AB13,AB20,AB26,AB32,AB38,AB44,AB50,AB51)</f>
        <v>1830</v>
      </c>
      <c r="AC53" s="47">
        <f>SUM(AC6,AC13,AC20,AC26,AC32,AC38,AC44,AC50,AC51)</f>
        <v>1825</v>
      </c>
      <c r="AD53" s="47">
        <f>SUM(AD6,AD13,AD20,AD26,AD32,AD38,AD44,AD50,AD51)</f>
        <v>1775</v>
      </c>
      <c r="AE53" s="40"/>
      <c r="AF53" s="47">
        <f t="shared" si="73"/>
        <v>4350</v>
      </c>
      <c r="AG53" s="47">
        <f t="shared" si="73"/>
        <v>3675</v>
      </c>
      <c r="AH53" s="47">
        <f>SUM(AH6,AH13,AH20,AH26,AH32,AH38,AH44,AH50,AH51)</f>
        <v>4070</v>
      </c>
      <c r="AI53" s="47">
        <f>SUM(AI6,AI13,AI20,AI26,AI32,AI38,AI44,AI50,AI51)</f>
        <v>4175</v>
      </c>
      <c r="AJ53" s="47">
        <f>SUM(AJ6,AJ13,AJ20,AJ26,AJ32,AJ38,AJ44,AJ50,AJ51)</f>
        <v>3955</v>
      </c>
      <c r="AK53" s="47">
        <f>SUM(AK6,AK13,AK20,AK26,AK32,AK38,AK44,AK50,AK51)</f>
        <v>4045</v>
      </c>
      <c r="AL53" s="47">
        <f t="shared" si="71"/>
        <v>3930</v>
      </c>
      <c r="AM53" s="47">
        <f t="shared" si="13"/>
        <v>3835</v>
      </c>
      <c r="AN53" s="47">
        <f>SUM(AA53:AB53)</f>
        <v>3775</v>
      </c>
      <c r="AO53" s="47">
        <f>SUM(AC53:AD53)</f>
        <v>3600</v>
      </c>
    </row>
    <row r="54" spans="1:41" s="15" customFormat="1" x14ac:dyDescent="0.2">
      <c r="A54" s="17"/>
      <c r="B54" s="51"/>
      <c r="C54" s="64"/>
      <c r="D54" s="64"/>
      <c r="E54" s="64"/>
      <c r="F54" s="64"/>
      <c r="G54" s="64"/>
      <c r="H54" s="64"/>
      <c r="I54" s="64"/>
      <c r="J54" s="27"/>
      <c r="K54" s="27"/>
      <c r="M54" s="64"/>
      <c r="AF54" s="81"/>
      <c r="AG54" s="81"/>
      <c r="AH54" s="81"/>
    </row>
    <row r="55" spans="1:41" s="15" customFormat="1" ht="9" customHeight="1" x14ac:dyDescent="0.2">
      <c r="A55" s="17"/>
      <c r="B55" s="11"/>
      <c r="C55" s="13"/>
      <c r="D55" s="13"/>
      <c r="E55" s="13"/>
      <c r="F55" s="13"/>
      <c r="G55" s="13"/>
      <c r="H55" s="13"/>
      <c r="I55" s="13"/>
      <c r="J55" s="27"/>
      <c r="K55" s="27"/>
      <c r="M55" s="13"/>
      <c r="N55" s="37"/>
      <c r="O55" s="37"/>
      <c r="P55" s="37"/>
      <c r="Q55" s="37"/>
      <c r="AF55" s="81"/>
      <c r="AG55" s="81"/>
      <c r="AH55" s="81"/>
      <c r="AI55" s="37"/>
      <c r="AJ55" s="37"/>
      <c r="AK55" s="37"/>
      <c r="AL55" s="37"/>
      <c r="AM55" s="37"/>
      <c r="AN55" s="37"/>
      <c r="AO55" s="37"/>
    </row>
    <row r="56" spans="1:41" s="15" customFormat="1" x14ac:dyDescent="0.2">
      <c r="A56" s="17"/>
      <c r="B56" s="24"/>
      <c r="C56" s="65"/>
      <c r="D56" s="65"/>
      <c r="E56" s="65"/>
      <c r="F56" s="65"/>
      <c r="G56" s="65"/>
      <c r="H56" s="65"/>
      <c r="I56" s="65"/>
      <c r="J56" s="27"/>
      <c r="K56" s="27"/>
      <c r="M56" s="65"/>
      <c r="AF56" s="81"/>
      <c r="AG56" s="81"/>
      <c r="AH56" s="81"/>
    </row>
    <row r="57" spans="1:41" s="15" customFormat="1" x14ac:dyDescent="0.2">
      <c r="A57" s="17"/>
      <c r="B57" s="24"/>
      <c r="C57" s="65"/>
      <c r="D57" s="65"/>
      <c r="E57" s="65"/>
      <c r="F57" s="65"/>
      <c r="G57" s="65"/>
      <c r="H57" s="65"/>
      <c r="I57" s="65"/>
      <c r="J57" s="27"/>
      <c r="K57" s="27"/>
      <c r="M57" s="65"/>
      <c r="AF57" s="81"/>
      <c r="AG57" s="81"/>
      <c r="AH57" s="81"/>
    </row>
    <row r="58" spans="1:41" s="15" customFormat="1" x14ac:dyDescent="0.2">
      <c r="A58" s="17"/>
      <c r="B58" s="24"/>
      <c r="C58" s="65"/>
      <c r="D58" s="65"/>
      <c r="E58" s="65"/>
      <c r="F58" s="65"/>
      <c r="G58" s="65"/>
      <c r="H58" s="65"/>
      <c r="I58" s="65"/>
      <c r="J58" s="27"/>
      <c r="K58" s="27"/>
      <c r="M58" s="65"/>
      <c r="AF58" s="81"/>
      <c r="AG58" s="81"/>
      <c r="AH58" s="81"/>
    </row>
    <row r="59" spans="1:41" s="15" customFormat="1" x14ac:dyDescent="0.2">
      <c r="A59" s="17"/>
      <c r="B59" s="24"/>
      <c r="C59" s="65"/>
      <c r="D59" s="65"/>
      <c r="E59" s="65"/>
      <c r="F59" s="65"/>
      <c r="G59" s="65"/>
      <c r="H59" s="65"/>
      <c r="I59" s="65"/>
      <c r="J59" s="27"/>
      <c r="K59" s="27"/>
      <c r="M59" s="65"/>
      <c r="AF59" s="81"/>
      <c r="AG59" s="81"/>
      <c r="AH59" s="81"/>
    </row>
    <row r="60" spans="1:41" s="15" customFormat="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50"/>
      <c r="AF60" s="81"/>
      <c r="AG60" s="81"/>
      <c r="AH60" s="81"/>
    </row>
    <row r="61" spans="1:41" s="15" customForma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50"/>
      <c r="AF61" s="81"/>
      <c r="AG61" s="81"/>
      <c r="AH61" s="81"/>
    </row>
    <row r="62" spans="1:41" s="15" customFormat="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50"/>
      <c r="AF62" s="81"/>
      <c r="AG62" s="81"/>
      <c r="AH62" s="81"/>
    </row>
    <row r="63" spans="1:41" s="15" customFormat="1" ht="9" customHeight="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50"/>
      <c r="N63" s="37"/>
      <c r="O63" s="37"/>
      <c r="P63" s="37"/>
      <c r="Q63" s="37"/>
      <c r="AF63" s="81"/>
      <c r="AG63" s="81"/>
      <c r="AH63" s="81"/>
      <c r="AI63" s="37"/>
      <c r="AJ63" s="37"/>
      <c r="AK63" s="37"/>
      <c r="AL63" s="37"/>
      <c r="AM63" s="37"/>
      <c r="AN63" s="37"/>
      <c r="AO63" s="37"/>
    </row>
    <row r="64" spans="1:41" s="15" customFormat="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50"/>
      <c r="AF64" s="81"/>
      <c r="AG64" s="81"/>
      <c r="AH64" s="81"/>
    </row>
    <row r="65" spans="1:34" s="15" customFormat="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50"/>
      <c r="AF65" s="81"/>
      <c r="AG65" s="81"/>
      <c r="AH65" s="81"/>
    </row>
    <row r="66" spans="1:34" s="15" customFormat="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50"/>
      <c r="AF66" s="81"/>
      <c r="AG66" s="81"/>
      <c r="AH66" s="81"/>
    </row>
    <row r="67" spans="1:34" s="15" customFormat="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50"/>
      <c r="AF67" s="81"/>
      <c r="AG67" s="81"/>
      <c r="AH67" s="81"/>
    </row>
    <row r="68" spans="1:34" s="15" customFormat="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50"/>
      <c r="AF68" s="81"/>
      <c r="AG68" s="81"/>
      <c r="AH68" s="81"/>
    </row>
    <row r="69" spans="1:34" s="15" customFormat="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50"/>
      <c r="AF69" s="81"/>
      <c r="AG69" s="81"/>
      <c r="AH69" s="81"/>
    </row>
    <row r="70" spans="1:34" s="15" customForma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50"/>
      <c r="AF70" s="81"/>
      <c r="AG70" s="81"/>
      <c r="AH70" s="81"/>
    </row>
  </sheetData>
  <pageMargins left="0.7" right="0.7" top="0.75" bottom="0.75" header="0.3" footer="0.3"/>
  <pageSetup paperSize="9" scale="22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2EE3-21D2-40E5-BE39-56A77DE4E9A9}">
  <dimension ref="A1:CF66"/>
  <sheetViews>
    <sheetView showGridLines="0" zoomScale="115" workbookViewId="0">
      <pane xSplit="3" ySplit="2" topLeftCell="AI30" activePane="bottomRight" state="frozen"/>
      <selection pane="topRight" activeCell="D1" sqref="D1"/>
      <selection pane="bottomLeft" activeCell="A3" sqref="A3"/>
      <selection pane="bottomRight" activeCell="AK49" sqref="AK49"/>
    </sheetView>
  </sheetViews>
  <sheetFormatPr defaultColWidth="9.28515625" defaultRowHeight="14.25" x14ac:dyDescent="0.2"/>
  <cols>
    <col min="1" max="1" width="38.7109375" style="405" bestFit="1" customWidth="1"/>
    <col min="2" max="2" width="27.28515625" style="405" bestFit="1" customWidth="1"/>
    <col min="3" max="8" width="4.7109375" style="405" customWidth="1"/>
    <col min="9" max="9" width="5.28515625" style="698" customWidth="1"/>
    <col min="10" max="11" width="5.28515625" style="405" customWidth="1"/>
    <col min="12" max="12" width="9.7109375" style="405" customWidth="1"/>
    <col min="13" max="13" width="9.42578125" style="405" customWidth="1"/>
    <col min="14" max="14" width="3" style="405" customWidth="1"/>
    <col min="15" max="15" width="6.7109375" style="405" customWidth="1"/>
    <col min="16" max="23" width="6.7109375" style="382" customWidth="1"/>
    <col min="24" max="31" width="6.7109375" style="431" customWidth="1"/>
    <col min="32" max="32" width="6.7109375" style="515" customWidth="1"/>
    <col min="33" max="36" width="6.7109375" style="430" customWidth="1"/>
    <col min="37" max="37" width="7.28515625" style="715" customWidth="1"/>
    <col min="38" max="39" width="6.7109375" style="431" customWidth="1"/>
    <col min="40" max="40" width="9.42578125" style="577" customWidth="1"/>
    <col min="41" max="41" width="10" style="577" customWidth="1"/>
    <col min="42" max="42" width="7.7109375" style="382" customWidth="1"/>
    <col min="43" max="43" width="6.7109375" style="382" customWidth="1"/>
    <col min="44" max="50" width="6.7109375" style="395" customWidth="1"/>
    <col min="51" max="51" width="6.7109375" style="395" bestFit="1" customWidth="1"/>
    <col min="52" max="52" width="6.7109375" style="458" bestFit="1" customWidth="1"/>
    <col min="53" max="55" width="6.7109375" style="395" bestFit="1" customWidth="1"/>
    <col min="56" max="56" width="9.42578125" style="382" customWidth="1"/>
    <col min="57" max="57" width="10.42578125" style="382" customWidth="1"/>
    <col min="58" max="58" width="9.28515625" style="405"/>
    <col min="59" max="59" width="10" style="395" bestFit="1" customWidth="1"/>
    <col min="60" max="16384" width="9.28515625" style="405"/>
  </cols>
  <sheetData>
    <row r="1" spans="1:61" x14ac:dyDescent="0.2">
      <c r="A1" s="383" t="s">
        <v>127</v>
      </c>
      <c r="B1" s="384"/>
      <c r="C1" s="384"/>
      <c r="D1" s="385"/>
      <c r="E1" s="384"/>
      <c r="F1" s="384"/>
      <c r="G1" s="384"/>
      <c r="H1" s="384"/>
      <c r="I1" s="679"/>
      <c r="J1" s="384"/>
      <c r="K1" s="384"/>
      <c r="L1" s="384"/>
      <c r="M1" s="384"/>
      <c r="N1" s="382"/>
      <c r="O1" s="384"/>
      <c r="P1" s="386"/>
      <c r="Q1" s="386"/>
      <c r="R1" s="386"/>
      <c r="S1" s="386"/>
      <c r="T1" s="386"/>
      <c r="U1" s="386"/>
      <c r="V1" s="386"/>
      <c r="W1" s="386"/>
      <c r="X1" s="430"/>
      <c r="Y1" s="430"/>
      <c r="Z1" s="430"/>
      <c r="AA1" s="430"/>
      <c r="AB1" s="430"/>
      <c r="AC1" s="430"/>
      <c r="AD1" s="430"/>
      <c r="AE1" s="430"/>
      <c r="AF1" s="514"/>
      <c r="AG1" s="514"/>
      <c r="AH1" s="514"/>
      <c r="AI1" s="514"/>
      <c r="AJ1" s="514"/>
      <c r="AK1" s="699"/>
      <c r="AL1" s="448"/>
      <c r="AM1" s="448"/>
      <c r="AN1" s="578"/>
      <c r="AO1" s="385"/>
      <c r="AR1" s="404"/>
      <c r="AS1" s="404"/>
      <c r="AT1" s="404"/>
      <c r="AU1" s="404"/>
      <c r="AV1" s="404"/>
      <c r="AW1" s="404"/>
      <c r="AX1" s="404"/>
      <c r="AY1" s="404"/>
      <c r="AZ1" s="517"/>
      <c r="BA1" s="517"/>
      <c r="BB1" s="517"/>
      <c r="BC1" s="517"/>
      <c r="BD1" s="503"/>
      <c r="BE1" s="503"/>
      <c r="BG1" s="404"/>
    </row>
    <row r="2" spans="1:61" ht="33.75" x14ac:dyDescent="0.2">
      <c r="A2" s="445" t="s">
        <v>35</v>
      </c>
      <c r="B2" s="439"/>
      <c r="C2" s="749">
        <v>2013</v>
      </c>
      <c r="D2" s="749">
        <v>2014</v>
      </c>
      <c r="E2" s="749">
        <v>2015</v>
      </c>
      <c r="F2" s="749">
        <v>2016</v>
      </c>
      <c r="G2" s="749">
        <v>2017</v>
      </c>
      <c r="H2" s="749">
        <v>2018</v>
      </c>
      <c r="I2" s="749">
        <v>2019</v>
      </c>
      <c r="J2" s="750" t="s">
        <v>84</v>
      </c>
      <c r="K2" s="750" t="s">
        <v>122</v>
      </c>
      <c r="L2" s="473" t="s">
        <v>86</v>
      </c>
      <c r="M2" s="473" t="s">
        <v>123</v>
      </c>
      <c r="N2" s="178"/>
      <c r="O2" s="751" t="s">
        <v>20</v>
      </c>
      <c r="P2" s="751" t="s">
        <v>34</v>
      </c>
      <c r="Q2" s="751" t="s">
        <v>45</v>
      </c>
      <c r="R2" s="751" t="s">
        <v>46</v>
      </c>
      <c r="S2" s="751" t="s">
        <v>48</v>
      </c>
      <c r="T2" s="751" t="s">
        <v>49</v>
      </c>
      <c r="U2" s="751" t="s">
        <v>53</v>
      </c>
      <c r="V2" s="751" t="s">
        <v>54</v>
      </c>
      <c r="W2" s="751" t="s">
        <v>55</v>
      </c>
      <c r="X2" s="751" t="s">
        <v>56</v>
      </c>
      <c r="Y2" s="751" t="s">
        <v>60</v>
      </c>
      <c r="Z2" s="751" t="s">
        <v>61</v>
      </c>
      <c r="AA2" s="751" t="s">
        <v>62</v>
      </c>
      <c r="AB2" s="751" t="s">
        <v>63</v>
      </c>
      <c r="AC2" s="751" t="s">
        <v>67</v>
      </c>
      <c r="AD2" s="751" t="s">
        <v>70</v>
      </c>
      <c r="AE2" s="751" t="s">
        <v>74</v>
      </c>
      <c r="AF2" s="752" t="s">
        <v>80</v>
      </c>
      <c r="AG2" s="753" t="s">
        <v>82</v>
      </c>
      <c r="AH2" s="753" t="s">
        <v>88</v>
      </c>
      <c r="AI2" s="753" t="s">
        <v>89</v>
      </c>
      <c r="AJ2" s="753" t="s">
        <v>87</v>
      </c>
      <c r="AK2" s="754" t="s">
        <v>90</v>
      </c>
      <c r="AL2" s="752" t="s">
        <v>107</v>
      </c>
      <c r="AM2" s="752" t="s">
        <v>124</v>
      </c>
      <c r="AN2" s="579" t="s">
        <v>125</v>
      </c>
      <c r="AO2" s="580" t="s">
        <v>126</v>
      </c>
      <c r="AP2" s="178"/>
      <c r="AQ2" s="495" t="s">
        <v>39</v>
      </c>
      <c r="AR2" s="495" t="s">
        <v>40</v>
      </c>
      <c r="AS2" s="495" t="s">
        <v>47</v>
      </c>
      <c r="AT2" s="495" t="s">
        <v>50</v>
      </c>
      <c r="AU2" s="495" t="s">
        <v>57</v>
      </c>
      <c r="AV2" s="495" t="s">
        <v>59</v>
      </c>
      <c r="AW2" s="495" t="s">
        <v>64</v>
      </c>
      <c r="AX2" s="495" t="s">
        <v>66</v>
      </c>
      <c r="AY2" s="495" t="s">
        <v>71</v>
      </c>
      <c r="AZ2" s="495" t="s">
        <v>81</v>
      </c>
      <c r="BA2" s="518" t="s">
        <v>93</v>
      </c>
      <c r="BB2" s="518" t="s">
        <v>94</v>
      </c>
      <c r="BC2" s="518" t="s">
        <v>109</v>
      </c>
      <c r="BD2" s="497" t="s">
        <v>113</v>
      </c>
      <c r="BE2" s="497" t="s">
        <v>114</v>
      </c>
      <c r="BF2" s="498"/>
      <c r="BG2" s="499" t="s">
        <v>69</v>
      </c>
      <c r="BH2" s="438"/>
      <c r="BI2" s="387"/>
    </row>
    <row r="3" spans="1:61" x14ac:dyDescent="0.2">
      <c r="A3" s="440" t="s">
        <v>33</v>
      </c>
      <c r="B3" s="442"/>
      <c r="C3" s="480"/>
      <c r="D3" s="480"/>
      <c r="E3" s="480"/>
      <c r="F3" s="480"/>
      <c r="G3" s="480"/>
      <c r="H3" s="480"/>
      <c r="I3" s="680"/>
      <c r="J3" s="476"/>
      <c r="K3" s="476"/>
      <c r="N3" s="474"/>
      <c r="P3" s="500"/>
      <c r="Q3" s="500"/>
      <c r="R3" s="500"/>
      <c r="S3" s="500"/>
      <c r="T3" s="500"/>
      <c r="U3" s="500"/>
      <c r="V3" s="500"/>
      <c r="W3" s="500"/>
      <c r="X3" s="501"/>
      <c r="Y3" s="501"/>
      <c r="Z3" s="501"/>
      <c r="AA3" s="501"/>
      <c r="AB3" s="501"/>
      <c r="AC3" s="501"/>
      <c r="AD3" s="501"/>
      <c r="AE3" s="501"/>
      <c r="AF3" s="550"/>
      <c r="AG3" s="700"/>
      <c r="AH3" s="700"/>
      <c r="AI3" s="700"/>
      <c r="AJ3" s="700"/>
      <c r="AK3" s="701"/>
      <c r="AL3" s="441"/>
      <c r="AM3" s="441"/>
      <c r="AN3" s="581"/>
      <c r="AP3" s="475"/>
      <c r="AQ3" s="443"/>
      <c r="AR3" s="439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504"/>
      <c r="BE3" s="504"/>
      <c r="BG3" s="380"/>
    </row>
    <row r="4" spans="1:61" s="406" customFormat="1" x14ac:dyDescent="0.2">
      <c r="A4" s="445" t="s">
        <v>24</v>
      </c>
      <c r="B4" s="407"/>
      <c r="C4" s="506">
        <v>6060</v>
      </c>
      <c r="D4" s="506">
        <v>4865</v>
      </c>
      <c r="E4" s="506">
        <v>6155</v>
      </c>
      <c r="F4" s="506">
        <v>6030</v>
      </c>
      <c r="G4" s="506">
        <v>6125</v>
      </c>
      <c r="H4" s="506">
        <v>6125</v>
      </c>
      <c r="I4" s="681">
        <f t="shared" ref="I4:K4" si="0">SUM(I5:I9)</f>
        <v>6094.3589204313412</v>
      </c>
      <c r="J4" s="506">
        <f t="shared" si="0"/>
        <v>4776.6170669337807</v>
      </c>
      <c r="K4" s="506">
        <f t="shared" si="0"/>
        <v>5772.4805510682472</v>
      </c>
      <c r="L4" s="408">
        <f>IF(ISERROR(J4/I4),"N/A",IF(I4&lt;0,"N/A",IF(J4&lt;0,"N/A",IF(J4/I4-1&gt;300%,"&gt;±300%",IF(J4/I4-1&lt;-300%,"&gt;±300%",J4/I4-1)))))</f>
        <v>-0.21622321079249707</v>
      </c>
      <c r="M4" s="408">
        <f>IF(ISERROR(K4/J4),"N/A",IF(J4&lt;0,"N/A",IF(K4&lt;0,"N/A",IF(K4/J4-1&gt;300%,"&gt;±300%",IF(K4/J4-1&lt;-300%,"&gt;±300%",K4/J4-1)))))</f>
        <v>0.20848719296096596</v>
      </c>
      <c r="N4" s="418"/>
      <c r="O4" s="481">
        <v>1315</v>
      </c>
      <c r="P4" s="481">
        <v>1415</v>
      </c>
      <c r="Q4" s="481">
        <v>1360</v>
      </c>
      <c r="R4" s="481">
        <v>1545</v>
      </c>
      <c r="S4" s="481">
        <v>1655</v>
      </c>
      <c r="T4" s="481">
        <v>1615</v>
      </c>
      <c r="U4" s="481">
        <v>1270</v>
      </c>
      <c r="V4" s="481">
        <v>1650</v>
      </c>
      <c r="W4" s="481">
        <v>1620</v>
      </c>
      <c r="X4" s="481">
        <v>1490</v>
      </c>
      <c r="Y4" s="481">
        <v>1425</v>
      </c>
      <c r="Z4" s="481">
        <v>1555</v>
      </c>
      <c r="AA4" s="481">
        <v>1565</v>
      </c>
      <c r="AB4" s="481">
        <v>1580</v>
      </c>
      <c r="AC4" s="481">
        <v>1300</v>
      </c>
      <c r="AD4" s="481">
        <v>1605</v>
      </c>
      <c r="AE4" s="481">
        <v>1665</v>
      </c>
      <c r="AF4" s="481">
        <v>1565</v>
      </c>
      <c r="AG4" s="687">
        <f t="shared" ref="AG4:AL4" si="1">SUM(AG5:AG9)</f>
        <v>1319.6205365156379</v>
      </c>
      <c r="AH4" s="687">
        <f t="shared" si="1"/>
        <v>1665.028070181314</v>
      </c>
      <c r="AI4" s="687">
        <f t="shared" si="1"/>
        <v>1530.3862140539775</v>
      </c>
      <c r="AJ4" s="687">
        <f t="shared" si="1"/>
        <v>1579.3240996804104</v>
      </c>
      <c r="AK4" s="687">
        <f t="shared" si="1"/>
        <v>1242.500624152083</v>
      </c>
      <c r="AL4" s="687">
        <f t="shared" si="1"/>
        <v>937.87262721651837</v>
      </c>
      <c r="AM4" s="687">
        <f t="shared" ref="AM4" si="2">SUM(AM5:AM9)</f>
        <v>1492.9898067422994</v>
      </c>
      <c r="AN4" s="408">
        <f>IF(ISERROR(AM4/AI4),"N/A",IF(AI4&lt;0,"N/A",IF(AM4&lt;0,"N/A",IF(AM4/AI4-1&gt;300%,"&gt;±300%",IF(AM4/AI4-1&lt;-300%,"&gt;±300%",AM4/AI4-1)))))</f>
        <v>-2.4435927982267569E-2</v>
      </c>
      <c r="AO4" s="408">
        <f>IF(ISERROR(AM4/AL4),"N/A",IF(AL4&lt;0,"N/A",IF(AM4&lt;0,"N/A",IF(AM4/AL4-1&gt;300%,"&gt;±300%",IF(AM4/AL4-1&lt;-300%,"&gt;±300%",AM4/AL4-1)))))</f>
        <v>0.59188973365529951</v>
      </c>
      <c r="AP4" s="424"/>
      <c r="AQ4" s="407">
        <f t="shared" ref="AQ4:AR4" si="3">SUM(AQ5:AQ9)</f>
        <v>2135</v>
      </c>
      <c r="AR4" s="407">
        <f t="shared" si="3"/>
        <v>2730</v>
      </c>
      <c r="AS4" s="407">
        <f t="shared" ref="AS4:AS10" si="4">SUM(Q4:R4)</f>
        <v>2905</v>
      </c>
      <c r="AT4" s="407">
        <f t="shared" ref="AT4:AT10" si="5">SUM(S4:T4)</f>
        <v>3270</v>
      </c>
      <c r="AU4" s="407">
        <f t="shared" ref="AU4:AU10" si="6">SUM(U4:V4)</f>
        <v>2920</v>
      </c>
      <c r="AV4" s="407">
        <f t="shared" ref="AV4:AV10" si="7">SUM(W4:X4)</f>
        <v>3110</v>
      </c>
      <c r="AW4" s="407">
        <f t="shared" ref="AW4:AW10" si="8">SUM(Y4:Z4)</f>
        <v>2980</v>
      </c>
      <c r="AX4" s="407">
        <f t="shared" ref="AX4:AX11" si="9">SUM(AA4:AB4)</f>
        <v>3145</v>
      </c>
      <c r="AY4" s="407">
        <f t="shared" ref="AY4:AY11" si="10">SUM(AC4:AD4)</f>
        <v>2905</v>
      </c>
      <c r="AZ4" s="407">
        <f t="shared" ref="AZ4:AZ11" si="11">SUM(AE4:AF4)</f>
        <v>3230</v>
      </c>
      <c r="BA4" s="407">
        <f t="shared" ref="BA4:BA11" si="12">SUM(AG4:AH4)</f>
        <v>2984.6486066969519</v>
      </c>
      <c r="BB4" s="407">
        <f t="shared" ref="BB4:BB11" si="13">SUM(AI4:AJ4)</f>
        <v>3109.7103137343879</v>
      </c>
      <c r="BC4" s="407">
        <f t="shared" ref="BC4:BC11" si="14">SUM(AK4:AL4)</f>
        <v>2180.3732513686014</v>
      </c>
      <c r="BD4" s="408">
        <f>IF(ISERROR(BC4/BA4),"N/A",IF(BA4&lt;0,"N/A",IF(BC4&lt;0,"N/A",IF(BC4/BA4-1&gt;300%,"&gt;±300%",IF(BC4/BA4-1&lt;-300%,"&gt;±300%",BC4/BA4-1)))))</f>
        <v>-0.26947070201956713</v>
      </c>
      <c r="BE4" s="408">
        <f>IF(ISERROR(BC4/BB4),"N/A",IF(BB4&lt;0,"N/A",IF(BC4&lt;0,"N/A",IF(BC4/BB4-1&gt;300%,"&gt;±300%",IF(BC4/BB4-1&lt;-300%,"&gt;±300%",BC4/BB4-1)))))</f>
        <v>-0.29885004344657573</v>
      </c>
      <c r="BF4" s="427"/>
      <c r="BG4" s="378">
        <f>SUM(AJ4:AM4)</f>
        <v>5252.6871577913107</v>
      </c>
      <c r="BH4" s="427"/>
    </row>
    <row r="5" spans="1:61" s="406" customFormat="1" x14ac:dyDescent="0.2">
      <c r="A5" s="434"/>
      <c r="B5" s="434" t="s">
        <v>0</v>
      </c>
      <c r="C5" s="507">
        <v>4345</v>
      </c>
      <c r="D5" s="507">
        <v>3125</v>
      </c>
      <c r="E5" s="507">
        <v>4475</v>
      </c>
      <c r="F5" s="507">
        <v>4250</v>
      </c>
      <c r="G5" s="507">
        <v>4380</v>
      </c>
      <c r="H5" s="507">
        <v>4470</v>
      </c>
      <c r="I5" s="682">
        <v>4402.1100105325604</v>
      </c>
      <c r="J5" s="682">
        <v>3100.2531890637638</v>
      </c>
      <c r="K5" s="682">
        <v>4091.8468321845921</v>
      </c>
      <c r="L5" s="410">
        <f>IF(ISERROR(J5/I5),"N/A",IF(I5&lt;0,"N/A",IF(J5&lt;0,"N/A",IF(J5/I5-1&gt;300%,"&gt;±300%",IF(J5/I5-1&lt;-300%,"&gt;±300%",J5/I5-1)))))</f>
        <v>-0.29573473137971396</v>
      </c>
      <c r="M5" s="410">
        <f>IF(ISERROR(K5/J5),"N/A",IF(J5&lt;0,"N/A",IF(K5&lt;0,"N/A",IF(K5/J5-1&gt;300%,"&gt;±300%",IF(K5/J5-1&lt;-300%,"&gt;±300%",K5/J5-1)))))</f>
        <v>0.31984279433005813</v>
      </c>
      <c r="N5" s="418"/>
      <c r="O5" s="490">
        <v>870</v>
      </c>
      <c r="P5" s="490">
        <v>980</v>
      </c>
      <c r="Q5" s="490">
        <v>940</v>
      </c>
      <c r="R5" s="490">
        <v>1130</v>
      </c>
      <c r="S5" s="490">
        <v>1215</v>
      </c>
      <c r="T5" s="490">
        <v>1195</v>
      </c>
      <c r="U5" s="490">
        <v>810</v>
      </c>
      <c r="V5" s="490">
        <v>1200</v>
      </c>
      <c r="W5" s="490">
        <v>1180</v>
      </c>
      <c r="X5" s="490">
        <v>1065</v>
      </c>
      <c r="Y5" s="490">
        <v>1030</v>
      </c>
      <c r="Z5" s="490">
        <v>1095</v>
      </c>
      <c r="AA5" s="490">
        <v>1140</v>
      </c>
      <c r="AB5" s="490">
        <v>1110</v>
      </c>
      <c r="AC5" s="490">
        <v>915</v>
      </c>
      <c r="AD5" s="490">
        <v>1160</v>
      </c>
      <c r="AE5" s="490">
        <v>1230</v>
      </c>
      <c r="AF5" s="490">
        <v>1170</v>
      </c>
      <c r="AG5" s="702">
        <v>873.58090000000004</v>
      </c>
      <c r="AH5" s="702">
        <v>1217.8928925173229</v>
      </c>
      <c r="AI5" s="702">
        <v>1121.5681650346457</v>
      </c>
      <c r="AJ5" s="702">
        <v>1189.0680529805909</v>
      </c>
      <c r="AK5" s="702">
        <v>831.92821893552002</v>
      </c>
      <c r="AL5" s="702">
        <v>514.22572045175434</v>
      </c>
      <c r="AM5" s="702">
        <v>1055.5873744776522</v>
      </c>
      <c r="AN5" s="410">
        <f>IF(ISERROR(AM5/AI5),"N/A",IF(AI5&lt;0,"N/A",IF(AM5&lt;0,"N/A",IF(AM5/AI5-1&gt;300%,"&gt;±300%",IF(AM5/AI5-1&lt;-300%,"&gt;±300%",AM5/AI5-1)))))</f>
        <v>-5.8829050800452531E-2</v>
      </c>
      <c r="AO5" s="410">
        <f t="shared" ref="AO5:AO11" si="15">IF(ISERROR(AM5/AL5),"N/A",IF(AL5&lt;0,"N/A",IF(AM5&lt;0,"N/A",IF(AM5/AL5-1&gt;300%,"&gt;±300%",IF(AM5/AL5-1&lt;-300%,"&gt;±300%",AM5/AL5-1)))))</f>
        <v>1.0527704712053381</v>
      </c>
      <c r="AP5" s="424"/>
      <c r="AQ5" s="411">
        <f t="shared" ref="AQ5:AQ10" si="16">D5-AR5</f>
        <v>1275</v>
      </c>
      <c r="AR5" s="411">
        <f>SUM(O5:P5)</f>
        <v>1850</v>
      </c>
      <c r="AS5" s="411">
        <f t="shared" si="4"/>
        <v>2070</v>
      </c>
      <c r="AT5" s="411">
        <f t="shared" si="5"/>
        <v>2410</v>
      </c>
      <c r="AU5" s="411">
        <f t="shared" si="6"/>
        <v>2010</v>
      </c>
      <c r="AV5" s="411">
        <f t="shared" si="7"/>
        <v>2245</v>
      </c>
      <c r="AW5" s="411">
        <f t="shared" si="8"/>
        <v>2125</v>
      </c>
      <c r="AX5" s="411">
        <f t="shared" si="9"/>
        <v>2250</v>
      </c>
      <c r="AY5" s="411">
        <f t="shared" si="10"/>
        <v>2075</v>
      </c>
      <c r="AZ5" s="411">
        <f t="shared" si="11"/>
        <v>2400</v>
      </c>
      <c r="BA5" s="411">
        <f t="shared" si="12"/>
        <v>2091.4737925173231</v>
      </c>
      <c r="BB5" s="411">
        <f t="shared" si="13"/>
        <v>2310.6362180152364</v>
      </c>
      <c r="BC5" s="411">
        <f t="shared" si="14"/>
        <v>1346.1539393872745</v>
      </c>
      <c r="BD5" s="410">
        <f t="shared" ref="BD5:BD11" si="17">IF(ISERROR(BC5/BA5),"N/A",IF(BA5&lt;0,"N/A",IF(BC5&lt;0,"N/A",IF(BC5/BA5-1&gt;300%,"&gt;±300%",IF(BC5/BA5-1&lt;-300%,"&gt;±300%",BC5/BA5-1)))))</f>
        <v>-0.35636107695759012</v>
      </c>
      <c r="BE5" s="410">
        <f t="shared" ref="BE5:BE11" si="18">IF(ISERROR(BC5/BB5),"N/A",IF(BB5&lt;0,"N/A",IF(BC5&lt;0,"N/A",IF(BC5/BB5-1&gt;300%,"&gt;±300%",IF(BC5/BB5-1&lt;-300%,"&gt;±300%",BC5/BB5-1)))))</f>
        <v>-0.41740983332132731</v>
      </c>
      <c r="BF5" s="427"/>
      <c r="BG5" s="381">
        <f t="shared" ref="BG5:BG11" si="19">SUM(AJ5:AM5)</f>
        <v>3590.8093668455172</v>
      </c>
      <c r="BH5" s="427"/>
    </row>
    <row r="6" spans="1:61" x14ac:dyDescent="0.2">
      <c r="A6" s="434"/>
      <c r="B6" s="434" t="s">
        <v>8</v>
      </c>
      <c r="C6" s="507">
        <v>405</v>
      </c>
      <c r="D6" s="507">
        <v>405</v>
      </c>
      <c r="E6" s="507">
        <v>405</v>
      </c>
      <c r="F6" s="507">
        <v>490</v>
      </c>
      <c r="G6" s="507">
        <v>480</v>
      </c>
      <c r="H6" s="507">
        <v>465</v>
      </c>
      <c r="I6" s="682">
        <v>455.12139999999999</v>
      </c>
      <c r="J6" s="682">
        <v>471.68130758843995</v>
      </c>
      <c r="K6" s="682">
        <v>462.99270233734575</v>
      </c>
      <c r="L6" s="410">
        <f t="shared" ref="L6:L9" si="20">IF(ISERROR(J6/I6),"N/A",IF(I6&lt;0,"N/A",IF(J6&lt;0,"N/A",IF(J6/I6-1&gt;300%,"&gt;±300%",IF(J6/I6-1&lt;-300%,"&gt;±300%",J6/I6-1)))))</f>
        <v>3.6385693110541295E-2</v>
      </c>
      <c r="M6" s="410">
        <f t="shared" ref="M6:M11" si="21">IF(ISERROR(K6/J6),"N/A",IF(J6&lt;0,"N/A",IF(K6&lt;0,"N/A",IF(K6/J6-1&gt;300%,"&gt;±300%",IF(K6/J6-1&lt;-300%,"&gt;±300%",K6/J6-1)))))</f>
        <v>-1.8420499416261227E-2</v>
      </c>
      <c r="N6" s="418"/>
      <c r="O6" s="490">
        <v>95</v>
      </c>
      <c r="P6" s="490">
        <v>95</v>
      </c>
      <c r="Q6" s="490">
        <v>95</v>
      </c>
      <c r="R6" s="490">
        <v>80</v>
      </c>
      <c r="S6" s="490">
        <v>115</v>
      </c>
      <c r="T6" s="490">
        <v>110</v>
      </c>
      <c r="U6" s="490">
        <v>130</v>
      </c>
      <c r="V6" s="490">
        <v>120</v>
      </c>
      <c r="W6" s="490">
        <v>120</v>
      </c>
      <c r="X6" s="490">
        <v>120</v>
      </c>
      <c r="Y6" s="490">
        <v>115</v>
      </c>
      <c r="Z6" s="490">
        <v>125</v>
      </c>
      <c r="AA6" s="490">
        <v>100</v>
      </c>
      <c r="AB6" s="490">
        <v>140</v>
      </c>
      <c r="AC6" s="490">
        <v>115</v>
      </c>
      <c r="AD6" s="490">
        <v>115</v>
      </c>
      <c r="AE6" s="490">
        <v>120</v>
      </c>
      <c r="AF6" s="490">
        <v>120</v>
      </c>
      <c r="AG6" s="702">
        <v>112.5951</v>
      </c>
      <c r="AH6" s="702">
        <v>120.17643999999999</v>
      </c>
      <c r="AI6" s="702">
        <v>116.44999999999999</v>
      </c>
      <c r="AJ6" s="702">
        <v>105.89986</v>
      </c>
      <c r="AK6" s="702">
        <v>118.19716</v>
      </c>
      <c r="AL6" s="702">
        <v>116.6964</v>
      </c>
      <c r="AM6" s="702">
        <v>121.34806390637611</v>
      </c>
      <c r="AN6" s="410">
        <f t="shared" ref="AN6:AN11" si="22">IF(ISERROR(AM6/AI6),"N/A",IF(AI6&lt;0,"N/A",IF(AM6&lt;0,"N/A",IF(AM6/AI6-1&gt;300%,"&gt;±300%",IF(AM6/AI6-1&lt;-300%,"&gt;±300%",AM6/AI6-1)))))</f>
        <v>4.2061519161667116E-2</v>
      </c>
      <c r="AO6" s="410">
        <f t="shared" si="15"/>
        <v>3.9861245988531913E-2</v>
      </c>
      <c r="AP6" s="424"/>
      <c r="AQ6" s="411">
        <f t="shared" si="16"/>
        <v>215</v>
      </c>
      <c r="AR6" s="411">
        <f t="shared" ref="AR6:AR10" si="23">SUM(O6:P6)</f>
        <v>190</v>
      </c>
      <c r="AS6" s="411">
        <f t="shared" si="4"/>
        <v>175</v>
      </c>
      <c r="AT6" s="411">
        <f t="shared" si="5"/>
        <v>225</v>
      </c>
      <c r="AU6" s="411">
        <f t="shared" si="6"/>
        <v>250</v>
      </c>
      <c r="AV6" s="411">
        <f t="shared" si="7"/>
        <v>240</v>
      </c>
      <c r="AW6" s="411">
        <f t="shared" si="8"/>
        <v>240</v>
      </c>
      <c r="AX6" s="411">
        <f t="shared" si="9"/>
        <v>240</v>
      </c>
      <c r="AY6" s="411">
        <f t="shared" si="10"/>
        <v>230</v>
      </c>
      <c r="AZ6" s="411">
        <f t="shared" si="11"/>
        <v>240</v>
      </c>
      <c r="BA6" s="411">
        <f t="shared" si="12"/>
        <v>232.77153999999999</v>
      </c>
      <c r="BB6" s="411">
        <f t="shared" si="13"/>
        <v>222.34985999999998</v>
      </c>
      <c r="BC6" s="411">
        <f t="shared" si="14"/>
        <v>234.89355999999998</v>
      </c>
      <c r="BD6" s="410">
        <f t="shared" si="17"/>
        <v>9.1163206636000194E-3</v>
      </c>
      <c r="BE6" s="410">
        <f t="shared" si="18"/>
        <v>5.6414247348750335E-2</v>
      </c>
      <c r="BF6" s="427"/>
      <c r="BG6" s="381">
        <f t="shared" si="19"/>
        <v>462.1414839063761</v>
      </c>
      <c r="BH6" s="427"/>
      <c r="BI6" s="406"/>
    </row>
    <row r="7" spans="1:61" x14ac:dyDescent="0.2">
      <c r="A7" s="434"/>
      <c r="B7" s="434" t="s">
        <v>15</v>
      </c>
      <c r="C7" s="507">
        <v>355</v>
      </c>
      <c r="D7" s="507">
        <v>395</v>
      </c>
      <c r="E7" s="507">
        <v>365</v>
      </c>
      <c r="F7" s="507">
        <v>390</v>
      </c>
      <c r="G7" s="507">
        <v>360</v>
      </c>
      <c r="H7" s="507">
        <v>345</v>
      </c>
      <c r="I7" s="682">
        <v>356.3391414125814</v>
      </c>
      <c r="J7" s="682">
        <v>352.05639888368216</v>
      </c>
      <c r="K7" s="682">
        <v>368.53261630636723</v>
      </c>
      <c r="L7" s="410">
        <f t="shared" si="20"/>
        <v>-1.201872607068033E-2</v>
      </c>
      <c r="M7" s="410">
        <f t="shared" si="21"/>
        <v>4.679993738198962E-2</v>
      </c>
      <c r="N7" s="418"/>
      <c r="O7" s="490">
        <v>105</v>
      </c>
      <c r="P7" s="490">
        <v>115</v>
      </c>
      <c r="Q7" s="490">
        <v>100</v>
      </c>
      <c r="R7" s="490">
        <v>100</v>
      </c>
      <c r="S7" s="490">
        <v>90</v>
      </c>
      <c r="T7" s="490">
        <v>100</v>
      </c>
      <c r="U7" s="490">
        <v>100</v>
      </c>
      <c r="V7" s="490">
        <v>105</v>
      </c>
      <c r="W7" s="490">
        <v>100</v>
      </c>
      <c r="X7" s="490">
        <v>85</v>
      </c>
      <c r="Y7" s="490">
        <v>95</v>
      </c>
      <c r="Z7" s="490">
        <v>85</v>
      </c>
      <c r="AA7" s="490">
        <v>95</v>
      </c>
      <c r="AB7" s="490">
        <v>95</v>
      </c>
      <c r="AC7" s="490">
        <v>90</v>
      </c>
      <c r="AD7" s="490">
        <v>85</v>
      </c>
      <c r="AE7" s="490">
        <v>90</v>
      </c>
      <c r="AF7" s="490">
        <v>90</v>
      </c>
      <c r="AG7" s="702">
        <v>85.149501412581387</v>
      </c>
      <c r="AH7" s="702">
        <v>98.594069999999988</v>
      </c>
      <c r="AI7" s="702">
        <v>78.519019999999998</v>
      </c>
      <c r="AJ7" s="702">
        <v>94.076549999999997</v>
      </c>
      <c r="AK7" s="702">
        <v>97.680180000000007</v>
      </c>
      <c r="AL7" s="702">
        <v>86.719259999999991</v>
      </c>
      <c r="AM7" s="702">
        <v>70.483859999999993</v>
      </c>
      <c r="AN7" s="410">
        <f t="shared" si="22"/>
        <v>-0.10233393132008017</v>
      </c>
      <c r="AO7" s="410">
        <f t="shared" si="15"/>
        <v>-0.18721792598322451</v>
      </c>
      <c r="AP7" s="424"/>
      <c r="AQ7" s="411">
        <f t="shared" si="16"/>
        <v>175</v>
      </c>
      <c r="AR7" s="411">
        <f t="shared" si="23"/>
        <v>220</v>
      </c>
      <c r="AS7" s="411">
        <f t="shared" si="4"/>
        <v>200</v>
      </c>
      <c r="AT7" s="411">
        <f t="shared" si="5"/>
        <v>190</v>
      </c>
      <c r="AU7" s="411">
        <f t="shared" si="6"/>
        <v>205</v>
      </c>
      <c r="AV7" s="411">
        <f t="shared" si="7"/>
        <v>185</v>
      </c>
      <c r="AW7" s="411">
        <f t="shared" si="8"/>
        <v>180</v>
      </c>
      <c r="AX7" s="411">
        <f t="shared" si="9"/>
        <v>190</v>
      </c>
      <c r="AY7" s="411">
        <f t="shared" si="10"/>
        <v>175</v>
      </c>
      <c r="AZ7" s="411">
        <f t="shared" si="11"/>
        <v>180</v>
      </c>
      <c r="BA7" s="411">
        <f t="shared" si="12"/>
        <v>183.74357141258139</v>
      </c>
      <c r="BB7" s="411">
        <f t="shared" si="13"/>
        <v>172.59557000000001</v>
      </c>
      <c r="BC7" s="411">
        <f t="shared" si="14"/>
        <v>184.39944</v>
      </c>
      <c r="BD7" s="410">
        <f t="shared" si="17"/>
        <v>3.5694777366981345E-3</v>
      </c>
      <c r="BE7" s="410">
        <f t="shared" si="18"/>
        <v>6.8390341652453612E-2</v>
      </c>
      <c r="BF7" s="427"/>
      <c r="BG7" s="381">
        <f t="shared" si="19"/>
        <v>348.95985000000002</v>
      </c>
      <c r="BH7" s="427"/>
      <c r="BI7" s="406"/>
    </row>
    <row r="8" spans="1:61" x14ac:dyDescent="0.2">
      <c r="A8" s="434"/>
      <c r="B8" s="434" t="s">
        <v>1</v>
      </c>
      <c r="C8" s="507">
        <v>740</v>
      </c>
      <c r="D8" s="507">
        <v>740</v>
      </c>
      <c r="E8" s="507">
        <v>710</v>
      </c>
      <c r="F8" s="507">
        <v>715</v>
      </c>
      <c r="G8" s="507">
        <v>720</v>
      </c>
      <c r="H8" s="507">
        <v>665</v>
      </c>
      <c r="I8" s="682">
        <v>716.37891437287317</v>
      </c>
      <c r="J8" s="682">
        <v>671.61694974324416</v>
      </c>
      <c r="K8" s="682">
        <v>681.86635595039081</v>
      </c>
      <c r="L8" s="410">
        <f t="shared" si="20"/>
        <v>-6.2483643406526235E-2</v>
      </c>
      <c r="M8" s="410">
        <f t="shared" si="21"/>
        <v>1.5260791454213551E-2</v>
      </c>
      <c r="N8" s="418"/>
      <c r="O8" s="490">
        <v>200</v>
      </c>
      <c r="P8" s="490">
        <v>175</v>
      </c>
      <c r="Q8" s="490">
        <v>180</v>
      </c>
      <c r="R8" s="490">
        <v>190</v>
      </c>
      <c r="S8" s="490">
        <v>190</v>
      </c>
      <c r="T8" s="490">
        <v>160</v>
      </c>
      <c r="U8" s="490">
        <v>190</v>
      </c>
      <c r="V8" s="490">
        <v>180</v>
      </c>
      <c r="W8" s="490">
        <v>175</v>
      </c>
      <c r="X8" s="490">
        <v>170</v>
      </c>
      <c r="Y8" s="490">
        <v>140</v>
      </c>
      <c r="Z8" s="490">
        <v>205</v>
      </c>
      <c r="AA8" s="490">
        <v>185</v>
      </c>
      <c r="AB8" s="490">
        <v>190</v>
      </c>
      <c r="AC8" s="490">
        <v>140</v>
      </c>
      <c r="AD8" s="490">
        <v>200</v>
      </c>
      <c r="AE8" s="490">
        <v>180</v>
      </c>
      <c r="AF8" s="490">
        <v>145</v>
      </c>
      <c r="AG8" s="702">
        <v>204</v>
      </c>
      <c r="AH8" s="702">
        <v>188.79226177563464</v>
      </c>
      <c r="AI8" s="702">
        <v>174.19652661717544</v>
      </c>
      <c r="AJ8" s="702">
        <v>149.39012598006315</v>
      </c>
      <c r="AK8" s="702">
        <v>150</v>
      </c>
      <c r="AL8" s="702">
        <v>176.26161978170109</v>
      </c>
      <c r="AM8" s="702">
        <v>199.98438149110794</v>
      </c>
      <c r="AN8" s="410">
        <f t="shared" si="22"/>
        <v>0.14803885803421002</v>
      </c>
      <c r="AO8" s="410">
        <f t="shared" si="15"/>
        <v>0.13458835643736489</v>
      </c>
      <c r="AP8" s="424"/>
      <c r="AQ8" s="411">
        <f t="shared" si="16"/>
        <v>365</v>
      </c>
      <c r="AR8" s="411">
        <f t="shared" si="23"/>
        <v>375</v>
      </c>
      <c r="AS8" s="411">
        <f t="shared" si="4"/>
        <v>370</v>
      </c>
      <c r="AT8" s="411">
        <f t="shared" si="5"/>
        <v>350</v>
      </c>
      <c r="AU8" s="411">
        <f t="shared" si="6"/>
        <v>370</v>
      </c>
      <c r="AV8" s="411">
        <f t="shared" si="7"/>
        <v>345</v>
      </c>
      <c r="AW8" s="411">
        <f t="shared" si="8"/>
        <v>345</v>
      </c>
      <c r="AX8" s="411">
        <f t="shared" si="9"/>
        <v>375</v>
      </c>
      <c r="AY8" s="411">
        <f t="shared" si="10"/>
        <v>340</v>
      </c>
      <c r="AZ8" s="411">
        <f t="shared" si="11"/>
        <v>325</v>
      </c>
      <c r="BA8" s="411">
        <f t="shared" si="12"/>
        <v>392.79226177563464</v>
      </c>
      <c r="BB8" s="411">
        <f t="shared" si="13"/>
        <v>323.58665259723858</v>
      </c>
      <c r="BC8" s="411">
        <f t="shared" si="14"/>
        <v>326.26161978170109</v>
      </c>
      <c r="BD8" s="410">
        <f t="shared" si="17"/>
        <v>-0.16937869827979524</v>
      </c>
      <c r="BE8" s="410">
        <f t="shared" si="18"/>
        <v>8.2666178069834562E-3</v>
      </c>
      <c r="BF8" s="427"/>
      <c r="BG8" s="381">
        <f t="shared" si="19"/>
        <v>675.63612725287214</v>
      </c>
      <c r="BH8" s="427"/>
      <c r="BI8" s="406"/>
    </row>
    <row r="9" spans="1:61" x14ac:dyDescent="0.2">
      <c r="A9" s="415"/>
      <c r="B9" s="412" t="s">
        <v>2</v>
      </c>
      <c r="C9" s="412">
        <v>215</v>
      </c>
      <c r="D9" s="412">
        <v>200</v>
      </c>
      <c r="E9" s="412">
        <v>200</v>
      </c>
      <c r="F9" s="412">
        <v>185</v>
      </c>
      <c r="G9" s="412">
        <v>185</v>
      </c>
      <c r="H9" s="412">
        <v>180</v>
      </c>
      <c r="I9" s="683">
        <v>164.40945411332569</v>
      </c>
      <c r="J9" s="683">
        <v>181.0092216546509</v>
      </c>
      <c r="K9" s="683">
        <v>167.2420442895509</v>
      </c>
      <c r="L9" s="413">
        <f t="shared" si="20"/>
        <v>0.10096601579786979</v>
      </c>
      <c r="M9" s="413">
        <f t="shared" si="21"/>
        <v>-7.6057878373547827E-2</v>
      </c>
      <c r="N9" s="418"/>
      <c r="O9" s="483">
        <v>45</v>
      </c>
      <c r="P9" s="483">
        <v>50</v>
      </c>
      <c r="Q9" s="483">
        <v>45</v>
      </c>
      <c r="R9" s="483">
        <v>45</v>
      </c>
      <c r="S9" s="483">
        <v>45</v>
      </c>
      <c r="T9" s="483">
        <v>50</v>
      </c>
      <c r="U9" s="483">
        <v>40</v>
      </c>
      <c r="V9" s="483">
        <v>45</v>
      </c>
      <c r="W9" s="483">
        <v>45</v>
      </c>
      <c r="X9" s="483">
        <v>50</v>
      </c>
      <c r="Y9" s="483">
        <v>45</v>
      </c>
      <c r="Z9" s="483">
        <v>45</v>
      </c>
      <c r="AA9" s="483">
        <v>45</v>
      </c>
      <c r="AB9" s="483">
        <v>45</v>
      </c>
      <c r="AC9" s="483">
        <v>40</v>
      </c>
      <c r="AD9" s="483">
        <v>45</v>
      </c>
      <c r="AE9" s="483">
        <v>45</v>
      </c>
      <c r="AF9" s="483">
        <v>40</v>
      </c>
      <c r="AG9" s="683">
        <v>44.295035103056421</v>
      </c>
      <c r="AH9" s="683">
        <v>39.572405888356421</v>
      </c>
      <c r="AI9" s="683">
        <v>39.652502402156415</v>
      </c>
      <c r="AJ9" s="683">
        <v>40.889510719756416</v>
      </c>
      <c r="AK9" s="683">
        <v>44.695065216562881</v>
      </c>
      <c r="AL9" s="683">
        <v>43.969626983062881</v>
      </c>
      <c r="AM9" s="683">
        <v>45.586126867162875</v>
      </c>
      <c r="AN9" s="413">
        <f t="shared" si="22"/>
        <v>0.14964060539805368</v>
      </c>
      <c r="AO9" s="413">
        <f t="shared" si="15"/>
        <v>3.6764011773915417E-2</v>
      </c>
      <c r="AP9" s="424"/>
      <c r="AQ9" s="412">
        <f t="shared" si="16"/>
        <v>105</v>
      </c>
      <c r="AR9" s="412">
        <f t="shared" si="23"/>
        <v>95</v>
      </c>
      <c r="AS9" s="412">
        <f t="shared" si="4"/>
        <v>90</v>
      </c>
      <c r="AT9" s="412">
        <f t="shared" si="5"/>
        <v>95</v>
      </c>
      <c r="AU9" s="412">
        <f t="shared" si="6"/>
        <v>85</v>
      </c>
      <c r="AV9" s="412">
        <f t="shared" si="7"/>
        <v>95</v>
      </c>
      <c r="AW9" s="412">
        <f t="shared" si="8"/>
        <v>90</v>
      </c>
      <c r="AX9" s="412">
        <f t="shared" si="9"/>
        <v>90</v>
      </c>
      <c r="AY9" s="412">
        <f t="shared" si="10"/>
        <v>85</v>
      </c>
      <c r="AZ9" s="412">
        <f t="shared" si="11"/>
        <v>85</v>
      </c>
      <c r="BA9" s="412">
        <f t="shared" si="12"/>
        <v>83.867440991412849</v>
      </c>
      <c r="BB9" s="412">
        <f t="shared" si="13"/>
        <v>80.542013121912831</v>
      </c>
      <c r="BC9" s="412">
        <f t="shared" si="14"/>
        <v>88.664692199625762</v>
      </c>
      <c r="BD9" s="413">
        <f t="shared" si="17"/>
        <v>5.7200400435540866E-2</v>
      </c>
      <c r="BE9" s="413">
        <f t="shared" si="18"/>
        <v>0.1008502117449932</v>
      </c>
      <c r="BF9" s="427"/>
      <c r="BG9" s="381">
        <f t="shared" si="19"/>
        <v>175.14032978654507</v>
      </c>
      <c r="BH9" s="427"/>
      <c r="BI9" s="406"/>
    </row>
    <row r="10" spans="1:61" x14ac:dyDescent="0.2">
      <c r="A10" s="447" t="s">
        <v>36</v>
      </c>
      <c r="B10" s="448"/>
      <c r="C10" s="508">
        <v>-215</v>
      </c>
      <c r="D10" s="508">
        <v>350</v>
      </c>
      <c r="E10" s="508">
        <v>30</v>
      </c>
      <c r="F10" s="508">
        <v>30</v>
      </c>
      <c r="G10" s="508">
        <v>30</v>
      </c>
      <c r="H10" s="508">
        <v>10</v>
      </c>
      <c r="I10" s="684">
        <v>2.3549791485297149</v>
      </c>
      <c r="J10" s="684">
        <v>20</v>
      </c>
      <c r="K10" s="684">
        <v>0</v>
      </c>
      <c r="L10" s="449" t="str">
        <f>IF(ISERROR(J10/I10),"N/A",IF(I10&lt;0,"N/A",IF(J10&lt;0,"N/A",IF(J10/I10-1&gt;300%,"&gt;±300%",IF(J10/I10-1&lt;-300%,"&gt;±300%",J10/I10-1)))))</f>
        <v>&gt;±300%</v>
      </c>
      <c r="M10" s="582">
        <f t="shared" si="21"/>
        <v>-1</v>
      </c>
      <c r="N10" s="418"/>
      <c r="O10" s="484">
        <v>65</v>
      </c>
      <c r="P10" s="484">
        <v>-40</v>
      </c>
      <c r="Q10" s="484">
        <v>60</v>
      </c>
      <c r="R10" s="484">
        <v>-5</v>
      </c>
      <c r="S10" s="484">
        <v>25</v>
      </c>
      <c r="T10" s="484">
        <v>-45</v>
      </c>
      <c r="U10" s="484">
        <v>150</v>
      </c>
      <c r="V10" s="484">
        <v>60</v>
      </c>
      <c r="W10" s="484">
        <v>-105</v>
      </c>
      <c r="X10" s="484">
        <v>-75</v>
      </c>
      <c r="Y10" s="484">
        <v>-60</v>
      </c>
      <c r="Z10" s="484">
        <v>75</v>
      </c>
      <c r="AA10" s="484">
        <v>-10</v>
      </c>
      <c r="AB10" s="484">
        <v>25</v>
      </c>
      <c r="AC10" s="484">
        <v>-5</v>
      </c>
      <c r="AD10" s="484">
        <v>55</v>
      </c>
      <c r="AE10" s="484">
        <v>-20</v>
      </c>
      <c r="AF10" s="484">
        <v>-20</v>
      </c>
      <c r="AG10" s="703">
        <v>12.297170420544143</v>
      </c>
      <c r="AH10" s="703">
        <v>-27.714881004337556</v>
      </c>
      <c r="AI10" s="703">
        <v>-29.755726724069664</v>
      </c>
      <c r="AJ10" s="703">
        <v>47.52841645639279</v>
      </c>
      <c r="AK10" s="703">
        <v>43.561391685575401</v>
      </c>
      <c r="AL10" s="703">
        <v>33.803713631496159</v>
      </c>
      <c r="AM10" s="703">
        <v>-58.339545084249679</v>
      </c>
      <c r="AN10" s="582" t="str">
        <f t="shared" si="22"/>
        <v>N/A</v>
      </c>
      <c r="AO10" s="413" t="str">
        <f t="shared" si="15"/>
        <v>N/A</v>
      </c>
      <c r="AP10" s="424"/>
      <c r="AQ10" s="425">
        <f t="shared" si="16"/>
        <v>325</v>
      </c>
      <c r="AR10" s="425">
        <f t="shared" si="23"/>
        <v>25</v>
      </c>
      <c r="AS10" s="425">
        <f t="shared" si="4"/>
        <v>55</v>
      </c>
      <c r="AT10" s="425">
        <f t="shared" si="5"/>
        <v>-20</v>
      </c>
      <c r="AU10" s="425">
        <f t="shared" si="6"/>
        <v>210</v>
      </c>
      <c r="AV10" s="425">
        <f t="shared" si="7"/>
        <v>-180</v>
      </c>
      <c r="AW10" s="425">
        <f t="shared" si="8"/>
        <v>15</v>
      </c>
      <c r="AX10" s="425">
        <f t="shared" si="9"/>
        <v>15</v>
      </c>
      <c r="AY10" s="425">
        <f t="shared" si="10"/>
        <v>50</v>
      </c>
      <c r="AZ10" s="425">
        <f t="shared" si="11"/>
        <v>-40</v>
      </c>
      <c r="BA10" s="425">
        <f t="shared" si="12"/>
        <v>-15.417710583793413</v>
      </c>
      <c r="BB10" s="425">
        <f t="shared" si="13"/>
        <v>17.772689732323126</v>
      </c>
      <c r="BC10" s="425">
        <f t="shared" si="14"/>
        <v>77.365105317071567</v>
      </c>
      <c r="BD10" s="449" t="str">
        <f t="shared" si="17"/>
        <v>N/A</v>
      </c>
      <c r="BE10" s="449" t="str">
        <f t="shared" si="18"/>
        <v>&gt;±300%</v>
      </c>
      <c r="BF10" s="427"/>
      <c r="BG10" s="391">
        <f t="shared" si="19"/>
        <v>66.553976689214679</v>
      </c>
      <c r="BH10" s="427"/>
      <c r="BI10" s="406"/>
    </row>
    <row r="11" spans="1:61" x14ac:dyDescent="0.2">
      <c r="A11" s="450" t="s">
        <v>14</v>
      </c>
      <c r="B11" s="426"/>
      <c r="C11" s="426">
        <v>5845</v>
      </c>
      <c r="D11" s="426">
        <v>5215</v>
      </c>
      <c r="E11" s="426">
        <v>6185</v>
      </c>
      <c r="F11" s="426">
        <v>6060</v>
      </c>
      <c r="G11" s="426">
        <v>6155</v>
      </c>
      <c r="H11" s="426">
        <v>6135</v>
      </c>
      <c r="I11" s="685">
        <f>I4+I10</f>
        <v>6096.7138995798705</v>
      </c>
      <c r="J11" s="426">
        <f t="shared" ref="J11:K11" si="24">J4+J10</f>
        <v>4796.6170669337807</v>
      </c>
      <c r="K11" s="426">
        <f t="shared" si="24"/>
        <v>5772.4805510682472</v>
      </c>
      <c r="L11" s="433">
        <f>IF(ISERROR(J11/I11),"N/A",IF(I11&lt;0,"N/A",IF(J11&lt;0,"N/A",IF(J11/I11-1&gt;300%,"&gt;±300%",IF(J11/I11-1&lt;-300%,"&gt;±300%",J11/I11-1)))))</f>
        <v>-0.21324550471946546</v>
      </c>
      <c r="M11" s="433">
        <f t="shared" si="21"/>
        <v>0.20344827834219492</v>
      </c>
      <c r="N11" s="418"/>
      <c r="O11" s="485">
        <v>1380</v>
      </c>
      <c r="P11" s="485">
        <v>1375</v>
      </c>
      <c r="Q11" s="485">
        <v>1420</v>
      </c>
      <c r="R11" s="485">
        <v>1540</v>
      </c>
      <c r="S11" s="485">
        <v>1680</v>
      </c>
      <c r="T11" s="485">
        <v>1570</v>
      </c>
      <c r="U11" s="485">
        <v>1420</v>
      </c>
      <c r="V11" s="485">
        <v>1710</v>
      </c>
      <c r="W11" s="485">
        <v>1515</v>
      </c>
      <c r="X11" s="485">
        <v>1415</v>
      </c>
      <c r="Y11" s="485">
        <v>1365</v>
      </c>
      <c r="Z11" s="485">
        <v>1630</v>
      </c>
      <c r="AA11" s="485">
        <v>1555</v>
      </c>
      <c r="AB11" s="485">
        <v>1605</v>
      </c>
      <c r="AC11" s="485">
        <v>1295</v>
      </c>
      <c r="AD11" s="485">
        <v>1660</v>
      </c>
      <c r="AE11" s="485">
        <v>1645</v>
      </c>
      <c r="AF11" s="485">
        <v>1545</v>
      </c>
      <c r="AG11" s="685">
        <f>AG4+AG10</f>
        <v>1331.917706936182</v>
      </c>
      <c r="AH11" s="685">
        <f t="shared" ref="AH11:AL11" si="25">AH4+AH10</f>
        <v>1637.3131891769765</v>
      </c>
      <c r="AI11" s="685">
        <f t="shared" si="25"/>
        <v>1500.6304873299077</v>
      </c>
      <c r="AJ11" s="685">
        <f t="shared" si="25"/>
        <v>1626.8525161368032</v>
      </c>
      <c r="AK11" s="685">
        <f t="shared" si="25"/>
        <v>1286.0620158376585</v>
      </c>
      <c r="AL11" s="685">
        <f t="shared" si="25"/>
        <v>971.67634084801455</v>
      </c>
      <c r="AM11" s="685">
        <f t="shared" ref="AM11" si="26">AM4+AM10</f>
        <v>1434.6502616580497</v>
      </c>
      <c r="AN11" s="433">
        <f t="shared" si="22"/>
        <v>-4.3968336128674568E-2</v>
      </c>
      <c r="AO11" s="433">
        <f t="shared" si="15"/>
        <v>0.4764692741267964</v>
      </c>
      <c r="AP11" s="424"/>
      <c r="AQ11" s="426">
        <f t="shared" ref="AQ11:AU11" si="27">AQ4+AQ10</f>
        <v>2460</v>
      </c>
      <c r="AR11" s="426">
        <f t="shared" si="27"/>
        <v>2755</v>
      </c>
      <c r="AS11" s="426">
        <f t="shared" si="27"/>
        <v>2960</v>
      </c>
      <c r="AT11" s="426">
        <f t="shared" si="27"/>
        <v>3250</v>
      </c>
      <c r="AU11" s="426">
        <f t="shared" si="27"/>
        <v>3130</v>
      </c>
      <c r="AV11" s="426">
        <f>AV4+AV10</f>
        <v>2930</v>
      </c>
      <c r="AW11" s="426">
        <f>AW4+AW10</f>
        <v>2995</v>
      </c>
      <c r="AX11" s="426">
        <f t="shared" si="9"/>
        <v>3160</v>
      </c>
      <c r="AY11" s="426">
        <f t="shared" si="10"/>
        <v>2955</v>
      </c>
      <c r="AZ11" s="426">
        <f t="shared" si="11"/>
        <v>3190</v>
      </c>
      <c r="BA11" s="426">
        <f t="shared" si="12"/>
        <v>2969.2308961131585</v>
      </c>
      <c r="BB11" s="426">
        <f t="shared" si="13"/>
        <v>3127.4830034667111</v>
      </c>
      <c r="BC11" s="426">
        <f t="shared" si="14"/>
        <v>2257.7383566856729</v>
      </c>
      <c r="BD11" s="433">
        <f t="shared" si="17"/>
        <v>-0.23962182946393884</v>
      </c>
      <c r="BE11" s="433">
        <f t="shared" si="18"/>
        <v>-0.27809732165353263</v>
      </c>
      <c r="BF11" s="427"/>
      <c r="BG11" s="392">
        <f t="shared" si="19"/>
        <v>5319.2411344805259</v>
      </c>
      <c r="BH11" s="427"/>
      <c r="BI11" s="406"/>
    </row>
    <row r="12" spans="1:61" x14ac:dyDescent="0.2">
      <c r="A12" s="445"/>
      <c r="B12" s="424"/>
      <c r="C12" s="291"/>
      <c r="D12" s="291"/>
      <c r="E12" s="291"/>
      <c r="F12" s="291"/>
      <c r="G12" s="506"/>
      <c r="H12" s="506"/>
      <c r="I12" s="681"/>
      <c r="J12" s="407"/>
      <c r="K12" s="407"/>
      <c r="L12" s="451"/>
      <c r="M12" s="583"/>
      <c r="N12" s="418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451"/>
      <c r="AH12" s="451"/>
      <c r="AI12" s="451"/>
      <c r="AJ12" s="451"/>
      <c r="AK12" s="704"/>
      <c r="AL12" s="451"/>
      <c r="AM12" s="451"/>
      <c r="AN12" s="583"/>
      <c r="AO12" s="583"/>
      <c r="AP12" s="424"/>
      <c r="AQ12" s="409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51"/>
      <c r="BE12" s="451"/>
      <c r="BF12" s="427"/>
      <c r="BG12" s="377"/>
      <c r="BH12" s="427"/>
    </row>
    <row r="13" spans="1:61" s="406" customFormat="1" x14ac:dyDescent="0.2">
      <c r="A13" s="445" t="s">
        <v>22</v>
      </c>
      <c r="B13" s="407"/>
      <c r="C13" s="506">
        <v>1980</v>
      </c>
      <c r="D13" s="506">
        <v>2035</v>
      </c>
      <c r="E13" s="506">
        <v>1705</v>
      </c>
      <c r="F13" s="506">
        <v>1840</v>
      </c>
      <c r="G13" s="506">
        <v>1895</v>
      </c>
      <c r="H13" s="506">
        <v>1935</v>
      </c>
      <c r="I13" s="681">
        <f>SUM(I14:I16)</f>
        <v>2164.7254449501934</v>
      </c>
      <c r="J13" s="407">
        <f>SUM(J14:J16)</f>
        <v>1941.1528160828</v>
      </c>
      <c r="K13" s="407">
        <f t="shared" ref="K13" si="28">SUM(K14:K16)</f>
        <v>2092.546953271627</v>
      </c>
      <c r="L13" s="408">
        <f t="shared" ref="L13:L16" si="29">IF(ISERROR(J13/I13),"N/A",IF(I13&lt;0,"N/A",IF(J13&lt;0,"N/A",IF(J13/I13-1&gt;300%,"&gt;±300%",IF(J13/I13-1&lt;-300%,"&gt;±300%",J13/I13-1)))))</f>
        <v>-0.10327990064002668</v>
      </c>
      <c r="M13" s="408">
        <f t="shared" ref="M13:M16" si="30">IF(ISERROR(K13/J13),"N/A",IF(J13&lt;0,"N/A",IF(K13&lt;0,"N/A",IF(K13/J13-1&gt;300%,"&gt;±300%",IF(K13/J13-1&lt;-300%,"&gt;±300%",K13/J13-1)))))</f>
        <v>7.7991869539842273E-2</v>
      </c>
      <c r="N13" s="418"/>
      <c r="O13" s="481">
        <v>565</v>
      </c>
      <c r="P13" s="481">
        <v>475</v>
      </c>
      <c r="Q13" s="481">
        <v>435</v>
      </c>
      <c r="R13" s="481">
        <v>475</v>
      </c>
      <c r="S13" s="481">
        <v>415</v>
      </c>
      <c r="T13" s="481">
        <v>370</v>
      </c>
      <c r="U13" s="481">
        <v>395</v>
      </c>
      <c r="V13" s="481">
        <v>480</v>
      </c>
      <c r="W13" s="481">
        <v>510</v>
      </c>
      <c r="X13" s="481">
        <v>460</v>
      </c>
      <c r="Y13" s="481">
        <v>420</v>
      </c>
      <c r="Z13" s="481">
        <v>480</v>
      </c>
      <c r="AA13" s="481">
        <v>480</v>
      </c>
      <c r="AB13" s="481">
        <v>505</v>
      </c>
      <c r="AC13" s="481">
        <v>460</v>
      </c>
      <c r="AD13" s="481">
        <v>480</v>
      </c>
      <c r="AE13" s="481">
        <v>490</v>
      </c>
      <c r="AF13" s="481">
        <v>495</v>
      </c>
      <c r="AG13" s="663">
        <f>SUM(AG14:AG16)</f>
        <v>548.94550407420206</v>
      </c>
      <c r="AH13" s="687">
        <f t="shared" ref="AH13:AL13" si="31">SUM(AH14:AH16)</f>
        <v>519.68411609951465</v>
      </c>
      <c r="AI13" s="687">
        <f t="shared" si="31"/>
        <v>540.2093399568696</v>
      </c>
      <c r="AJ13" s="687">
        <f t="shared" si="31"/>
        <v>555.88648481960695</v>
      </c>
      <c r="AK13" s="687">
        <f t="shared" si="31"/>
        <v>489.45998955871204</v>
      </c>
      <c r="AL13" s="687">
        <f t="shared" si="31"/>
        <v>419.2208877322617</v>
      </c>
      <c r="AM13" s="687">
        <f t="shared" ref="AM13" si="32">SUM(AM14:AM16)</f>
        <v>505.17196130717247</v>
      </c>
      <c r="AN13" s="408">
        <f t="shared" ref="AN13:AN18" si="33">IF(ISERROR(AM13/AI13),"N/A",IF(AI13&lt;0,"N/A",IF(AM13&lt;0,"N/A",IF(AM13/AI13-1&gt;300%,"&gt;±300%",IF(AM13/AI13-1&lt;-300%,"&gt;±300%",AM13/AI13-1)))))</f>
        <v>-6.4858890911613121E-2</v>
      </c>
      <c r="AO13" s="408">
        <f t="shared" ref="AO13:AO18" si="34">IF(ISERROR(AM13/AL13),"N/A",IF(AL13&lt;0,"N/A",IF(AM13&lt;0,"N/A",IF(AM13/AL13-1&gt;300%,"&gt;±300%",IF(AM13/AL13-1&lt;-300%,"&gt;±300%",AM13/AL13-1)))))</f>
        <v>0.20502574201360879</v>
      </c>
      <c r="AP13" s="424"/>
      <c r="AQ13" s="407">
        <f>SUM(AQ14:AQ16)</f>
        <v>995</v>
      </c>
      <c r="AR13" s="407">
        <f>SUM(AR14:AR16)</f>
        <v>1040</v>
      </c>
      <c r="AS13" s="407">
        <f>SUM(Q13:R13)</f>
        <v>910</v>
      </c>
      <c r="AT13" s="407">
        <f>SUM(S13:T13)</f>
        <v>785</v>
      </c>
      <c r="AU13" s="407">
        <f>SUM(U13:V13)</f>
        <v>875</v>
      </c>
      <c r="AV13" s="407">
        <f>SUM(W13:X13)</f>
        <v>970</v>
      </c>
      <c r="AW13" s="407">
        <f>SUM(Y13:Z13)</f>
        <v>900</v>
      </c>
      <c r="AX13" s="407">
        <f>SUM(AA13:AB13)</f>
        <v>985</v>
      </c>
      <c r="AY13" s="407">
        <f>SUM(AC13:AD13)</f>
        <v>940</v>
      </c>
      <c r="AZ13" s="407">
        <f>SUM(AE13:AF13)</f>
        <v>985</v>
      </c>
      <c r="BA13" s="407">
        <f>SUM(AG13:AH13)</f>
        <v>1068.6296201737168</v>
      </c>
      <c r="BB13" s="407">
        <f>SUM(AI13:AJ13)</f>
        <v>1096.0958247764765</v>
      </c>
      <c r="BC13" s="407">
        <f>SUM(AK13:AL13)</f>
        <v>908.68087729097374</v>
      </c>
      <c r="BD13" s="408">
        <f>IF(ISERROR(BC13/BA13),"N/A",IF(BA13&lt;0,"N/A",IF(BC13&lt;0,"N/A",IF(BC13/BA13-1&gt;300%,"&gt;±300%",IF(BC13/BA13-1&lt;-300%,"&gt;±300%",BC13/BA13-1)))))</f>
        <v>-0.14967650143998612</v>
      </c>
      <c r="BE13" s="408">
        <f>IF(ISERROR(BC13/BB13),"N/A",IF(BB13&lt;0,"N/A",IF(BC13&lt;0,"N/A",IF(BC13/BB13-1&gt;300%,"&gt;±300%",IF(BC13/BB13-1&lt;-300%,"&gt;±300%",BC13/BB13-1)))))</f>
        <v>-0.17098409030407702</v>
      </c>
      <c r="BF13" s="427"/>
      <c r="BG13" s="407">
        <f t="shared" ref="BG13:BG16" si="35">SUM(AJ13:AM13)</f>
        <v>1969.7393234177532</v>
      </c>
      <c r="BH13" s="427"/>
    </row>
    <row r="14" spans="1:61" s="406" customFormat="1" x14ac:dyDescent="0.2">
      <c r="A14" s="409"/>
      <c r="B14" s="409" t="s">
        <v>4</v>
      </c>
      <c r="C14" s="507">
        <v>1120</v>
      </c>
      <c r="D14" s="507">
        <v>1255</v>
      </c>
      <c r="E14" s="507">
        <v>1185</v>
      </c>
      <c r="F14" s="507">
        <v>1210</v>
      </c>
      <c r="G14" s="507">
        <v>1325</v>
      </c>
      <c r="H14" s="507">
        <v>1420</v>
      </c>
      <c r="I14" s="686">
        <v>1630.0045421244777</v>
      </c>
      <c r="J14" s="409">
        <v>1486.3646441630697</v>
      </c>
      <c r="K14" s="409">
        <v>1573.3128770359469</v>
      </c>
      <c r="L14" s="410">
        <f t="shared" si="29"/>
        <v>-8.8122391226096775E-2</v>
      </c>
      <c r="M14" s="410">
        <f t="shared" si="30"/>
        <v>5.8497242392249849E-2</v>
      </c>
      <c r="N14" s="418"/>
      <c r="O14" s="482">
        <v>365</v>
      </c>
      <c r="P14" s="482">
        <v>305</v>
      </c>
      <c r="Q14" s="482">
        <v>315</v>
      </c>
      <c r="R14" s="482">
        <v>310</v>
      </c>
      <c r="S14" s="482">
        <v>295</v>
      </c>
      <c r="T14" s="482">
        <v>265</v>
      </c>
      <c r="U14" s="482">
        <v>280</v>
      </c>
      <c r="V14" s="482">
        <v>340</v>
      </c>
      <c r="W14" s="482">
        <v>315</v>
      </c>
      <c r="X14" s="482">
        <v>280</v>
      </c>
      <c r="Y14" s="482">
        <v>300</v>
      </c>
      <c r="Z14" s="482">
        <v>330</v>
      </c>
      <c r="AA14" s="482">
        <v>330</v>
      </c>
      <c r="AB14" s="482">
        <v>365</v>
      </c>
      <c r="AC14" s="482">
        <v>330</v>
      </c>
      <c r="AD14" s="482">
        <v>345</v>
      </c>
      <c r="AE14" s="482">
        <v>365</v>
      </c>
      <c r="AF14" s="482">
        <v>380</v>
      </c>
      <c r="AG14" s="686">
        <v>413.37200113460244</v>
      </c>
      <c r="AH14" s="686">
        <v>386.63254098987511</v>
      </c>
      <c r="AI14" s="686">
        <v>410</v>
      </c>
      <c r="AJ14" s="686">
        <v>420</v>
      </c>
      <c r="AK14" s="686">
        <v>406.03589407272102</v>
      </c>
      <c r="AL14" s="409">
        <v>308.70435902323908</v>
      </c>
      <c r="AM14" s="409">
        <v>378.03719837097947</v>
      </c>
      <c r="AN14" s="410">
        <f t="shared" si="33"/>
        <v>-7.7958052753708595E-2</v>
      </c>
      <c r="AO14" s="410">
        <f t="shared" si="34"/>
        <v>0.22459300402208138</v>
      </c>
      <c r="AP14" s="424"/>
      <c r="AQ14" s="411">
        <f>D14-AR14</f>
        <v>585</v>
      </c>
      <c r="AR14" s="411">
        <f>SUM(O14:P14)</f>
        <v>670</v>
      </c>
      <c r="AS14" s="411">
        <f>SUM(Q14:R14)</f>
        <v>625</v>
      </c>
      <c r="AT14" s="411">
        <f>SUM(S14:T14)</f>
        <v>560</v>
      </c>
      <c r="AU14" s="411">
        <f>SUM(U14:V14)</f>
        <v>620</v>
      </c>
      <c r="AV14" s="411">
        <f>SUM(W14:X14)</f>
        <v>595</v>
      </c>
      <c r="AW14" s="411">
        <f>SUM(Y14:Z14)</f>
        <v>630</v>
      </c>
      <c r="AX14" s="411">
        <f>SUM(AA14:AB14)</f>
        <v>695</v>
      </c>
      <c r="AY14" s="411">
        <f>SUM(AC14:AD14)</f>
        <v>675</v>
      </c>
      <c r="AZ14" s="411">
        <f>SUM(AE14:AF14)</f>
        <v>745</v>
      </c>
      <c r="BA14" s="411">
        <f>SUM(AG14:AH14)</f>
        <v>800.00454212447755</v>
      </c>
      <c r="BB14" s="411">
        <f>SUM(AI14:AJ14)</f>
        <v>830</v>
      </c>
      <c r="BC14" s="411">
        <f>SUM(AK14:AL14)</f>
        <v>714.74025309596004</v>
      </c>
      <c r="BD14" s="410">
        <f>IF(ISERROR(BC14/BA14),"N/A",IF(BA14&lt;0,"N/A",IF(BC14&lt;0,"N/A",IF(BC14/BA14-1&gt;300%,"&gt;±300%",IF(BC14/BA14-1&lt;-300%,"&gt;±300%",BC14/BA14-1)))))</f>
        <v>-0.10657975616249782</v>
      </c>
      <c r="BE14" s="410">
        <f>IF(ISERROR(BC14/BB14),"N/A",IF(BB14&lt;0,"N/A",IF(BC14&lt;0,"N/A",IF(BC14/BB14-1&gt;300%,"&gt;±300%",IF(BC14/BB14-1&lt;-300%,"&gt;±300%",BC14/BB14-1)))))</f>
        <v>-0.13886716494462648</v>
      </c>
      <c r="BF14" s="427"/>
      <c r="BG14" s="411">
        <f t="shared" si="35"/>
        <v>1512.7774514669395</v>
      </c>
      <c r="BH14" s="427"/>
    </row>
    <row r="15" spans="1:61" x14ac:dyDescent="0.2">
      <c r="A15" s="409"/>
      <c r="B15" s="409" t="s">
        <v>5</v>
      </c>
      <c r="C15" s="507">
        <v>855</v>
      </c>
      <c r="D15" s="507">
        <v>775</v>
      </c>
      <c r="E15" s="507">
        <v>515</v>
      </c>
      <c r="F15" s="507">
        <v>625</v>
      </c>
      <c r="G15" s="507">
        <v>560</v>
      </c>
      <c r="H15" s="507">
        <v>505</v>
      </c>
      <c r="I15" s="686">
        <v>476.57182430946597</v>
      </c>
      <c r="J15" s="409">
        <v>398.13331640386218</v>
      </c>
      <c r="K15" s="409">
        <v>462.0126721646534</v>
      </c>
      <c r="L15" s="410">
        <f t="shared" si="29"/>
        <v>-0.16458905857319228</v>
      </c>
      <c r="M15" s="410">
        <f t="shared" si="30"/>
        <v>0.16044714955729211</v>
      </c>
      <c r="N15" s="418"/>
      <c r="O15" s="490">
        <v>200</v>
      </c>
      <c r="P15" s="490">
        <v>170</v>
      </c>
      <c r="Q15" s="490">
        <v>120</v>
      </c>
      <c r="R15" s="490">
        <v>165</v>
      </c>
      <c r="S15" s="490">
        <v>120</v>
      </c>
      <c r="T15" s="490">
        <v>105</v>
      </c>
      <c r="U15" s="490">
        <v>115</v>
      </c>
      <c r="V15" s="490">
        <v>140</v>
      </c>
      <c r="W15" s="490">
        <v>195</v>
      </c>
      <c r="X15" s="490">
        <v>180</v>
      </c>
      <c r="Y15" s="490">
        <v>120</v>
      </c>
      <c r="Z15" s="490">
        <v>150</v>
      </c>
      <c r="AA15" s="490">
        <v>150</v>
      </c>
      <c r="AB15" s="490">
        <v>140</v>
      </c>
      <c r="AC15" s="490">
        <v>130</v>
      </c>
      <c r="AD15" s="490">
        <v>135</v>
      </c>
      <c r="AE15" s="490">
        <v>125</v>
      </c>
      <c r="AF15" s="490">
        <v>115</v>
      </c>
      <c r="AG15" s="686">
        <v>120.45474252537473</v>
      </c>
      <c r="AH15" s="686">
        <v>119.09579626573957</v>
      </c>
      <c r="AI15" s="686">
        <v>116.39893380926028</v>
      </c>
      <c r="AJ15" s="686">
        <v>120.62235170909138</v>
      </c>
      <c r="AK15" s="686">
        <v>69.869511383192133</v>
      </c>
      <c r="AL15" s="409">
        <v>97.124691506110551</v>
      </c>
      <c r="AM15" s="409">
        <v>112.66004679098877</v>
      </c>
      <c r="AN15" s="410">
        <f t="shared" si="33"/>
        <v>-3.21213167158243E-2</v>
      </c>
      <c r="AO15" s="410">
        <f t="shared" si="34"/>
        <v>0.15995268601600476</v>
      </c>
      <c r="AP15" s="424"/>
      <c r="AQ15" s="411">
        <f>D15-AR15</f>
        <v>405</v>
      </c>
      <c r="AR15" s="411">
        <f>SUM(O15:P15)</f>
        <v>370</v>
      </c>
      <c r="AS15" s="411">
        <f>SUM(Q15:R15)</f>
        <v>285</v>
      </c>
      <c r="AT15" s="411">
        <f>SUM(S15:T15)</f>
        <v>225</v>
      </c>
      <c r="AU15" s="411">
        <f>SUM(U15:V15)</f>
        <v>255</v>
      </c>
      <c r="AV15" s="411">
        <f>SUM(W15:X15)</f>
        <v>375</v>
      </c>
      <c r="AW15" s="411">
        <f>SUM(Y15:Z15)</f>
        <v>270</v>
      </c>
      <c r="AX15" s="411">
        <f>SUM(AA15:AB15)</f>
        <v>290</v>
      </c>
      <c r="AY15" s="411">
        <f>SUM(AC15:AD15)</f>
        <v>265</v>
      </c>
      <c r="AZ15" s="411">
        <f>SUM(AE15:AF15)</f>
        <v>240</v>
      </c>
      <c r="BA15" s="411">
        <f>SUM(AG15:AH15)</f>
        <v>239.55053879111429</v>
      </c>
      <c r="BB15" s="411">
        <f>SUM(AI15:AJ15)</f>
        <v>237.02128551835165</v>
      </c>
      <c r="BC15" s="411">
        <f>SUM(AK15:AL15)</f>
        <v>166.9942028893027</v>
      </c>
      <c r="BD15" s="410">
        <f>IF(ISERROR(BC15/BA15),"N/A",IF(BA15&lt;0,"N/A",IF(BC15&lt;0,"N/A",IF(BC15/BA15-1&gt;300%,"&gt;±300%",IF(BC15/BA15-1&lt;-300%,"&gt;±300%",BC15/BA15-1)))))</f>
        <v>-0.30288529622168792</v>
      </c>
      <c r="BE15" s="410">
        <f>IF(ISERROR(BC15/BB15),"N/A",IF(BB15&lt;0,"N/A",IF(BC15&lt;0,"N/A",IF(BC15/BB15-1&gt;300%,"&gt;±300%",IF(BC15/BB15-1&lt;-300%,"&gt;±300%",BC15/BB15-1)))))</f>
        <v>-0.29544638776177345</v>
      </c>
      <c r="BF15" s="427"/>
      <c r="BG15" s="381">
        <f t="shared" si="35"/>
        <v>400.27660138938279</v>
      </c>
      <c r="BH15" s="427"/>
    </row>
    <row r="16" spans="1:61" x14ac:dyDescent="0.2">
      <c r="A16" s="409"/>
      <c r="B16" s="409" t="s">
        <v>6</v>
      </c>
      <c r="C16" s="507">
        <v>5</v>
      </c>
      <c r="D16" s="507">
        <v>5</v>
      </c>
      <c r="E16" s="507">
        <v>5</v>
      </c>
      <c r="F16" s="507">
        <v>5</v>
      </c>
      <c r="G16" s="507">
        <v>10</v>
      </c>
      <c r="H16" s="507">
        <v>10</v>
      </c>
      <c r="I16" s="686">
        <v>58.149078516249638</v>
      </c>
      <c r="J16" s="686">
        <v>56.654855515868157</v>
      </c>
      <c r="K16" s="686">
        <v>57.221404071026839</v>
      </c>
      <c r="L16" s="410">
        <f t="shared" si="29"/>
        <v>-2.5696417527303117E-2</v>
      </c>
      <c r="M16" s="410">
        <f t="shared" si="30"/>
        <v>1.0000000000000009E-2</v>
      </c>
      <c r="N16" s="418"/>
      <c r="O16" s="490">
        <v>0</v>
      </c>
      <c r="P16" s="490">
        <v>0</v>
      </c>
      <c r="Q16" s="482">
        <v>0</v>
      </c>
      <c r="R16" s="482">
        <v>0</v>
      </c>
      <c r="S16" s="482">
        <v>0</v>
      </c>
      <c r="T16" s="482">
        <v>0</v>
      </c>
      <c r="U16" s="482">
        <v>0</v>
      </c>
      <c r="V16" s="482">
        <v>0</v>
      </c>
      <c r="W16" s="482">
        <v>0</v>
      </c>
      <c r="X16" s="482">
        <v>0</v>
      </c>
      <c r="Y16" s="482">
        <v>0</v>
      </c>
      <c r="Z16" s="482">
        <v>0</v>
      </c>
      <c r="AA16" s="482">
        <v>0</v>
      </c>
      <c r="AB16" s="482">
        <v>0</v>
      </c>
      <c r="AC16" s="482">
        <v>0</v>
      </c>
      <c r="AD16" s="482">
        <v>0</v>
      </c>
      <c r="AE16" s="482">
        <v>0</v>
      </c>
      <c r="AF16" s="482">
        <v>0</v>
      </c>
      <c r="AG16" s="686">
        <v>15.118760414224907</v>
      </c>
      <c r="AH16" s="686">
        <v>13.955778843899912</v>
      </c>
      <c r="AI16" s="686">
        <v>13.810406147609289</v>
      </c>
      <c r="AJ16" s="686">
        <v>15.26413311051553</v>
      </c>
      <c r="AK16" s="686">
        <v>13.554584102798852</v>
      </c>
      <c r="AL16" s="409">
        <v>13.391837202912059</v>
      </c>
      <c r="AM16" s="409">
        <v>14.474716145204232</v>
      </c>
      <c r="AN16" s="410">
        <f t="shared" si="33"/>
        <v>4.8102133311259676E-2</v>
      </c>
      <c r="AO16" s="410">
        <f t="shared" si="34"/>
        <v>8.0861119044719265E-2</v>
      </c>
      <c r="AP16" s="424"/>
      <c r="AQ16" s="411">
        <f>D16-AR16</f>
        <v>5</v>
      </c>
      <c r="AR16" s="411">
        <f>SUM(O16:P16)</f>
        <v>0</v>
      </c>
      <c r="AS16" s="411">
        <f>SUM(Q16:R16)</f>
        <v>0</v>
      </c>
      <c r="AT16" s="411">
        <f>SUM(S16:T16)</f>
        <v>0</v>
      </c>
      <c r="AU16" s="411">
        <f>SUM(U16:V16)</f>
        <v>0</v>
      </c>
      <c r="AV16" s="411">
        <f>SUM(W16:X16)</f>
        <v>0</v>
      </c>
      <c r="AW16" s="411">
        <f>SUM(Y16:Z16)</f>
        <v>0</v>
      </c>
      <c r="AX16" s="411">
        <f>SUM(AA16:AB16)</f>
        <v>0</v>
      </c>
      <c r="AY16" s="411">
        <f>SUM(AC16:AD16)</f>
        <v>0</v>
      </c>
      <c r="AZ16" s="411">
        <f>SUM(AE16:AF16)</f>
        <v>0</v>
      </c>
      <c r="BA16" s="411">
        <f>SUM(AG16:AH16)</f>
        <v>29.074539258124819</v>
      </c>
      <c r="BB16" s="411">
        <f>SUM(AI16:AJ16)</f>
        <v>29.074539258124819</v>
      </c>
      <c r="BC16" s="411">
        <f>SUM(AK16:AL16)</f>
        <v>26.946421305710913</v>
      </c>
      <c r="BD16" s="410">
        <f>IF(ISERROR(BC16/BA16),"N/A",IF(BA16&lt;0,"N/A",IF(BC16&lt;0,"N/A",IF(BC16/BA16-1&gt;300%,"&gt;±300%",IF(BC16/BA16-1&lt;-300%,"&gt;±300%",BC16/BA16-1)))))</f>
        <v>-7.3195242528880544E-2</v>
      </c>
      <c r="BE16" s="410">
        <f>IF(ISERROR(BC16/BB16),"N/A",IF(BB16&lt;0,"N/A",IF(BC16&lt;0,"N/A",IF(BC16/BB16-1&gt;300%,"&gt;±300%",IF(BC16/BB16-1&lt;-300%,"&gt;±300%",BC16/BB16-1)))))</f>
        <v>-7.3195242528880544E-2</v>
      </c>
      <c r="BF16" s="427"/>
      <c r="BG16" s="381">
        <f t="shared" si="35"/>
        <v>56.685270561430677</v>
      </c>
      <c r="BH16" s="427"/>
    </row>
    <row r="17" spans="1:60" x14ac:dyDescent="0.2">
      <c r="A17" s="445"/>
      <c r="B17" s="424"/>
      <c r="C17" s="506"/>
      <c r="D17" s="506"/>
      <c r="E17" s="506"/>
      <c r="F17" s="506"/>
      <c r="G17" s="506"/>
      <c r="H17" s="506"/>
      <c r="I17" s="687"/>
      <c r="J17" s="407"/>
      <c r="K17" s="407"/>
      <c r="L17" s="418"/>
      <c r="M17" s="584"/>
      <c r="N17" s="418"/>
      <c r="O17" s="502"/>
      <c r="P17" s="502"/>
      <c r="Q17" s="502"/>
      <c r="R17" s="502"/>
      <c r="S17" s="502"/>
      <c r="T17" s="502"/>
      <c r="U17" s="502"/>
      <c r="V17" s="502"/>
      <c r="W17" s="502"/>
      <c r="X17" s="502"/>
      <c r="Y17" s="502"/>
      <c r="Z17" s="502"/>
      <c r="AA17" s="502"/>
      <c r="AB17" s="502"/>
      <c r="AC17" s="502"/>
      <c r="AD17" s="502"/>
      <c r="AE17" s="502"/>
      <c r="AF17" s="502"/>
      <c r="AG17" s="418"/>
      <c r="AH17" s="418"/>
      <c r="AI17" s="418"/>
      <c r="AJ17" s="418"/>
      <c r="AK17" s="705"/>
      <c r="AL17" s="418"/>
      <c r="AM17" s="418"/>
      <c r="AN17" s="584"/>
      <c r="AO17" s="584"/>
      <c r="AP17" s="424"/>
      <c r="AQ17" s="446"/>
      <c r="AR17" s="409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18"/>
      <c r="BE17" s="418"/>
      <c r="BF17" s="427"/>
      <c r="BG17" s="377"/>
      <c r="BH17" s="427"/>
    </row>
    <row r="18" spans="1:60" x14ac:dyDescent="0.2">
      <c r="A18" s="450" t="s">
        <v>25</v>
      </c>
      <c r="B18" s="426"/>
      <c r="C18" s="426">
        <v>7825</v>
      </c>
      <c r="D18" s="426">
        <v>7250</v>
      </c>
      <c r="E18" s="426">
        <v>7890</v>
      </c>
      <c r="F18" s="426">
        <v>7900</v>
      </c>
      <c r="G18" s="426">
        <v>8050</v>
      </c>
      <c r="H18" s="426">
        <v>8070</v>
      </c>
      <c r="I18" s="685">
        <f>I11+I13</f>
        <v>8261.439344530063</v>
      </c>
      <c r="J18" s="426">
        <f>J11+J13</f>
        <v>6737.7698830165809</v>
      </c>
      <c r="K18" s="426">
        <f>K11+K13</f>
        <v>7865.0275043398742</v>
      </c>
      <c r="L18" s="433">
        <f>IF(ISERROR(J18/I18),"N/A",IF(I18&lt;0,"N/A",IF(J18&lt;0,"N/A",IF(J18/I18-1&gt;300%,"&gt;±300%",IF(J18/I18-1&lt;-300%,"&gt;±300%",J18/I18-1)))))</f>
        <v>-0.1844314771278095</v>
      </c>
      <c r="M18" s="433">
        <f>IF(ISERROR(K18/J18),"N/A",IF(J18&lt;0,"N/A",IF(K18&lt;0,"N/A",IF(K18/J18-1&gt;300%,"&gt;±300%",IF(K18/J18-1&lt;-300%,"&gt;±300%",K18/J18-1)))))</f>
        <v>0.16730426252233577</v>
      </c>
      <c r="N18" s="418"/>
      <c r="O18" s="485">
        <v>1945</v>
      </c>
      <c r="P18" s="485">
        <v>1850</v>
      </c>
      <c r="Q18" s="485">
        <v>1855</v>
      </c>
      <c r="R18" s="485">
        <v>2015</v>
      </c>
      <c r="S18" s="485">
        <v>2095</v>
      </c>
      <c r="T18" s="485">
        <v>1940</v>
      </c>
      <c r="U18" s="485">
        <v>1815</v>
      </c>
      <c r="V18" s="485">
        <v>2190</v>
      </c>
      <c r="W18" s="485">
        <v>2025</v>
      </c>
      <c r="X18" s="485">
        <v>1875</v>
      </c>
      <c r="Y18" s="485">
        <v>1785</v>
      </c>
      <c r="Z18" s="485">
        <v>2110</v>
      </c>
      <c r="AA18" s="485">
        <v>2035</v>
      </c>
      <c r="AB18" s="485">
        <v>2110</v>
      </c>
      <c r="AC18" s="485">
        <v>1755</v>
      </c>
      <c r="AD18" s="485">
        <v>2140</v>
      </c>
      <c r="AE18" s="485">
        <v>2135</v>
      </c>
      <c r="AF18" s="485">
        <v>2040</v>
      </c>
      <c r="AG18" s="426">
        <f>AG11+AG13</f>
        <v>1880.863211010384</v>
      </c>
      <c r="AH18" s="426">
        <f t="shared" ref="AH18:AL18" si="36">AH11+AH13</f>
        <v>2156.9973052764913</v>
      </c>
      <c r="AI18" s="426">
        <f t="shared" si="36"/>
        <v>2040.8398272867773</v>
      </c>
      <c r="AJ18" s="426">
        <f t="shared" si="36"/>
        <v>2182.7390009564101</v>
      </c>
      <c r="AK18" s="685">
        <f t="shared" si="36"/>
        <v>1775.5220053963706</v>
      </c>
      <c r="AL18" s="426">
        <f t="shared" si="36"/>
        <v>1390.8972285802763</v>
      </c>
      <c r="AM18" s="426">
        <f t="shared" ref="AM18" si="37">AM11+AM13</f>
        <v>1939.8222229652222</v>
      </c>
      <c r="AN18" s="433">
        <f t="shared" si="33"/>
        <v>-4.9498056129105628E-2</v>
      </c>
      <c r="AO18" s="433">
        <f t="shared" si="34"/>
        <v>0.39465532255409519</v>
      </c>
      <c r="AP18" s="424"/>
      <c r="AQ18" s="426">
        <f t="shared" ref="AQ18:AW18" si="38">AQ11+AQ13</f>
        <v>3455</v>
      </c>
      <c r="AR18" s="426">
        <f t="shared" si="38"/>
        <v>3795</v>
      </c>
      <c r="AS18" s="426">
        <f t="shared" si="38"/>
        <v>3870</v>
      </c>
      <c r="AT18" s="426">
        <f t="shared" si="38"/>
        <v>4035</v>
      </c>
      <c r="AU18" s="426">
        <f t="shared" si="38"/>
        <v>4005</v>
      </c>
      <c r="AV18" s="426">
        <f t="shared" si="38"/>
        <v>3900</v>
      </c>
      <c r="AW18" s="426">
        <f t="shared" si="38"/>
        <v>3895</v>
      </c>
      <c r="AX18" s="426">
        <f>SUM(AA18:AB18)</f>
        <v>4145</v>
      </c>
      <c r="AY18" s="426">
        <f>SUM(AC18:AD18)</f>
        <v>3895</v>
      </c>
      <c r="AZ18" s="426">
        <f>SUM(AE18:AF18)</f>
        <v>4175</v>
      </c>
      <c r="BA18" s="426">
        <f>SUM(AG18:AH18)</f>
        <v>4037.8605162868753</v>
      </c>
      <c r="BB18" s="426">
        <f>SUM(AI18:AJ18)</f>
        <v>4223.5788282431877</v>
      </c>
      <c r="BC18" s="426">
        <f>SUM(AK18:AL18)</f>
        <v>3166.4192339766469</v>
      </c>
      <c r="BD18" s="433">
        <f>IF(ISERROR(BC18/BA18),"N/A",IF(BA18&lt;0,"N/A",IF(BC18&lt;0,"N/A",IF(BC18/BA18-1&gt;300%,"&gt;±300%",IF(BC18/BA18-1&lt;-300%,"&gt;±300%",BC18/BA18-1)))))</f>
        <v>-0.21581757933322221</v>
      </c>
      <c r="BE18" s="433">
        <f>IF(ISERROR(BC18/BB18),"N/A",IF(BB18&lt;0,"N/A",IF(BC18&lt;0,"N/A",IF(BC18/BB18-1&gt;300%,"&gt;±300%",IF(BC18/BB18-1&lt;-300%,"&gt;±300%",BC18/BB18-1)))))</f>
        <v>-0.25029948232463084</v>
      </c>
      <c r="BF18" s="427"/>
      <c r="BG18" s="426">
        <f>SUM(AJ18:AM18)</f>
        <v>7288.9804578982794</v>
      </c>
      <c r="BH18" s="427"/>
    </row>
    <row r="19" spans="1:60" x14ac:dyDescent="0.2">
      <c r="A19" s="452"/>
      <c r="B19" s="424"/>
      <c r="C19" s="506"/>
      <c r="D19" s="506"/>
      <c r="E19" s="506"/>
      <c r="F19" s="506"/>
      <c r="G19" s="506"/>
      <c r="H19" s="506"/>
      <c r="I19" s="681"/>
      <c r="J19" s="407"/>
      <c r="K19" s="407"/>
      <c r="L19" s="407"/>
      <c r="M19" s="408"/>
      <c r="N19" s="418"/>
      <c r="O19" s="486"/>
      <c r="P19" s="486"/>
      <c r="Q19" s="486"/>
      <c r="R19" s="486"/>
      <c r="S19" s="486"/>
      <c r="T19" s="486"/>
      <c r="U19" s="486"/>
      <c r="V19" s="486"/>
      <c r="W19" s="486"/>
      <c r="X19" s="486"/>
      <c r="Y19" s="486"/>
      <c r="Z19" s="486"/>
      <c r="AA19" s="486"/>
      <c r="AB19" s="486"/>
      <c r="AC19" s="486"/>
      <c r="AD19" s="486"/>
      <c r="AE19" s="486"/>
      <c r="AF19" s="486"/>
      <c r="AG19" s="424"/>
      <c r="AH19" s="424"/>
      <c r="AI19" s="424"/>
      <c r="AJ19" s="424"/>
      <c r="AK19" s="706"/>
      <c r="AL19" s="424"/>
      <c r="AM19" s="424"/>
      <c r="AN19" s="408"/>
      <c r="AO19" s="408"/>
      <c r="AP19" s="424"/>
      <c r="AQ19" s="436"/>
      <c r="AR19" s="411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07"/>
      <c r="BE19" s="407"/>
      <c r="BF19" s="427"/>
      <c r="BG19" s="381"/>
      <c r="BH19" s="427"/>
    </row>
    <row r="20" spans="1:60" x14ac:dyDescent="0.2">
      <c r="A20" s="440" t="s">
        <v>32</v>
      </c>
      <c r="B20" s="453"/>
      <c r="C20" s="509"/>
      <c r="D20" s="509"/>
      <c r="E20" s="509"/>
      <c r="F20" s="509"/>
      <c r="G20" s="509"/>
      <c r="H20" s="509"/>
      <c r="I20" s="682"/>
      <c r="J20" s="434"/>
      <c r="K20" s="434"/>
      <c r="L20" s="435"/>
      <c r="M20" s="585"/>
      <c r="N20" s="418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84"/>
      <c r="AH20" s="84"/>
      <c r="AI20" s="84"/>
      <c r="AJ20" s="84"/>
      <c r="AK20" s="707"/>
      <c r="AL20" s="436"/>
      <c r="AM20" s="436"/>
      <c r="AN20" s="585"/>
      <c r="AO20" s="585"/>
      <c r="AP20" s="424"/>
      <c r="AQ20" s="446"/>
      <c r="AR20" s="409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35"/>
      <c r="BE20" s="435"/>
      <c r="BF20" s="427"/>
      <c r="BG20" s="377"/>
      <c r="BH20" s="427"/>
    </row>
    <row r="21" spans="1:60" s="406" customFormat="1" x14ac:dyDescent="0.2">
      <c r="A21" s="445" t="s">
        <v>27</v>
      </c>
      <c r="B21" s="407"/>
      <c r="C21" s="506">
        <v>3130</v>
      </c>
      <c r="D21" s="506">
        <v>3245</v>
      </c>
      <c r="E21" s="506">
        <v>3350</v>
      </c>
      <c r="F21" s="506">
        <v>3430</v>
      </c>
      <c r="G21" s="506">
        <v>3305</v>
      </c>
      <c r="H21" s="506">
        <v>3075</v>
      </c>
      <c r="I21" s="716">
        <f>SUM(I22:I23)</f>
        <v>2884.5830679598944</v>
      </c>
      <c r="J21" s="717">
        <f>SUM(J22:J23)</f>
        <v>2420.8240861406657</v>
      </c>
      <c r="K21" s="717">
        <f>SUM(K22:K23)</f>
        <v>2996.0824315060418</v>
      </c>
      <c r="L21" s="408">
        <f t="shared" ref="L21:L22" si="39">IF(ISERROR(J21/I21),"N/A",IF(I21&lt;0,"N/A",IF(J21&lt;0,"N/A",IF(J21/I21-1&gt;300%,"&gt;±300%",IF(J21/I21-1&lt;-300%,"&gt;±300%",J21/I21-1)))))</f>
        <v>-0.16077158150526749</v>
      </c>
      <c r="M21" s="408">
        <f>IF(ISERROR(K21/J21),"N/A",IF(J21&lt;0,"N/A",IF(K21&lt;0,"N/A",IF(K21/J21-1&gt;300%,"&gt;±300%",IF(K21/J21-1&lt;-300%,"&gt;±300%",K21/J21-1)))))</f>
        <v>0.23762913986966572</v>
      </c>
      <c r="N21" s="418"/>
      <c r="O21" s="481">
        <v>760</v>
      </c>
      <c r="P21" s="481">
        <v>810</v>
      </c>
      <c r="Q21" s="481">
        <v>860</v>
      </c>
      <c r="R21" s="481">
        <v>855</v>
      </c>
      <c r="S21" s="481">
        <v>795</v>
      </c>
      <c r="T21" s="481">
        <v>840</v>
      </c>
      <c r="U21" s="481">
        <v>880</v>
      </c>
      <c r="V21" s="481">
        <v>895</v>
      </c>
      <c r="W21" s="481">
        <v>800</v>
      </c>
      <c r="X21" s="481">
        <v>860</v>
      </c>
      <c r="Y21" s="481">
        <v>855</v>
      </c>
      <c r="Z21" s="481">
        <v>835</v>
      </c>
      <c r="AA21" s="481">
        <v>785</v>
      </c>
      <c r="AB21" s="481">
        <v>845</v>
      </c>
      <c r="AC21" s="481">
        <v>795</v>
      </c>
      <c r="AD21" s="481">
        <v>810</v>
      </c>
      <c r="AE21" s="481">
        <v>715</v>
      </c>
      <c r="AF21" s="481">
        <v>765</v>
      </c>
      <c r="AG21" s="663">
        <f t="shared" ref="AG21:AL21" si="40">SUM(AG22:AG23)</f>
        <v>762.75571297896204</v>
      </c>
      <c r="AH21" s="663">
        <f t="shared" si="40"/>
        <v>743.25106714444166</v>
      </c>
      <c r="AI21" s="663">
        <f t="shared" si="40"/>
        <v>677.58894884509641</v>
      </c>
      <c r="AJ21" s="663">
        <f t="shared" si="40"/>
        <v>700.98733899139404</v>
      </c>
      <c r="AK21" s="663">
        <f t="shared" si="40"/>
        <v>649.21534300350686</v>
      </c>
      <c r="AL21" s="663">
        <f t="shared" si="40"/>
        <v>389.30461099066736</v>
      </c>
      <c r="AM21" s="663">
        <f t="shared" ref="AM21" si="41">SUM(AM22:AM23)</f>
        <v>660.15700498021272</v>
      </c>
      <c r="AN21" s="408">
        <f t="shared" ref="AN21:AN22" si="42">IF(ISERROR(AM21/AI21),"N/A",IF(AI21&lt;0,"N/A",IF(AM21&lt;0,"N/A",IF(AM21/AI21-1&gt;300%,"&gt;±300%",IF(AM21/AI21-1&lt;-300%,"&gt;±300%",AM21/AI21-1)))))</f>
        <v>-2.5726428824725089E-2</v>
      </c>
      <c r="AO21" s="408">
        <f t="shared" ref="AO21:AO22" si="43">IF(ISERROR(AM21/AL21),"N/A",IF(AL21&lt;0,"N/A",IF(AM21&lt;0,"N/A",IF(AM21/AL21-1&gt;300%,"&gt;±300%",IF(AM21/AL21-1&lt;-300%,"&gt;±300%",AM21/AL21-1)))))</f>
        <v>0.69573384527941906</v>
      </c>
      <c r="AP21" s="424"/>
      <c r="AQ21" s="407">
        <f t="shared" ref="AQ21:AR21" si="44">SUM(AQ22:AQ23)</f>
        <v>1665</v>
      </c>
      <c r="AR21" s="407">
        <f t="shared" si="44"/>
        <v>1580</v>
      </c>
      <c r="AS21" s="407">
        <f>SUM(Q21:R21)</f>
        <v>1715</v>
      </c>
      <c r="AT21" s="407">
        <f>SUM(S21:T21)</f>
        <v>1635</v>
      </c>
      <c r="AU21" s="407">
        <f>SUM(U21:V21)</f>
        <v>1775</v>
      </c>
      <c r="AV21" s="407">
        <f>SUM(W21:X21)</f>
        <v>1660</v>
      </c>
      <c r="AW21" s="407">
        <f>SUM(Y21:Z21)</f>
        <v>1690</v>
      </c>
      <c r="AX21" s="407">
        <f>SUM(AA21:AB21)</f>
        <v>1630</v>
      </c>
      <c r="AY21" s="407">
        <f>SUM(AC21:AD21)</f>
        <v>1605</v>
      </c>
      <c r="AZ21" s="407">
        <f>SUM(AE21:AF21)</f>
        <v>1480</v>
      </c>
      <c r="BA21" s="407">
        <f>SUM(AG21:AH21)</f>
        <v>1506.0067801234036</v>
      </c>
      <c r="BB21" s="407">
        <f>SUM(AI21:AJ21)</f>
        <v>1378.5762878364903</v>
      </c>
      <c r="BC21" s="407">
        <f>SUM(AK21:AL21)</f>
        <v>1038.5199539941741</v>
      </c>
      <c r="BD21" s="408">
        <f>IF(ISERROR(BC21/BA21),"N/A",IF(BA21&lt;0,"N/A",IF(BC21&lt;0,"N/A",IF(BC21/BA21-1&gt;300%,"&gt;±300%",IF(BC21/BA21-1&lt;-300%,"&gt;±300%",BC21/BA21-1)))))</f>
        <v>-0.31041482169882606</v>
      </c>
      <c r="BE21" s="408">
        <f>IF(ISERROR(BC21/BB21),"N/A",IF(BB21&lt;0,"N/A",IF(BC21&lt;0,"N/A",IF(BC21/BB21-1&gt;300%,"&gt;±300%",IF(BC21/BB21-1&lt;-300%,"&gt;±300%",BC21/BB21-1)))))</f>
        <v>-0.2466721187958294</v>
      </c>
      <c r="BF21" s="427"/>
      <c r="BG21" s="378">
        <f t="shared" ref="BG21:BG22" si="45">SUM(AJ21:AM21)</f>
        <v>2399.6642979657809</v>
      </c>
      <c r="BH21" s="427"/>
    </row>
    <row r="22" spans="1:60" s="406" customFormat="1" x14ac:dyDescent="0.2">
      <c r="A22" s="434"/>
      <c r="B22" s="434" t="s">
        <v>4</v>
      </c>
      <c r="C22" s="507">
        <v>2990</v>
      </c>
      <c r="D22" s="507">
        <v>3095</v>
      </c>
      <c r="E22" s="507">
        <v>3210</v>
      </c>
      <c r="F22" s="507">
        <v>3295</v>
      </c>
      <c r="G22" s="507">
        <v>3165</v>
      </c>
      <c r="H22" s="507">
        <v>2930</v>
      </c>
      <c r="I22" s="718">
        <v>2884.5830679598944</v>
      </c>
      <c r="J22" s="718">
        <v>2420.8240861406657</v>
      </c>
      <c r="K22" s="718">
        <v>2996.0824315060418</v>
      </c>
      <c r="L22" s="410">
        <f t="shared" si="39"/>
        <v>-0.16077158150526749</v>
      </c>
      <c r="M22" s="410">
        <f t="shared" ref="M22" si="46">IF(ISERROR(K22/J22),"N/A",IF(J22&lt;0,"N/A",IF(K22&lt;0,"N/A",IF(K22/J22-1&gt;300%,"&gt;±300%",IF(K22/J22-1&lt;-300%,"&gt;±300%",K22/J22-1)))))</f>
        <v>0.23762913986966572</v>
      </c>
      <c r="N22" s="418"/>
      <c r="O22" s="490">
        <v>730</v>
      </c>
      <c r="P22" s="490">
        <v>775</v>
      </c>
      <c r="Q22" s="490">
        <v>815</v>
      </c>
      <c r="R22" s="490">
        <v>820</v>
      </c>
      <c r="S22" s="490">
        <v>770</v>
      </c>
      <c r="T22" s="490">
        <v>805</v>
      </c>
      <c r="U22" s="490">
        <v>840</v>
      </c>
      <c r="V22" s="490">
        <v>865</v>
      </c>
      <c r="W22" s="490">
        <v>760</v>
      </c>
      <c r="X22" s="490">
        <v>830</v>
      </c>
      <c r="Y22" s="490">
        <v>815</v>
      </c>
      <c r="Z22" s="490">
        <v>800</v>
      </c>
      <c r="AA22" s="490">
        <v>750</v>
      </c>
      <c r="AB22" s="490">
        <v>800</v>
      </c>
      <c r="AC22" s="490">
        <v>760</v>
      </c>
      <c r="AD22" s="490">
        <v>765</v>
      </c>
      <c r="AE22" s="490">
        <v>675</v>
      </c>
      <c r="AF22" s="490">
        <v>730</v>
      </c>
      <c r="AG22" s="664">
        <v>762.75571297896204</v>
      </c>
      <c r="AH22" s="664">
        <v>743.25106714444166</v>
      </c>
      <c r="AI22" s="664">
        <v>677.58894884509641</v>
      </c>
      <c r="AJ22" s="664">
        <v>700.98733899139404</v>
      </c>
      <c r="AK22" s="664">
        <v>649.21534300350686</v>
      </c>
      <c r="AL22" s="664">
        <v>389.30461099066736</v>
      </c>
      <c r="AM22" s="664">
        <v>660.15700498021272</v>
      </c>
      <c r="AN22" s="410">
        <f t="shared" si="42"/>
        <v>-2.5726428824725089E-2</v>
      </c>
      <c r="AO22" s="410">
        <f t="shared" si="43"/>
        <v>0.69573384527941906</v>
      </c>
      <c r="AP22" s="424"/>
      <c r="AQ22" s="411">
        <f>D22-AR22</f>
        <v>1590</v>
      </c>
      <c r="AR22" s="411">
        <f>SUM(O22:P22)</f>
        <v>1505</v>
      </c>
      <c r="AS22" s="411">
        <f>SUM(Q22:R22)</f>
        <v>1635</v>
      </c>
      <c r="AT22" s="411">
        <f>SUM(S22:T22)</f>
        <v>1575</v>
      </c>
      <c r="AU22" s="411">
        <f>SUM(U22:V22)</f>
        <v>1705</v>
      </c>
      <c r="AV22" s="411">
        <f>SUM(W22:X22)</f>
        <v>1590</v>
      </c>
      <c r="AW22" s="411">
        <f>SUM(Y22:Z22)</f>
        <v>1615</v>
      </c>
      <c r="AX22" s="411">
        <f>SUM(AA22:AB22)</f>
        <v>1550</v>
      </c>
      <c r="AY22" s="411">
        <f>SUM(AC22:AD22)</f>
        <v>1525</v>
      </c>
      <c r="AZ22" s="411">
        <f>SUM(AE22:AF22)</f>
        <v>1405</v>
      </c>
      <c r="BA22" s="411">
        <f>SUM(AG22:AH22)</f>
        <v>1506.0067801234036</v>
      </c>
      <c r="BB22" s="411">
        <f>SUM(AI22:AJ22)</f>
        <v>1378.5762878364903</v>
      </c>
      <c r="BC22" s="411">
        <f>SUM(AK22:AL22)</f>
        <v>1038.5199539941741</v>
      </c>
      <c r="BD22" s="410">
        <f>IF(ISERROR(BC22/BA22),"N/A",IF(BA22&lt;0,"N/A",IF(BC22&lt;0,"N/A",IF(BC22/BA22-1&gt;300%,"&gt;±300%",IF(BC22/BA22-1&lt;-300%,"&gt;±300%",BC22/BA22-1)))))</f>
        <v>-0.31041482169882606</v>
      </c>
      <c r="BE22" s="410">
        <f>IF(ISERROR(BC22/BB22),"N/A",IF(BB22&lt;0,"N/A",IF(BC22&lt;0,"N/A",IF(BC22/BB22-1&gt;300%,"&gt;±300%",IF(BC22/BB22-1&lt;-300%,"&gt;±300%",BC22/BB22-1)))))</f>
        <v>-0.2466721187958294</v>
      </c>
      <c r="BF22" s="427"/>
      <c r="BG22" s="381">
        <f t="shared" si="45"/>
        <v>2399.6642979657809</v>
      </c>
      <c r="BH22" s="427"/>
    </row>
    <row r="23" spans="1:60" x14ac:dyDescent="0.2">
      <c r="A23" s="412"/>
      <c r="B23" s="412" t="s">
        <v>9</v>
      </c>
      <c r="C23" s="412">
        <v>140</v>
      </c>
      <c r="D23" s="412">
        <v>150</v>
      </c>
      <c r="E23" s="412">
        <v>140</v>
      </c>
      <c r="F23" s="412">
        <v>135</v>
      </c>
      <c r="G23" s="412">
        <v>140</v>
      </c>
      <c r="H23" s="412">
        <v>145</v>
      </c>
      <c r="I23" s="688" t="s">
        <v>101</v>
      </c>
      <c r="J23" s="341" t="s">
        <v>101</v>
      </c>
      <c r="K23" s="341" t="s">
        <v>101</v>
      </c>
      <c r="L23" s="341" t="s">
        <v>101</v>
      </c>
      <c r="M23" s="341" t="s">
        <v>101</v>
      </c>
      <c r="N23" s="418"/>
      <c r="O23" s="483">
        <v>35</v>
      </c>
      <c r="P23" s="483">
        <v>40</v>
      </c>
      <c r="Q23" s="483">
        <v>35</v>
      </c>
      <c r="R23" s="483">
        <v>35</v>
      </c>
      <c r="S23" s="483">
        <v>35</v>
      </c>
      <c r="T23" s="483">
        <v>35</v>
      </c>
      <c r="U23" s="483">
        <v>35</v>
      </c>
      <c r="V23" s="483">
        <v>35</v>
      </c>
      <c r="W23" s="483">
        <v>30</v>
      </c>
      <c r="X23" s="483">
        <v>35</v>
      </c>
      <c r="Y23" s="483">
        <v>35</v>
      </c>
      <c r="Z23" s="483">
        <v>35</v>
      </c>
      <c r="AA23" s="483">
        <v>35</v>
      </c>
      <c r="AB23" s="483">
        <v>35</v>
      </c>
      <c r="AC23" s="483">
        <v>35</v>
      </c>
      <c r="AD23" s="483">
        <v>40</v>
      </c>
      <c r="AE23" s="483">
        <v>35</v>
      </c>
      <c r="AF23" s="483">
        <v>40</v>
      </c>
      <c r="AG23" s="669" t="s">
        <v>101</v>
      </c>
      <c r="AH23" s="669" t="s">
        <v>101</v>
      </c>
      <c r="AI23" s="669" t="s">
        <v>101</v>
      </c>
      <c r="AJ23" s="669" t="s">
        <v>101</v>
      </c>
      <c r="AK23" s="669" t="s">
        <v>101</v>
      </c>
      <c r="AL23" s="669" t="s">
        <v>101</v>
      </c>
      <c r="AM23" s="669" t="s">
        <v>101</v>
      </c>
      <c r="AN23" s="669" t="s">
        <v>101</v>
      </c>
      <c r="AO23" s="669" t="s">
        <v>101</v>
      </c>
      <c r="AP23" s="424"/>
      <c r="AQ23" s="412">
        <f>D23-AR23</f>
        <v>75</v>
      </c>
      <c r="AR23" s="412">
        <f>SUM(O23:P23)</f>
        <v>75</v>
      </c>
      <c r="AS23" s="412">
        <f>SUM(Q23:R23)</f>
        <v>70</v>
      </c>
      <c r="AT23" s="412">
        <f>SUM(S23:T23)</f>
        <v>70</v>
      </c>
      <c r="AU23" s="412">
        <f>SUM(U23:V23)</f>
        <v>70</v>
      </c>
      <c r="AV23" s="412">
        <f>SUM(W23:X23)</f>
        <v>65</v>
      </c>
      <c r="AW23" s="412">
        <f>SUM(Y23:Z23)</f>
        <v>70</v>
      </c>
      <c r="AX23" s="412">
        <f>SUM(AA23:AB23)</f>
        <v>70</v>
      </c>
      <c r="AY23" s="412">
        <f>SUM(AC23:AD23)</f>
        <v>75</v>
      </c>
      <c r="AZ23" s="412">
        <f>SUM(AE23:AF23)</f>
        <v>75</v>
      </c>
      <c r="BA23" s="341" t="s">
        <v>101</v>
      </c>
      <c r="BB23" s="341" t="s">
        <v>101</v>
      </c>
      <c r="BC23" s="341" t="s">
        <v>101</v>
      </c>
      <c r="BD23" s="341" t="s">
        <v>101</v>
      </c>
      <c r="BE23" s="341" t="s">
        <v>101</v>
      </c>
      <c r="BF23" s="427"/>
      <c r="BG23" s="341" t="s">
        <v>101</v>
      </c>
      <c r="BH23" s="427"/>
    </row>
    <row r="24" spans="1:60" x14ac:dyDescent="0.2">
      <c r="A24" s="414"/>
      <c r="B24" s="414"/>
      <c r="C24" s="510"/>
      <c r="D24" s="510"/>
      <c r="E24" s="510"/>
      <c r="F24" s="510"/>
      <c r="G24" s="510"/>
      <c r="H24" s="510"/>
      <c r="I24" s="689"/>
      <c r="J24" s="414"/>
      <c r="K24" s="414"/>
      <c r="L24" s="414"/>
      <c r="M24" s="582"/>
      <c r="N24" s="418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437"/>
      <c r="AH24" s="437"/>
      <c r="AI24" s="437"/>
      <c r="AJ24" s="437"/>
      <c r="AK24" s="708"/>
      <c r="AL24" s="437"/>
      <c r="AM24" s="437"/>
      <c r="AN24" s="582"/>
      <c r="AO24" s="582"/>
      <c r="AP24" s="424"/>
      <c r="AQ24" s="41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27"/>
      <c r="BG24" s="394"/>
      <c r="BH24" s="427"/>
    </row>
    <row r="25" spans="1:60" s="417" customFormat="1" x14ac:dyDescent="0.2">
      <c r="A25" s="454" t="s">
        <v>5</v>
      </c>
      <c r="B25" s="415"/>
      <c r="C25" s="415">
        <v>2945</v>
      </c>
      <c r="D25" s="415">
        <v>3000</v>
      </c>
      <c r="E25" s="415">
        <v>2840</v>
      </c>
      <c r="F25" s="415">
        <v>2505</v>
      </c>
      <c r="G25" s="415">
        <v>2460</v>
      </c>
      <c r="H25" s="415">
        <v>2245</v>
      </c>
      <c r="I25" s="690">
        <v>2100.0036626900805</v>
      </c>
      <c r="J25" s="690">
        <v>1826.2052201383201</v>
      </c>
      <c r="K25" s="690">
        <v>2071.8912347467462</v>
      </c>
      <c r="L25" s="416">
        <f>IF(ISERROR(J25/I25),"N/A",IF(I25&lt;0,"N/A",IF(J25&lt;0,"N/A",IF(J25/I25-1&gt;300%,"&gt;±300%",IF(J25/I25-1&lt;-300%,"&gt;±300%",J25/I25-1)))))</f>
        <v>-0.13037998333823275</v>
      </c>
      <c r="M25" s="413">
        <f>IF(ISERROR(K25/J25),"N/A",IF(J25&lt;0,"N/A",IF(K25&lt;0,"N/A",IF(K25/J25-1&gt;300%,"&gt;±300%",IF(K25/J25-1&lt;-300%,"&gt;±300%",K25/J25-1)))))</f>
        <v>0.13453362847676975</v>
      </c>
      <c r="N25" s="418"/>
      <c r="O25" s="489">
        <v>740</v>
      </c>
      <c r="P25" s="489">
        <v>695</v>
      </c>
      <c r="Q25" s="489">
        <v>720</v>
      </c>
      <c r="R25" s="489">
        <v>660</v>
      </c>
      <c r="S25" s="489">
        <v>785</v>
      </c>
      <c r="T25" s="489">
        <v>675</v>
      </c>
      <c r="U25" s="489">
        <v>580</v>
      </c>
      <c r="V25" s="489">
        <v>600</v>
      </c>
      <c r="W25" s="489">
        <v>630</v>
      </c>
      <c r="X25" s="489">
        <v>700</v>
      </c>
      <c r="Y25" s="489">
        <v>610</v>
      </c>
      <c r="Z25" s="489">
        <v>590</v>
      </c>
      <c r="AA25" s="489">
        <v>580</v>
      </c>
      <c r="AB25" s="489">
        <v>680</v>
      </c>
      <c r="AC25" s="489">
        <v>580</v>
      </c>
      <c r="AD25" s="489">
        <v>570</v>
      </c>
      <c r="AE25" s="489">
        <v>550</v>
      </c>
      <c r="AF25" s="489">
        <v>560</v>
      </c>
      <c r="AG25" s="671">
        <v>538.799950252043</v>
      </c>
      <c r="AH25" s="671">
        <v>535.13025580837802</v>
      </c>
      <c r="AI25" s="671">
        <v>514.8695224960195</v>
      </c>
      <c r="AJ25" s="671">
        <v>511.30788169622366</v>
      </c>
      <c r="AK25" s="671">
        <v>395.13076241780209</v>
      </c>
      <c r="AL25" s="671">
        <v>393.15847355262491</v>
      </c>
      <c r="AM25" s="671">
        <v>498.44264624698388</v>
      </c>
      <c r="AN25" s="416">
        <f>IF(ISERROR(AM25/AI25),"N/A",IF(AI25&lt;0,"N/A",IF(AM25&lt;0,"N/A",IF(AM25/AI25-1&gt;300%,"&gt;±300%",IF(AM25/AI25-1&lt;-300%,"&gt;±300%",AM25/AI25-1)))))</f>
        <v>-3.1904930339244575E-2</v>
      </c>
      <c r="AO25" s="416">
        <f>IF(ISERROR(AM25/AL25),"N/A",IF(AL25&lt;0,"N/A",IF(AM25&lt;0,"N/A",IF(AM25/AL25-1&gt;300%,"&gt;±300%",IF(AM25/AL25-1&lt;-300%,"&gt;±300%",AM25/AL25-1)))))</f>
        <v>0.26779067418539682</v>
      </c>
      <c r="AP25" s="424"/>
      <c r="AQ25" s="415">
        <f>D25-AR25</f>
        <v>1565</v>
      </c>
      <c r="AR25" s="415">
        <f>SUM(O25:P25)</f>
        <v>1435</v>
      </c>
      <c r="AS25" s="415">
        <f>SUM(Q25:R25)</f>
        <v>1380</v>
      </c>
      <c r="AT25" s="415">
        <f>SUM(S25:T25)</f>
        <v>1460</v>
      </c>
      <c r="AU25" s="415">
        <f>SUM(U25:V25)</f>
        <v>1180</v>
      </c>
      <c r="AV25" s="415">
        <f>SUM(W25:X25)</f>
        <v>1330</v>
      </c>
      <c r="AW25" s="415">
        <f>SUM(Y25:Z25)</f>
        <v>1200</v>
      </c>
      <c r="AX25" s="415">
        <f>SUM(AA25:AB25)</f>
        <v>1260</v>
      </c>
      <c r="AY25" s="415">
        <f>SUM(AC25:AD25)</f>
        <v>1150</v>
      </c>
      <c r="AZ25" s="415">
        <f>SUM(AE25:AF25)</f>
        <v>1110</v>
      </c>
      <c r="BA25" s="415">
        <f>SUM(AG25:AH25)</f>
        <v>1073.9302060604209</v>
      </c>
      <c r="BB25" s="415">
        <f>SUM(AI25:AJ25)</f>
        <v>1026.1774041922431</v>
      </c>
      <c r="BC25" s="415">
        <f>SUM(AK25:AL25)</f>
        <v>788.28923597042694</v>
      </c>
      <c r="BD25" s="416">
        <f>IF(ISERROR(BC25/BA25),"N/A",IF(BA25&lt;0,"N/A",IF(BC25&lt;0,"N/A",IF(BC25/BA25-1&gt;300%,"&gt;±300%",IF(BC25/BA25-1&lt;-300%,"&gt;±300%",BC25/BA25-1)))))</f>
        <v>-0.26597721944876873</v>
      </c>
      <c r="BE25" s="416">
        <f>IF(ISERROR(BC25/BB25),"N/A",IF(BB25&lt;0,"N/A",IF(BC25&lt;0,"N/A",IF(BC25/BB25-1&gt;300%,"&gt;±300%",IF(BC25/BB25-1&lt;-300%,"&gt;±300%",BC25/BB25-1)))))</f>
        <v>-0.23181972946390317</v>
      </c>
      <c r="BF25" s="427"/>
      <c r="BG25" s="389">
        <f>SUM(AJ25:AM25)</f>
        <v>1798.0397639136345</v>
      </c>
      <c r="BH25" s="427"/>
    </row>
    <row r="26" spans="1:60" x14ac:dyDescent="0.2">
      <c r="A26" s="445"/>
      <c r="B26" s="424"/>
      <c r="C26" s="506"/>
      <c r="D26" s="506"/>
      <c r="E26" s="506"/>
      <c r="F26" s="506"/>
      <c r="G26" s="506"/>
      <c r="H26" s="506"/>
      <c r="I26" s="681"/>
      <c r="J26" s="407"/>
      <c r="K26" s="407"/>
      <c r="L26" s="408"/>
      <c r="M26" s="408"/>
      <c r="N26" s="418"/>
      <c r="O26" s="502"/>
      <c r="P26" s="502"/>
      <c r="Q26" s="502"/>
      <c r="R26" s="502"/>
      <c r="S26" s="502"/>
      <c r="T26" s="502"/>
      <c r="U26" s="502"/>
      <c r="V26" s="502"/>
      <c r="W26" s="502"/>
      <c r="X26" s="502"/>
      <c r="Y26" s="502"/>
      <c r="Z26" s="502"/>
      <c r="AA26" s="502"/>
      <c r="AB26" s="502"/>
      <c r="AC26" s="502"/>
      <c r="AD26" s="502"/>
      <c r="AE26" s="502"/>
      <c r="AF26" s="502"/>
      <c r="AG26" s="418"/>
      <c r="AH26" s="418"/>
      <c r="AI26" s="418"/>
      <c r="AJ26" s="418"/>
      <c r="AK26" s="705"/>
      <c r="AL26" s="418"/>
      <c r="AM26" s="418"/>
      <c r="AN26" s="408"/>
      <c r="AO26" s="408"/>
      <c r="AP26" s="424"/>
      <c r="AQ26" s="409"/>
      <c r="AR26" s="409"/>
      <c r="AS26" s="409"/>
      <c r="AT26" s="409"/>
      <c r="AU26" s="409"/>
      <c r="AV26" s="409"/>
      <c r="AW26" s="409"/>
      <c r="AX26" s="409"/>
      <c r="AY26" s="409"/>
      <c r="AZ26" s="409"/>
      <c r="BA26" s="409"/>
      <c r="BB26" s="409"/>
      <c r="BC26" s="409"/>
      <c r="BD26" s="418"/>
      <c r="BE26" s="418"/>
      <c r="BF26" s="427"/>
      <c r="BG26" s="377"/>
      <c r="BH26" s="427"/>
    </row>
    <row r="27" spans="1:60" s="417" customFormat="1" x14ac:dyDescent="0.2">
      <c r="A27" s="445" t="s">
        <v>6</v>
      </c>
      <c r="B27" s="407"/>
      <c r="C27" s="506">
        <v>1490</v>
      </c>
      <c r="D27" s="506">
        <v>1580</v>
      </c>
      <c r="E27" s="506">
        <v>1700</v>
      </c>
      <c r="F27" s="506">
        <v>1805</v>
      </c>
      <c r="G27" s="506">
        <v>1700</v>
      </c>
      <c r="H27" s="506">
        <v>1940</v>
      </c>
      <c r="I27" s="681">
        <f>SUM(I28:I33)</f>
        <v>2112.0736746175553</v>
      </c>
      <c r="J27" s="407">
        <f t="shared" ref="J27:K27" si="47">SUM(J28:J33)</f>
        <v>2033.3477540983349</v>
      </c>
      <c r="K27" s="407">
        <f t="shared" si="47"/>
        <v>2276.1485694111707</v>
      </c>
      <c r="L27" s="408">
        <f t="shared" ref="L27:L33" si="48">IF(ISERROR(J27/I27),"N/A",IF(I27&lt;0,"N/A",IF(J27&lt;0,"N/A",IF(J27/I27-1&gt;300%,"&gt;±300%",IF(J27/I27-1&lt;-300%,"&gt;±300%",J27/I27-1)))))</f>
        <v>-3.7274230281514997E-2</v>
      </c>
      <c r="M27" s="408">
        <f t="shared" ref="M27:M33" si="49">IF(ISERROR(K27/J27),"N/A",IF(J27&lt;0,"N/A",IF(K27&lt;0,"N/A",IF(K27/J27-1&gt;300%,"&gt;±300%",IF(K27/J27-1&lt;-300%,"&gt;±300%",K27/J27-1)))))</f>
        <v>0.11940939016626939</v>
      </c>
      <c r="N27" s="418"/>
      <c r="O27" s="481">
        <v>385</v>
      </c>
      <c r="P27" s="481">
        <v>410</v>
      </c>
      <c r="Q27" s="481">
        <v>420</v>
      </c>
      <c r="R27" s="481">
        <v>430</v>
      </c>
      <c r="S27" s="481">
        <v>425</v>
      </c>
      <c r="T27" s="481">
        <v>445</v>
      </c>
      <c r="U27" s="481">
        <v>450</v>
      </c>
      <c r="V27" s="481">
        <v>490</v>
      </c>
      <c r="W27" s="481">
        <v>475</v>
      </c>
      <c r="X27" s="481">
        <v>425</v>
      </c>
      <c r="Y27" s="481">
        <v>440</v>
      </c>
      <c r="Z27" s="481">
        <v>420</v>
      </c>
      <c r="AA27" s="481">
        <v>425</v>
      </c>
      <c r="AB27" s="481">
        <v>435</v>
      </c>
      <c r="AC27" s="481">
        <v>480</v>
      </c>
      <c r="AD27" s="481">
        <v>480</v>
      </c>
      <c r="AE27" s="502">
        <v>475</v>
      </c>
      <c r="AF27" s="502">
        <v>500</v>
      </c>
      <c r="AG27" s="668">
        <f>SUM(AG28:AG33)</f>
        <v>556.41559160933332</v>
      </c>
      <c r="AH27" s="668">
        <f t="shared" ref="AH27:AL27" si="50">SUM(AH28:AH33)</f>
        <v>570.28868803275122</v>
      </c>
      <c r="AI27" s="668">
        <f t="shared" si="50"/>
        <v>562.72409914155821</v>
      </c>
      <c r="AJ27" s="668">
        <f t="shared" si="50"/>
        <v>422.24295014223162</v>
      </c>
      <c r="AK27" s="668">
        <f t="shared" si="50"/>
        <v>529.76786964103735</v>
      </c>
      <c r="AL27" s="668">
        <f t="shared" si="50"/>
        <v>352.09409417470192</v>
      </c>
      <c r="AM27" s="668">
        <f t="shared" ref="AM27" si="51">SUM(AM28:AM33)</f>
        <v>509.18485576240937</v>
      </c>
      <c r="AN27" s="408">
        <f t="shared" ref="AN27:AN33" si="52">IF(ISERROR(AM27/AI27),"N/A",IF(AI27&lt;0,"N/A",IF(AM27&lt;0,"N/A",IF(AM27/AI27-1&gt;300%,"&gt;±300%",IF(AM27/AI27-1&lt;-300%,"&gt;±300%",AM27/AI27-1)))))</f>
        <v>-9.5142972303520534E-2</v>
      </c>
      <c r="AO27" s="408">
        <f t="shared" ref="AO27:AO33" si="53">IF(ISERROR(AM27/AL27),"N/A",IF(AL27&lt;0,"N/A",IF(AM27&lt;0,"N/A",IF(AM27/AL27-1&gt;300%,"&gt;±300%",IF(AM27/AL27-1&lt;-300%,"&gt;±300%",AM27/AL27-1)))))</f>
        <v>0.44616130797627696</v>
      </c>
      <c r="AP27" s="424"/>
      <c r="AQ27" s="407">
        <f>SUM(AQ28:AQ33)</f>
        <v>785</v>
      </c>
      <c r="AR27" s="407">
        <f t="shared" ref="AR27" si="54">SUM(AR28:AR33)</f>
        <v>795</v>
      </c>
      <c r="AS27" s="407">
        <f t="shared" ref="AS27:AS33" si="55">SUM(Q27:R27)</f>
        <v>850</v>
      </c>
      <c r="AT27" s="407">
        <f t="shared" ref="AT27:AT33" si="56">SUM(S27:T27)</f>
        <v>870</v>
      </c>
      <c r="AU27" s="407">
        <f t="shared" ref="AU27:AU33" si="57">SUM(U27:V27)</f>
        <v>940</v>
      </c>
      <c r="AV27" s="407">
        <f t="shared" ref="AV27:AV33" si="58">SUM(W27:X27)</f>
        <v>900</v>
      </c>
      <c r="AW27" s="407">
        <f t="shared" ref="AW27:AW33" si="59">SUM(Y27:Z27)</f>
        <v>860</v>
      </c>
      <c r="AX27" s="407">
        <f t="shared" ref="AX27:AX33" si="60">SUM(AA27:AB27)</f>
        <v>860</v>
      </c>
      <c r="AY27" s="407">
        <f t="shared" ref="AY27:AY33" si="61">SUM(AC27:AD27)</f>
        <v>960</v>
      </c>
      <c r="AZ27" s="407">
        <f t="shared" ref="AZ27:AZ33" si="62">SUM(AE27:AF27)</f>
        <v>975</v>
      </c>
      <c r="BA27" s="407">
        <f t="shared" ref="BA27:BA33" si="63">SUM(AG27:AH27)</f>
        <v>1126.7042796420847</v>
      </c>
      <c r="BB27" s="407">
        <f t="shared" ref="BB27:BB33" si="64">SUM(AI27:AJ27)</f>
        <v>984.96704928378983</v>
      </c>
      <c r="BC27" s="407">
        <f t="shared" ref="BC27:BC33" si="65">SUM(AK27:AL27)</f>
        <v>881.86196381573927</v>
      </c>
      <c r="BD27" s="408">
        <f t="shared" ref="BD27:BD33" si="66">IF(ISERROR(BC27/BA27),"N/A",IF(BA27&lt;0,"N/A",IF(BC27&lt;0,"N/A",IF(BC27/BA27-1&gt;300%,"&gt;±300%",IF(BC27/BA27-1&lt;-300%,"&gt;±300%",BC27/BA27-1)))))</f>
        <v>-0.21730841024596392</v>
      </c>
      <c r="BE27" s="408">
        <f t="shared" ref="BE27:BE33" si="67">IF(ISERROR(BC27/BB27),"N/A",IF(BB27&lt;0,"N/A",IF(BC27&lt;0,"N/A",IF(BC27/BB27-1&gt;300%,"&gt;±300%",IF(BC27/BB27-1&lt;-300%,"&gt;±300%",BC27/BB27-1)))))</f>
        <v>-0.10467871543827023</v>
      </c>
      <c r="BF27" s="427"/>
      <c r="BG27" s="407">
        <f t="shared" ref="BG27:BG33" si="68">SUM(AJ27:AM27)</f>
        <v>1813.2897697203803</v>
      </c>
      <c r="BH27" s="427"/>
    </row>
    <row r="28" spans="1:60" x14ac:dyDescent="0.2">
      <c r="A28" s="434"/>
      <c r="B28" s="434" t="s">
        <v>12</v>
      </c>
      <c r="C28" s="507">
        <v>535</v>
      </c>
      <c r="D28" s="507">
        <v>540</v>
      </c>
      <c r="E28" s="507">
        <v>505</v>
      </c>
      <c r="F28" s="507">
        <v>560</v>
      </c>
      <c r="G28" s="507">
        <v>565</v>
      </c>
      <c r="H28" s="507">
        <v>575</v>
      </c>
      <c r="I28" s="686">
        <v>698.27497076953136</v>
      </c>
      <c r="J28" s="686">
        <v>587.16147775662125</v>
      </c>
      <c r="K28" s="686">
        <v>677.59370607824258</v>
      </c>
      <c r="L28" s="410">
        <f t="shared" si="48"/>
        <v>-0.15912569927926512</v>
      </c>
      <c r="M28" s="410">
        <f t="shared" si="49"/>
        <v>0.1540159423726799</v>
      </c>
      <c r="N28" s="848"/>
      <c r="O28" s="482">
        <v>145</v>
      </c>
      <c r="P28" s="482">
        <v>125</v>
      </c>
      <c r="Q28" s="482">
        <v>135</v>
      </c>
      <c r="R28" s="482">
        <v>130</v>
      </c>
      <c r="S28" s="482">
        <v>125</v>
      </c>
      <c r="T28" s="482">
        <v>115</v>
      </c>
      <c r="U28" s="482">
        <v>140</v>
      </c>
      <c r="V28" s="482">
        <v>135</v>
      </c>
      <c r="W28" s="482">
        <v>165</v>
      </c>
      <c r="X28" s="482">
        <v>130</v>
      </c>
      <c r="Y28" s="482">
        <v>150</v>
      </c>
      <c r="Z28" s="482">
        <v>135</v>
      </c>
      <c r="AA28" s="482">
        <v>160</v>
      </c>
      <c r="AB28" s="482">
        <v>135</v>
      </c>
      <c r="AC28" s="482">
        <v>145</v>
      </c>
      <c r="AD28" s="482">
        <v>135</v>
      </c>
      <c r="AE28" s="815">
        <v>155</v>
      </c>
      <c r="AF28" s="815">
        <v>140</v>
      </c>
      <c r="AG28" s="814">
        <v>139.76735378116703</v>
      </c>
      <c r="AH28" s="814">
        <v>201.8315373403592</v>
      </c>
      <c r="AI28" s="814">
        <v>163.16370253077184</v>
      </c>
      <c r="AJ28" s="814">
        <v>193.5123771172332</v>
      </c>
      <c r="AK28" s="814">
        <v>177.43216846071661</v>
      </c>
      <c r="AL28" s="814">
        <v>114.02770066104642</v>
      </c>
      <c r="AM28" s="814">
        <v>123.55847203506129</v>
      </c>
      <c r="AN28" s="410">
        <f t="shared" si="52"/>
        <v>-0.24273309493109363</v>
      </c>
      <c r="AO28" s="410">
        <f t="shared" si="53"/>
        <v>8.3582947992133949E-2</v>
      </c>
      <c r="AP28" s="424"/>
      <c r="AQ28" s="411">
        <f t="shared" ref="AQ28:AQ33" si="69">D28-AR28</f>
        <v>270</v>
      </c>
      <c r="AR28" s="411">
        <f t="shared" ref="AR28:AR33" si="70">SUM(O28:P28)</f>
        <v>270</v>
      </c>
      <c r="AS28" s="411">
        <f t="shared" si="55"/>
        <v>265</v>
      </c>
      <c r="AT28" s="411">
        <f t="shared" si="56"/>
        <v>240</v>
      </c>
      <c r="AU28" s="411">
        <f t="shared" si="57"/>
        <v>275</v>
      </c>
      <c r="AV28" s="411">
        <f t="shared" si="58"/>
        <v>295</v>
      </c>
      <c r="AW28" s="411">
        <f t="shared" si="59"/>
        <v>285</v>
      </c>
      <c r="AX28" s="411">
        <f t="shared" si="60"/>
        <v>295</v>
      </c>
      <c r="AY28" s="411">
        <f t="shared" si="61"/>
        <v>280</v>
      </c>
      <c r="AZ28" s="411">
        <f t="shared" si="62"/>
        <v>295</v>
      </c>
      <c r="BA28" s="411">
        <f t="shared" si="63"/>
        <v>341.59889112152621</v>
      </c>
      <c r="BB28" s="411">
        <f t="shared" si="64"/>
        <v>356.67607964800504</v>
      </c>
      <c r="BC28" s="411">
        <f t="shared" si="65"/>
        <v>291.45986912176306</v>
      </c>
      <c r="BD28" s="410">
        <f t="shared" si="66"/>
        <v>-0.14677747294538446</v>
      </c>
      <c r="BE28" s="410">
        <f t="shared" si="67"/>
        <v>-0.18284436284766359</v>
      </c>
      <c r="BF28" s="427"/>
      <c r="BG28" s="381">
        <f t="shared" si="68"/>
        <v>608.53071827405756</v>
      </c>
      <c r="BH28" s="427"/>
    </row>
    <row r="29" spans="1:60" x14ac:dyDescent="0.2">
      <c r="A29" s="434"/>
      <c r="B29" s="434" t="s">
        <v>13</v>
      </c>
      <c r="C29" s="507">
        <v>50</v>
      </c>
      <c r="D29" s="507">
        <v>60</v>
      </c>
      <c r="E29" s="507">
        <v>205</v>
      </c>
      <c r="F29" s="507">
        <v>215</v>
      </c>
      <c r="G29" s="507">
        <v>100</v>
      </c>
      <c r="H29" s="507">
        <v>235</v>
      </c>
      <c r="I29" s="686">
        <v>218.82799632930983</v>
      </c>
      <c r="J29" s="686">
        <v>115.11345395377272</v>
      </c>
      <c r="K29" s="686">
        <v>157.59391011078134</v>
      </c>
      <c r="L29" s="410">
        <f t="shared" si="48"/>
        <v>-0.47395463156121576</v>
      </c>
      <c r="M29" s="410">
        <f t="shared" si="49"/>
        <v>0.36903120094083808</v>
      </c>
      <c r="N29" s="418"/>
      <c r="O29" s="490">
        <v>15</v>
      </c>
      <c r="P29" s="490">
        <v>15</v>
      </c>
      <c r="Q29" s="490">
        <v>55</v>
      </c>
      <c r="R29" s="490">
        <v>50</v>
      </c>
      <c r="S29" s="490">
        <v>50</v>
      </c>
      <c r="T29" s="490">
        <v>50</v>
      </c>
      <c r="U29" s="490">
        <v>55</v>
      </c>
      <c r="V29" s="490">
        <v>60</v>
      </c>
      <c r="W29" s="490">
        <v>55</v>
      </c>
      <c r="X29" s="490">
        <v>55</v>
      </c>
      <c r="Y29" s="490">
        <v>35</v>
      </c>
      <c r="Z29" s="490">
        <v>15</v>
      </c>
      <c r="AA29" s="490">
        <v>25</v>
      </c>
      <c r="AB29" s="490">
        <v>25</v>
      </c>
      <c r="AC29" s="490">
        <v>55</v>
      </c>
      <c r="AD29" s="490">
        <v>55</v>
      </c>
      <c r="AE29" s="815">
        <v>55</v>
      </c>
      <c r="AF29" s="815">
        <v>55</v>
      </c>
      <c r="AG29" s="814">
        <v>54.706999082327457</v>
      </c>
      <c r="AH29" s="814">
        <v>54.706999082327457</v>
      </c>
      <c r="AI29" s="814">
        <v>54.706999082327457</v>
      </c>
      <c r="AJ29" s="814">
        <v>54.706999082327457</v>
      </c>
      <c r="AK29" s="814">
        <v>33.979974932526247</v>
      </c>
      <c r="AL29" s="814">
        <v>20.44565225828168</v>
      </c>
      <c r="AM29" s="814">
        <v>22.987552744357604</v>
      </c>
      <c r="AN29" s="410">
        <f t="shared" si="52"/>
        <v>-0.57980600051258335</v>
      </c>
      <c r="AO29" s="410">
        <f t="shared" si="53"/>
        <v>0.12432474415416639</v>
      </c>
      <c r="AP29" s="424"/>
      <c r="AQ29" s="411">
        <f t="shared" si="69"/>
        <v>30</v>
      </c>
      <c r="AR29" s="411">
        <f t="shared" si="70"/>
        <v>30</v>
      </c>
      <c r="AS29" s="411">
        <f t="shared" si="55"/>
        <v>105</v>
      </c>
      <c r="AT29" s="411">
        <f t="shared" si="56"/>
        <v>100</v>
      </c>
      <c r="AU29" s="411">
        <f t="shared" si="57"/>
        <v>115</v>
      </c>
      <c r="AV29" s="411">
        <f t="shared" si="58"/>
        <v>110</v>
      </c>
      <c r="AW29" s="411">
        <f t="shared" si="59"/>
        <v>50</v>
      </c>
      <c r="AX29" s="411">
        <f t="shared" si="60"/>
        <v>50</v>
      </c>
      <c r="AY29" s="411">
        <f t="shared" si="61"/>
        <v>110</v>
      </c>
      <c r="AZ29" s="411">
        <f t="shared" si="62"/>
        <v>110</v>
      </c>
      <c r="BA29" s="411">
        <f t="shared" si="63"/>
        <v>109.41399816465491</v>
      </c>
      <c r="BB29" s="411">
        <f t="shared" si="64"/>
        <v>109.41399816465491</v>
      </c>
      <c r="BC29" s="411">
        <f t="shared" si="65"/>
        <v>54.42562719080793</v>
      </c>
      <c r="BD29" s="410">
        <f t="shared" si="66"/>
        <v>-0.50257162608294503</v>
      </c>
      <c r="BE29" s="410">
        <f t="shared" si="67"/>
        <v>-0.50257162608294503</v>
      </c>
      <c r="BF29" s="427"/>
      <c r="BG29" s="381">
        <f t="shared" si="68"/>
        <v>132.120179017493</v>
      </c>
      <c r="BH29" s="427"/>
    </row>
    <row r="30" spans="1:60" x14ac:dyDescent="0.2">
      <c r="A30" s="434"/>
      <c r="B30" s="434" t="s">
        <v>10</v>
      </c>
      <c r="C30" s="511">
        <v>195</v>
      </c>
      <c r="D30" s="511">
        <v>215</v>
      </c>
      <c r="E30" s="511">
        <v>205</v>
      </c>
      <c r="F30" s="511">
        <v>195</v>
      </c>
      <c r="G30" s="511">
        <v>210</v>
      </c>
      <c r="H30" s="511">
        <v>205</v>
      </c>
      <c r="I30" s="686">
        <v>144.92726537168099</v>
      </c>
      <c r="J30" s="686">
        <v>135.74370712114711</v>
      </c>
      <c r="K30" s="686">
        <v>134.65512554839296</v>
      </c>
      <c r="L30" s="410">
        <f t="shared" si="48"/>
        <v>-6.3366670356897248E-2</v>
      </c>
      <c r="M30" s="410">
        <f t="shared" si="49"/>
        <v>-8.0193888603810048E-3</v>
      </c>
      <c r="N30" s="418"/>
      <c r="O30" s="490">
        <v>55</v>
      </c>
      <c r="P30" s="490">
        <v>60</v>
      </c>
      <c r="Q30" s="490">
        <v>60</v>
      </c>
      <c r="R30" s="490">
        <v>50</v>
      </c>
      <c r="S30" s="490">
        <v>50</v>
      </c>
      <c r="T30" s="490">
        <v>50</v>
      </c>
      <c r="U30" s="490">
        <v>50</v>
      </c>
      <c r="V30" s="490">
        <v>50</v>
      </c>
      <c r="W30" s="490">
        <v>50</v>
      </c>
      <c r="X30" s="490">
        <v>50</v>
      </c>
      <c r="Y30" s="490">
        <v>55</v>
      </c>
      <c r="Z30" s="490">
        <v>50</v>
      </c>
      <c r="AA30" s="490">
        <v>50</v>
      </c>
      <c r="AB30" s="490">
        <v>65</v>
      </c>
      <c r="AC30" s="490">
        <v>55</v>
      </c>
      <c r="AD30" s="490">
        <v>50</v>
      </c>
      <c r="AE30" s="815">
        <v>50</v>
      </c>
      <c r="AF30" s="815">
        <v>55</v>
      </c>
      <c r="AG30" s="814">
        <v>35.089784719999997</v>
      </c>
      <c r="AH30" s="814">
        <v>35.739224099999994</v>
      </c>
      <c r="AI30" s="814">
        <v>37.529548059999996</v>
      </c>
      <c r="AJ30" s="814">
        <v>36.166362800000002</v>
      </c>
      <c r="AK30" s="814">
        <v>31.910174679999997</v>
      </c>
      <c r="AL30" s="814">
        <v>29.487671120000002</v>
      </c>
      <c r="AM30" s="814">
        <v>37.198700639999998</v>
      </c>
      <c r="AN30" s="410">
        <f t="shared" si="52"/>
        <v>-8.8156515892773291E-3</v>
      </c>
      <c r="AO30" s="410">
        <f t="shared" si="53"/>
        <v>0.26150011944381713</v>
      </c>
      <c r="AP30" s="424"/>
      <c r="AQ30" s="411">
        <f t="shared" si="69"/>
        <v>100</v>
      </c>
      <c r="AR30" s="411">
        <f t="shared" si="70"/>
        <v>115</v>
      </c>
      <c r="AS30" s="411">
        <f t="shared" si="55"/>
        <v>110</v>
      </c>
      <c r="AT30" s="411">
        <f t="shared" si="56"/>
        <v>100</v>
      </c>
      <c r="AU30" s="411">
        <f t="shared" si="57"/>
        <v>100</v>
      </c>
      <c r="AV30" s="411">
        <f t="shared" si="58"/>
        <v>100</v>
      </c>
      <c r="AW30" s="411">
        <f t="shared" si="59"/>
        <v>105</v>
      </c>
      <c r="AX30" s="411">
        <f t="shared" si="60"/>
        <v>115</v>
      </c>
      <c r="AY30" s="411">
        <f t="shared" si="61"/>
        <v>105</v>
      </c>
      <c r="AZ30" s="411">
        <f t="shared" si="62"/>
        <v>105</v>
      </c>
      <c r="BA30" s="411">
        <f t="shared" si="63"/>
        <v>70.829008819999984</v>
      </c>
      <c r="BB30" s="411">
        <f t="shared" si="64"/>
        <v>73.695910859999998</v>
      </c>
      <c r="BC30" s="411">
        <f t="shared" si="65"/>
        <v>61.397845799999999</v>
      </c>
      <c r="BD30" s="410">
        <f t="shared" si="66"/>
        <v>-0.13315396017989889</v>
      </c>
      <c r="BE30" s="410">
        <f t="shared" si="67"/>
        <v>-0.16687581327765411</v>
      </c>
      <c r="BF30" s="427"/>
      <c r="BG30" s="381">
        <f t="shared" si="68"/>
        <v>134.76290924</v>
      </c>
      <c r="BH30" s="427"/>
    </row>
    <row r="31" spans="1:60" x14ac:dyDescent="0.2">
      <c r="A31" s="434"/>
      <c r="B31" s="434" t="s">
        <v>11</v>
      </c>
      <c r="C31" s="507">
        <v>145</v>
      </c>
      <c r="D31" s="507">
        <v>175</v>
      </c>
      <c r="E31" s="507">
        <v>200</v>
      </c>
      <c r="F31" s="507">
        <v>205</v>
      </c>
      <c r="G31" s="507">
        <v>180</v>
      </c>
      <c r="H31" s="507">
        <v>245</v>
      </c>
      <c r="I31" s="686">
        <v>223.88605502596255</v>
      </c>
      <c r="J31" s="686">
        <v>477.72315141382722</v>
      </c>
      <c r="K31" s="686">
        <v>496.68645136399363</v>
      </c>
      <c r="L31" s="410">
        <f t="shared" si="48"/>
        <v>1.1337780566924049</v>
      </c>
      <c r="M31" s="410">
        <f t="shared" si="49"/>
        <v>3.9695166319748676E-2</v>
      </c>
      <c r="N31" s="418"/>
      <c r="O31" s="490">
        <v>40</v>
      </c>
      <c r="P31" s="490">
        <v>50</v>
      </c>
      <c r="Q31" s="490">
        <v>30</v>
      </c>
      <c r="R31" s="490">
        <v>45</v>
      </c>
      <c r="S31" s="490">
        <v>70</v>
      </c>
      <c r="T31" s="490">
        <v>70</v>
      </c>
      <c r="U31" s="490">
        <v>60</v>
      </c>
      <c r="V31" s="490">
        <v>80</v>
      </c>
      <c r="W31" s="490">
        <v>60</v>
      </c>
      <c r="X31" s="490">
        <v>5</v>
      </c>
      <c r="Y31" s="490">
        <v>40</v>
      </c>
      <c r="Z31" s="490">
        <v>50</v>
      </c>
      <c r="AA31" s="490">
        <v>45</v>
      </c>
      <c r="AB31" s="490">
        <v>35</v>
      </c>
      <c r="AC31" s="490">
        <v>60</v>
      </c>
      <c r="AD31" s="490">
        <v>60</v>
      </c>
      <c r="AE31" s="815">
        <v>65</v>
      </c>
      <c r="AF31" s="815">
        <v>65</v>
      </c>
      <c r="AG31" s="814">
        <v>120.01130730866316</v>
      </c>
      <c r="AH31" s="814">
        <v>71.304469653736874</v>
      </c>
      <c r="AI31" s="814">
        <v>101.68690249891529</v>
      </c>
      <c r="AJ31" s="814">
        <v>-69.116624435352776</v>
      </c>
      <c r="AK31" s="814">
        <v>109.91909903628176</v>
      </c>
      <c r="AL31" s="814">
        <v>25.507097573424343</v>
      </c>
      <c r="AM31" s="814">
        <v>137.91902396434429</v>
      </c>
      <c r="AN31" s="410">
        <f t="shared" si="52"/>
        <v>0.35631060220184696</v>
      </c>
      <c r="AO31" s="410" t="str">
        <f t="shared" si="53"/>
        <v>&gt;±300%</v>
      </c>
      <c r="AP31" s="424"/>
      <c r="AQ31" s="411">
        <f t="shared" si="69"/>
        <v>85</v>
      </c>
      <c r="AR31" s="411">
        <f t="shared" si="70"/>
        <v>90</v>
      </c>
      <c r="AS31" s="411">
        <f t="shared" si="55"/>
        <v>75</v>
      </c>
      <c r="AT31" s="411">
        <f t="shared" si="56"/>
        <v>140</v>
      </c>
      <c r="AU31" s="411">
        <f t="shared" si="57"/>
        <v>140</v>
      </c>
      <c r="AV31" s="411">
        <f t="shared" si="58"/>
        <v>65</v>
      </c>
      <c r="AW31" s="411">
        <f t="shared" si="59"/>
        <v>90</v>
      </c>
      <c r="AX31" s="411">
        <f t="shared" si="60"/>
        <v>80</v>
      </c>
      <c r="AY31" s="411">
        <f t="shared" si="61"/>
        <v>120</v>
      </c>
      <c r="AZ31" s="411">
        <f t="shared" si="62"/>
        <v>130</v>
      </c>
      <c r="BA31" s="411">
        <f t="shared" si="63"/>
        <v>191.31577696240004</v>
      </c>
      <c r="BB31" s="411">
        <f t="shared" si="64"/>
        <v>32.570278063562512</v>
      </c>
      <c r="BC31" s="411">
        <f t="shared" si="65"/>
        <v>135.4261966097061</v>
      </c>
      <c r="BD31" s="410">
        <f t="shared" si="66"/>
        <v>-0.29213262617477764</v>
      </c>
      <c r="BE31" s="410" t="str">
        <f t="shared" si="67"/>
        <v>&gt;±300%</v>
      </c>
      <c r="BF31" s="427"/>
      <c r="BG31" s="381">
        <f t="shared" si="68"/>
        <v>204.22859613869764</v>
      </c>
      <c r="BH31" s="427"/>
    </row>
    <row r="32" spans="1:60" x14ac:dyDescent="0.2">
      <c r="A32" s="434"/>
      <c r="B32" s="434" t="s">
        <v>58</v>
      </c>
      <c r="C32" s="507">
        <v>220</v>
      </c>
      <c r="D32" s="507">
        <v>220</v>
      </c>
      <c r="E32" s="507">
        <v>225</v>
      </c>
      <c r="F32" s="507">
        <v>230</v>
      </c>
      <c r="G32" s="507">
        <v>235</v>
      </c>
      <c r="H32" s="507">
        <v>240</v>
      </c>
      <c r="I32" s="686">
        <v>248.88000000000008</v>
      </c>
      <c r="J32" s="686">
        <v>234.66932898240117</v>
      </c>
      <c r="K32" s="686">
        <v>253.89584683719215</v>
      </c>
      <c r="L32" s="410">
        <f t="shared" si="48"/>
        <v>-5.7098485284470035E-2</v>
      </c>
      <c r="M32" s="410">
        <f t="shared" si="49"/>
        <v>8.1930254533743696E-2</v>
      </c>
      <c r="N32" s="418"/>
      <c r="O32" s="490">
        <v>45</v>
      </c>
      <c r="P32" s="490">
        <v>65</v>
      </c>
      <c r="Q32" s="490">
        <v>50</v>
      </c>
      <c r="R32" s="490">
        <v>65</v>
      </c>
      <c r="S32" s="490">
        <v>45</v>
      </c>
      <c r="T32" s="490">
        <v>65</v>
      </c>
      <c r="U32" s="490">
        <v>50</v>
      </c>
      <c r="V32" s="490">
        <v>70</v>
      </c>
      <c r="W32" s="490">
        <v>45</v>
      </c>
      <c r="X32" s="490">
        <v>75</v>
      </c>
      <c r="Y32" s="490">
        <v>55</v>
      </c>
      <c r="Z32" s="490">
        <v>70</v>
      </c>
      <c r="AA32" s="490">
        <v>45</v>
      </c>
      <c r="AB32" s="490">
        <v>70</v>
      </c>
      <c r="AC32" s="490">
        <v>55</v>
      </c>
      <c r="AD32" s="490">
        <v>70</v>
      </c>
      <c r="AE32" s="815">
        <v>45</v>
      </c>
      <c r="AF32" s="815">
        <v>70</v>
      </c>
      <c r="AG32" s="814">
        <v>62.22000000000002</v>
      </c>
      <c r="AH32" s="814">
        <v>62.22000000000002</v>
      </c>
      <c r="AI32" s="814">
        <v>62.22000000000002</v>
      </c>
      <c r="AJ32" s="814">
        <v>62.22000000000002</v>
      </c>
      <c r="AK32" s="814">
        <v>58.667332245600292</v>
      </c>
      <c r="AL32" s="814">
        <v>58.667332245600292</v>
      </c>
      <c r="AM32" s="814">
        <v>58.667332245600292</v>
      </c>
      <c r="AN32" s="410">
        <f t="shared" si="52"/>
        <v>-5.7098485284470035E-2</v>
      </c>
      <c r="AO32" s="410">
        <f t="shared" si="53"/>
        <v>0</v>
      </c>
      <c r="AP32" s="424"/>
      <c r="AQ32" s="411">
        <f t="shared" si="69"/>
        <v>110</v>
      </c>
      <c r="AR32" s="411">
        <f t="shared" si="70"/>
        <v>110</v>
      </c>
      <c r="AS32" s="411">
        <f t="shared" si="55"/>
        <v>115</v>
      </c>
      <c r="AT32" s="411">
        <f t="shared" si="56"/>
        <v>110</v>
      </c>
      <c r="AU32" s="411">
        <f t="shared" si="57"/>
        <v>120</v>
      </c>
      <c r="AV32" s="411">
        <f t="shared" si="58"/>
        <v>120</v>
      </c>
      <c r="AW32" s="411">
        <f t="shared" si="59"/>
        <v>125</v>
      </c>
      <c r="AX32" s="411">
        <f t="shared" si="60"/>
        <v>115</v>
      </c>
      <c r="AY32" s="411">
        <f t="shared" si="61"/>
        <v>125</v>
      </c>
      <c r="AZ32" s="411">
        <f t="shared" si="62"/>
        <v>115</v>
      </c>
      <c r="BA32" s="411">
        <f t="shared" si="63"/>
        <v>124.44000000000004</v>
      </c>
      <c r="BB32" s="411">
        <f t="shared" si="64"/>
        <v>124.44000000000004</v>
      </c>
      <c r="BC32" s="411">
        <f t="shared" si="65"/>
        <v>117.33466449120058</v>
      </c>
      <c r="BD32" s="410">
        <f t="shared" si="66"/>
        <v>-5.7098485284470035E-2</v>
      </c>
      <c r="BE32" s="410">
        <f t="shared" si="67"/>
        <v>-5.7098485284470035E-2</v>
      </c>
      <c r="BF32" s="427"/>
      <c r="BG32" s="381">
        <f t="shared" si="68"/>
        <v>238.22199673680086</v>
      </c>
      <c r="BH32" s="427"/>
    </row>
    <row r="33" spans="1:84" x14ac:dyDescent="0.2">
      <c r="A33" s="412"/>
      <c r="B33" s="412" t="s">
        <v>2</v>
      </c>
      <c r="C33" s="412">
        <v>345</v>
      </c>
      <c r="D33" s="412">
        <v>370</v>
      </c>
      <c r="E33" s="412">
        <v>360</v>
      </c>
      <c r="F33" s="412">
        <v>400</v>
      </c>
      <c r="G33" s="412">
        <v>410</v>
      </c>
      <c r="H33" s="412">
        <v>440</v>
      </c>
      <c r="I33" s="683">
        <v>577.27738712107055</v>
      </c>
      <c r="J33" s="683">
        <v>482.93663487056551</v>
      </c>
      <c r="K33" s="683">
        <v>555.72352947256786</v>
      </c>
      <c r="L33" s="413">
        <f t="shared" si="48"/>
        <v>-0.16342360597388039</v>
      </c>
      <c r="M33" s="413">
        <f t="shared" si="49"/>
        <v>0.15071727706370908</v>
      </c>
      <c r="N33" s="418"/>
      <c r="O33" s="483">
        <v>85</v>
      </c>
      <c r="P33" s="483">
        <v>95</v>
      </c>
      <c r="Q33" s="483">
        <v>90</v>
      </c>
      <c r="R33" s="483">
        <v>90</v>
      </c>
      <c r="S33" s="483">
        <v>85</v>
      </c>
      <c r="T33" s="483">
        <v>95</v>
      </c>
      <c r="U33" s="483">
        <v>95</v>
      </c>
      <c r="V33" s="483">
        <v>95</v>
      </c>
      <c r="W33" s="483">
        <v>100</v>
      </c>
      <c r="X33" s="483">
        <v>110</v>
      </c>
      <c r="Y33" s="483">
        <v>105</v>
      </c>
      <c r="Z33" s="483">
        <v>100</v>
      </c>
      <c r="AA33" s="483">
        <v>100</v>
      </c>
      <c r="AB33" s="483">
        <v>105</v>
      </c>
      <c r="AC33" s="483">
        <v>110</v>
      </c>
      <c r="AD33" s="483">
        <v>110</v>
      </c>
      <c r="AE33" s="816">
        <v>105</v>
      </c>
      <c r="AF33" s="816">
        <v>115</v>
      </c>
      <c r="AG33" s="817">
        <v>144.62014671717566</v>
      </c>
      <c r="AH33" s="817">
        <v>144.48645785632766</v>
      </c>
      <c r="AI33" s="817">
        <v>143.41694696954357</v>
      </c>
      <c r="AJ33" s="817">
        <v>144.75383557802368</v>
      </c>
      <c r="AK33" s="817">
        <v>117.85912028591247</v>
      </c>
      <c r="AL33" s="817">
        <v>103.95864031634922</v>
      </c>
      <c r="AM33" s="817">
        <v>128.85377413304593</v>
      </c>
      <c r="AN33" s="413">
        <f t="shared" si="52"/>
        <v>-0.10154429545617305</v>
      </c>
      <c r="AO33" s="413">
        <f t="shared" si="53"/>
        <v>0.23947152195276966</v>
      </c>
      <c r="AP33" s="424"/>
      <c r="AQ33" s="412">
        <f t="shared" si="69"/>
        <v>190</v>
      </c>
      <c r="AR33" s="412">
        <f t="shared" si="70"/>
        <v>180</v>
      </c>
      <c r="AS33" s="412">
        <f t="shared" si="55"/>
        <v>180</v>
      </c>
      <c r="AT33" s="412">
        <f t="shared" si="56"/>
        <v>180</v>
      </c>
      <c r="AU33" s="412">
        <f t="shared" si="57"/>
        <v>190</v>
      </c>
      <c r="AV33" s="412">
        <f t="shared" si="58"/>
        <v>210</v>
      </c>
      <c r="AW33" s="412">
        <f t="shared" si="59"/>
        <v>205</v>
      </c>
      <c r="AX33" s="412">
        <f t="shared" si="60"/>
        <v>205</v>
      </c>
      <c r="AY33" s="412">
        <f t="shared" si="61"/>
        <v>220</v>
      </c>
      <c r="AZ33" s="412">
        <f t="shared" si="62"/>
        <v>220</v>
      </c>
      <c r="BA33" s="412">
        <f t="shared" si="63"/>
        <v>289.10660457350332</v>
      </c>
      <c r="BB33" s="412">
        <f t="shared" si="64"/>
        <v>288.17078254756723</v>
      </c>
      <c r="BC33" s="412">
        <f t="shared" si="65"/>
        <v>221.81776060226167</v>
      </c>
      <c r="BD33" s="413">
        <f t="shared" si="66"/>
        <v>-0.23274751564568263</v>
      </c>
      <c r="BE33" s="413">
        <f t="shared" si="67"/>
        <v>-0.2302558967245506</v>
      </c>
      <c r="BF33" s="427"/>
      <c r="BG33" s="390">
        <f t="shared" si="68"/>
        <v>495.42537031333126</v>
      </c>
      <c r="BH33" s="427"/>
    </row>
    <row r="34" spans="1:84" x14ac:dyDescent="0.2">
      <c r="A34" s="414"/>
      <c r="B34" s="414"/>
      <c r="C34" s="510"/>
      <c r="D34" s="510"/>
      <c r="E34" s="510"/>
      <c r="F34" s="510"/>
      <c r="G34" s="510"/>
      <c r="H34" s="510"/>
      <c r="I34" s="689"/>
      <c r="J34" s="414"/>
      <c r="K34" s="414"/>
      <c r="L34" s="414"/>
      <c r="M34" s="582"/>
      <c r="N34" s="418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670"/>
      <c r="AH34" s="670"/>
      <c r="AI34" s="670"/>
      <c r="AJ34" s="670"/>
      <c r="AK34" s="670"/>
      <c r="AL34" s="670"/>
      <c r="AM34" s="670"/>
      <c r="AN34" s="582"/>
      <c r="AO34" s="582"/>
      <c r="AP34" s="424"/>
      <c r="AQ34" s="414"/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B34" s="414"/>
      <c r="BC34" s="414"/>
      <c r="BD34" s="414"/>
      <c r="BE34" s="414"/>
      <c r="BF34" s="427"/>
      <c r="BG34" s="394"/>
      <c r="BH34" s="427"/>
    </row>
    <row r="35" spans="1:84" s="417" customFormat="1" x14ac:dyDescent="0.2">
      <c r="A35" s="445" t="s">
        <v>3</v>
      </c>
      <c r="B35" s="407"/>
      <c r="C35" s="506">
        <v>935</v>
      </c>
      <c r="D35" s="506">
        <v>150</v>
      </c>
      <c r="E35" s="506">
        <v>305</v>
      </c>
      <c r="F35" s="506">
        <v>535</v>
      </c>
      <c r="G35" s="506">
        <v>275</v>
      </c>
      <c r="H35" s="506">
        <v>15</v>
      </c>
      <c r="I35" s="681">
        <f t="shared" ref="I35" si="71">SUM(I36:I38)</f>
        <v>1253.3257669468919</v>
      </c>
      <c r="J35" s="506">
        <f>SUM(J36:J38)</f>
        <v>1659.2916406437666</v>
      </c>
      <c r="K35" s="506">
        <f>SUM(K36:K38)</f>
        <v>745.13788133557523</v>
      </c>
      <c r="L35" s="589">
        <f t="shared" ref="L35:L38" si="72">IF(ISERROR(J35/I35),"N/A",IF(I35&lt;0,"N/A",IF(J35&lt;0,"N/A",IF(J35/I35-1&gt;300%,"&gt;±300%",IF(J35/I35-1&lt;-300%,"&gt;±300%",J35/I35-1)))))</f>
        <v>0.32391089723289546</v>
      </c>
      <c r="M35" s="408">
        <f t="shared" ref="M35:M38" si="73">IF(ISERROR(K35/J35),"N/A",IF(J35&lt;0,"N/A",IF(K35&lt;0,"N/A",IF(K35/J35-1&gt;300%,"&gt;±300%",IF(K35/J35-1&lt;-300%,"&gt;±300%",K35/J35-1)))))</f>
        <v>-0.55093013001229907</v>
      </c>
      <c r="N35" s="418"/>
      <c r="O35" s="481">
        <v>-175</v>
      </c>
      <c r="P35" s="481">
        <v>0</v>
      </c>
      <c r="Q35" s="481">
        <v>-10</v>
      </c>
      <c r="R35" s="481">
        <v>115</v>
      </c>
      <c r="S35" s="481">
        <v>285</v>
      </c>
      <c r="T35" s="481">
        <v>-95</v>
      </c>
      <c r="U35" s="481">
        <v>165</v>
      </c>
      <c r="V35" s="481">
        <v>95</v>
      </c>
      <c r="W35" s="481">
        <v>50</v>
      </c>
      <c r="X35" s="481">
        <v>225</v>
      </c>
      <c r="Y35" s="481">
        <v>80</v>
      </c>
      <c r="Z35" s="481">
        <v>105</v>
      </c>
      <c r="AA35" s="481">
        <v>-10</v>
      </c>
      <c r="AB35" s="481">
        <v>100</v>
      </c>
      <c r="AC35" s="481">
        <v>60</v>
      </c>
      <c r="AD35" s="481">
        <v>-55</v>
      </c>
      <c r="AE35" s="481">
        <v>65</v>
      </c>
      <c r="AF35" s="481">
        <v>-65</v>
      </c>
      <c r="AG35" s="663">
        <f>SUM(AG36:AG38)</f>
        <v>794.2445218880124</v>
      </c>
      <c r="AH35" s="663">
        <f t="shared" ref="AH35:AL35" si="74">SUM(AH36:AH38)</f>
        <v>126.32213189883893</v>
      </c>
      <c r="AI35" s="663">
        <f t="shared" si="74"/>
        <v>250.89736904452838</v>
      </c>
      <c r="AJ35" s="663">
        <f t="shared" si="74"/>
        <v>81.861744115512124</v>
      </c>
      <c r="AK35" s="672">
        <f t="shared" si="74"/>
        <v>72.878057577637918</v>
      </c>
      <c r="AL35" s="663">
        <f t="shared" si="74"/>
        <v>380.64029416965764</v>
      </c>
      <c r="AM35" s="663">
        <f t="shared" ref="AM35" si="75">SUM(AM36:AM38)</f>
        <v>980.68535301962584</v>
      </c>
      <c r="AN35" s="408">
        <f t="shared" ref="AN35:AN38" si="76">IF(ISERROR(AM35/AI35),"N/A",IF(AI35&lt;0,"N/A",IF(AM35&lt;0,"N/A",IF(AM35/AI35-1&gt;300%,"&gt;±300%",IF(AM35/AI35-1&lt;-300%,"&gt;±300%",AM35/AI35-1)))))</f>
        <v>2.9087111863878383</v>
      </c>
      <c r="AO35" s="408">
        <f t="shared" ref="AO35:AO38" si="77">IF(ISERROR(AM35/AL35),"N/A",IF(AL35&lt;0,"N/A",IF(AM35&lt;0,"N/A",IF(AM35/AL35-1&gt;300%,"&gt;±300%",IF(AM35/AL35-1&lt;-300%,"&gt;±300%",AM35/AL35-1)))))</f>
        <v>1.5764097181537964</v>
      </c>
      <c r="AP35" s="424"/>
      <c r="AQ35" s="407">
        <f t="shared" ref="AQ35:AR35" si="78">SUM(AQ36:AQ38)</f>
        <v>325</v>
      </c>
      <c r="AR35" s="407">
        <f t="shared" si="78"/>
        <v>-175</v>
      </c>
      <c r="AS35" s="407">
        <f>SUM(Q35:R35)</f>
        <v>105</v>
      </c>
      <c r="AT35" s="407">
        <f>SUM(S35:T35)</f>
        <v>190</v>
      </c>
      <c r="AU35" s="407">
        <f>SUM(U35:V35)</f>
        <v>260</v>
      </c>
      <c r="AV35" s="407">
        <f>SUM(W35:X35)</f>
        <v>275</v>
      </c>
      <c r="AW35" s="407">
        <f>SUM(Y35:Z35)</f>
        <v>185</v>
      </c>
      <c r="AX35" s="407">
        <f>SUM(AA35:AB35)</f>
        <v>90</v>
      </c>
      <c r="AY35" s="407">
        <f>SUM(AC35:AD35)</f>
        <v>5</v>
      </c>
      <c r="AZ35" s="407">
        <f>SUM(AE35:AF35)</f>
        <v>0</v>
      </c>
      <c r="BA35" s="407">
        <f>SUM(AG35:AH35)</f>
        <v>920.56665378685136</v>
      </c>
      <c r="BB35" s="407">
        <f>SUM(AI35:AJ35)</f>
        <v>332.7591131600405</v>
      </c>
      <c r="BC35" s="407">
        <f>SUM(AK35:AL35)</f>
        <v>453.51835174729558</v>
      </c>
      <c r="BD35" s="408">
        <f>IF(ISERROR(BC35/BA35),"N/A",IF(BA35&lt;0,"N/A",IF(BC35&lt;0,"N/A",IF(BC35/BA35-1&gt;300%,"&gt;±300%",IF(BC35/BA35-1&lt;-300%,"&gt;±300%",BC35/BA35-1)))))</f>
        <v>-0.50734870757951267</v>
      </c>
      <c r="BE35" s="408">
        <f>IF(ISERROR(BC35/BB35),"N/A",IF(BB35&lt;0,"N/A",IF(BC35&lt;0,"N/A",IF(BC35/BB35-1&gt;300%,"&gt;±300%",IF(BC35/BB35-1&lt;-300%,"&gt;±300%",BC35/BB35-1)))))</f>
        <v>0.3629028742157272</v>
      </c>
      <c r="BF35" s="427"/>
      <c r="BG35" s="378">
        <f t="shared" ref="BG35:BG38" si="79">SUM(AJ35:AM35)</f>
        <v>1516.0654488824334</v>
      </c>
      <c r="BH35" s="427"/>
    </row>
    <row r="36" spans="1:84" x14ac:dyDescent="0.2">
      <c r="A36" s="434"/>
      <c r="B36" s="434" t="s">
        <v>42</v>
      </c>
      <c r="C36" s="507">
        <v>-5</v>
      </c>
      <c r="D36" s="507">
        <v>50</v>
      </c>
      <c r="E36" s="507">
        <v>525</v>
      </c>
      <c r="F36" s="507">
        <v>460</v>
      </c>
      <c r="G36" s="507">
        <v>215</v>
      </c>
      <c r="H36" s="507">
        <v>280</v>
      </c>
      <c r="I36" s="686">
        <v>282.56181880054447</v>
      </c>
      <c r="J36" s="686">
        <v>629.29164064376653</v>
      </c>
      <c r="K36" s="686">
        <v>485.13788133557529</v>
      </c>
      <c r="L36" s="86">
        <f t="shared" si="72"/>
        <v>1.2270936792347471</v>
      </c>
      <c r="M36" s="410">
        <f t="shared" si="73"/>
        <v>-0.22907305611230055</v>
      </c>
      <c r="N36" s="418"/>
      <c r="O36" s="490">
        <v>15</v>
      </c>
      <c r="P36" s="490">
        <v>40</v>
      </c>
      <c r="Q36" s="490">
        <v>45</v>
      </c>
      <c r="R36" s="490">
        <v>75</v>
      </c>
      <c r="S36" s="490">
        <v>180</v>
      </c>
      <c r="T36" s="490">
        <v>220</v>
      </c>
      <c r="U36" s="490">
        <v>150</v>
      </c>
      <c r="V36" s="490">
        <v>115</v>
      </c>
      <c r="W36" s="490">
        <v>80</v>
      </c>
      <c r="X36" s="490">
        <v>115</v>
      </c>
      <c r="Y36" s="490">
        <v>30</v>
      </c>
      <c r="Z36" s="490">
        <v>75</v>
      </c>
      <c r="AA36" s="490">
        <v>45</v>
      </c>
      <c r="AB36" s="490">
        <v>65</v>
      </c>
      <c r="AC36" s="490">
        <v>85</v>
      </c>
      <c r="AD36" s="490">
        <v>70</v>
      </c>
      <c r="AE36" s="490">
        <v>70</v>
      </c>
      <c r="AF36" s="490">
        <v>50</v>
      </c>
      <c r="AG36" s="664">
        <v>110.98504998977324</v>
      </c>
      <c r="AH36" s="664">
        <v>89.279700168659957</v>
      </c>
      <c r="AI36" s="664">
        <v>53.747914245097618</v>
      </c>
      <c r="AJ36" s="664">
        <v>28.54915439701367</v>
      </c>
      <c r="AK36" s="673">
        <v>306.47541981441475</v>
      </c>
      <c r="AL36" s="664">
        <v>120.14395480650528</v>
      </c>
      <c r="AM36" s="664">
        <v>95.913814398901081</v>
      </c>
      <c r="AN36" s="410">
        <f t="shared" si="76"/>
        <v>0.78451230612450118</v>
      </c>
      <c r="AO36" s="410">
        <f t="shared" si="77"/>
        <v>-0.20167590160176951</v>
      </c>
      <c r="AP36" s="424"/>
      <c r="AQ36" s="411">
        <f>D36-AR36</f>
        <v>-5</v>
      </c>
      <c r="AR36" s="411">
        <f>SUM(O36:P36)</f>
        <v>55</v>
      </c>
      <c r="AS36" s="411">
        <f>SUM(Q36:R36)</f>
        <v>120</v>
      </c>
      <c r="AT36" s="411">
        <f>SUM(S36:T36)</f>
        <v>400</v>
      </c>
      <c r="AU36" s="411">
        <f>SUM(U36:V36)</f>
        <v>265</v>
      </c>
      <c r="AV36" s="411">
        <f>SUM(W36:X36)</f>
        <v>195</v>
      </c>
      <c r="AW36" s="411">
        <f>SUM(Y36:Z36)</f>
        <v>105</v>
      </c>
      <c r="AX36" s="411">
        <f>SUM(AA36:AB36)</f>
        <v>110</v>
      </c>
      <c r="AY36" s="411">
        <f>SUM(AC36:AD36)</f>
        <v>155</v>
      </c>
      <c r="AZ36" s="411">
        <f>SUM(AE36:AF36)</f>
        <v>120</v>
      </c>
      <c r="BA36" s="411">
        <f>SUM(AG36:AH36)</f>
        <v>200.2647501584332</v>
      </c>
      <c r="BB36" s="411">
        <f>SUM(AI36:AJ36)</f>
        <v>82.297068642111284</v>
      </c>
      <c r="BC36" s="411">
        <f>SUM(AK36:AL36)</f>
        <v>426.61937462092004</v>
      </c>
      <c r="BD36" s="410">
        <f>IF(ISERROR(BC36/BA36),"N/A",IF(BA36&lt;0,"N/A",IF(BC36&lt;0,"N/A",IF(BC36/BA36-1&gt;300%,"&gt;±300%",IF(BC36/BA36-1&lt;-300%,"&gt;±300%",BC36/BA36-1)))))</f>
        <v>1.1302769173477283</v>
      </c>
      <c r="BE36" s="410" t="str">
        <f>IF(ISERROR(BC36/BB36),"N/A",IF(BB36&lt;0,"N/A",IF(BC36&lt;0,"N/A",IF(BC36/BB36-1&gt;300%,"&gt;±300%",IF(BC36/BB36-1&lt;-300%,"&gt;±300%",BC36/BB36-1)))))</f>
        <v>&gt;±300%</v>
      </c>
      <c r="BF36" s="427"/>
      <c r="BG36" s="381">
        <f t="shared" si="79"/>
        <v>551.08234341683487</v>
      </c>
      <c r="BH36" s="427"/>
    </row>
    <row r="37" spans="1:84" x14ac:dyDescent="0.2">
      <c r="A37" s="434"/>
      <c r="B37" s="434" t="s">
        <v>43</v>
      </c>
      <c r="C37" s="507">
        <v>905</v>
      </c>
      <c r="D37" s="507">
        <v>215</v>
      </c>
      <c r="E37" s="507">
        <v>-240</v>
      </c>
      <c r="F37" s="507">
        <v>-10</v>
      </c>
      <c r="G37" s="507">
        <v>105</v>
      </c>
      <c r="H37" s="507">
        <v>-245</v>
      </c>
      <c r="I37" s="686">
        <v>990.97841441220169</v>
      </c>
      <c r="J37" s="686">
        <v>530</v>
      </c>
      <c r="K37" s="686">
        <v>250</v>
      </c>
      <c r="L37" s="86">
        <f t="shared" si="72"/>
        <v>-0.46517503076555988</v>
      </c>
      <c r="M37" s="410">
        <f t="shared" si="73"/>
        <v>-0.52830188679245282</v>
      </c>
      <c r="N37" s="418"/>
      <c r="O37" s="490">
        <v>-95</v>
      </c>
      <c r="P37" s="490">
        <v>-30</v>
      </c>
      <c r="Q37" s="490">
        <v>-50</v>
      </c>
      <c r="R37" s="490">
        <v>45</v>
      </c>
      <c r="S37" s="490">
        <v>110</v>
      </c>
      <c r="T37" s="490">
        <v>-345</v>
      </c>
      <c r="U37" s="490">
        <v>-25</v>
      </c>
      <c r="V37" s="490">
        <v>-15</v>
      </c>
      <c r="W37" s="490">
        <v>-85</v>
      </c>
      <c r="X37" s="490">
        <v>115</v>
      </c>
      <c r="Y37" s="490">
        <v>60</v>
      </c>
      <c r="Z37" s="490">
        <v>30</v>
      </c>
      <c r="AA37" s="490">
        <v>-40</v>
      </c>
      <c r="AB37" s="490">
        <v>55</v>
      </c>
      <c r="AC37" s="490">
        <v>-15</v>
      </c>
      <c r="AD37" s="490">
        <v>-125</v>
      </c>
      <c r="AE37" s="490">
        <v>5</v>
      </c>
      <c r="AF37" s="490">
        <v>-115</v>
      </c>
      <c r="AG37" s="664">
        <v>686.97303968000006</v>
      </c>
      <c r="AH37" s="664">
        <v>49.912419320000048</v>
      </c>
      <c r="AI37" s="664">
        <v>206.80744894799926</v>
      </c>
      <c r="AJ37" s="664">
        <v>47.285506464202307</v>
      </c>
      <c r="AK37" s="411">
        <v>-213.15535744631916</v>
      </c>
      <c r="AL37" s="664">
        <v>122.35122064660918</v>
      </c>
      <c r="AM37" s="664">
        <v>543.21940820131852</v>
      </c>
      <c r="AN37" s="410">
        <f t="shared" si="76"/>
        <v>1.6266916929955864</v>
      </c>
      <c r="AO37" s="410" t="str">
        <f t="shared" si="77"/>
        <v>&gt;±300%</v>
      </c>
      <c r="AP37" s="424"/>
      <c r="AQ37" s="411">
        <f>D37-AR37</f>
        <v>340</v>
      </c>
      <c r="AR37" s="411">
        <f>SUM(O37:P37)</f>
        <v>-125</v>
      </c>
      <c r="AS37" s="411">
        <f>SUM(Q37:R37)</f>
        <v>-5</v>
      </c>
      <c r="AT37" s="411">
        <f>SUM(S37:T37)</f>
        <v>-235</v>
      </c>
      <c r="AU37" s="411">
        <f>SUM(U37:V37)</f>
        <v>-40</v>
      </c>
      <c r="AV37" s="411">
        <f>SUM(W37:X37)</f>
        <v>30</v>
      </c>
      <c r="AW37" s="411">
        <f>SUM(Y37:Z37)</f>
        <v>90</v>
      </c>
      <c r="AX37" s="411">
        <f>SUM(AA37:AB37)</f>
        <v>15</v>
      </c>
      <c r="AY37" s="411">
        <f>SUM(AC37:AD37)</f>
        <v>-140</v>
      </c>
      <c r="AZ37" s="411">
        <f>SUM(AE37:AF37)</f>
        <v>-110</v>
      </c>
      <c r="BA37" s="411">
        <f>SUM(AG37:AH37)</f>
        <v>736.88545900000008</v>
      </c>
      <c r="BB37" s="411">
        <f>SUM(AI37:AJ37)</f>
        <v>254.09295541220158</v>
      </c>
      <c r="BC37" s="411">
        <f>SUM(AK37:AL37)</f>
        <v>-90.80413679970998</v>
      </c>
      <c r="BD37" s="410" t="str">
        <f>IF(ISERROR(BC37/BA37),"N/A",IF(BA37&lt;0,"N/A",IF(BC37&lt;0,"N/A",IF(BC37/BA37-1&gt;300%,"&gt;±300%",IF(BC37/BA37-1&lt;-300%,"&gt;±300%",BC37/BA37-1)))))</f>
        <v>N/A</v>
      </c>
      <c r="BE37" s="410" t="str">
        <f>IF(ISERROR(BC37/BB37),"N/A",IF(BB37&lt;0,"N/A",IF(BC37&lt;0,"N/A",IF(BC37/BB37-1&gt;300%,"&gt;±300%",IF(BC37/BB37-1&lt;-300%,"&gt;±300%",BC37/BB37-1)))))</f>
        <v>N/A</v>
      </c>
      <c r="BF37" s="427"/>
      <c r="BG37" s="381">
        <f t="shared" si="79"/>
        <v>499.70077786581084</v>
      </c>
      <c r="BH37" s="427"/>
    </row>
    <row r="38" spans="1:84" x14ac:dyDescent="0.2">
      <c r="A38" s="434"/>
      <c r="B38" s="434" t="s">
        <v>37</v>
      </c>
      <c r="C38" s="507">
        <v>35</v>
      </c>
      <c r="D38" s="507">
        <v>-115</v>
      </c>
      <c r="E38" s="507">
        <v>20</v>
      </c>
      <c r="F38" s="507">
        <v>85</v>
      </c>
      <c r="G38" s="507">
        <v>-45</v>
      </c>
      <c r="H38" s="507">
        <v>-20</v>
      </c>
      <c r="I38" s="686">
        <v>-20.21446626585432</v>
      </c>
      <c r="J38" s="686">
        <v>500</v>
      </c>
      <c r="K38" s="686">
        <v>10</v>
      </c>
      <c r="L38" s="86" t="str">
        <f t="shared" si="72"/>
        <v>N/A</v>
      </c>
      <c r="M38" s="410">
        <f t="shared" si="73"/>
        <v>-0.98</v>
      </c>
      <c r="N38" s="418"/>
      <c r="O38" s="490">
        <v>-95</v>
      </c>
      <c r="P38" s="490">
        <v>-10</v>
      </c>
      <c r="Q38" s="490">
        <v>-5</v>
      </c>
      <c r="R38" s="490">
        <v>-5</v>
      </c>
      <c r="S38" s="490">
        <v>-5</v>
      </c>
      <c r="T38" s="490">
        <v>30</v>
      </c>
      <c r="U38" s="490">
        <v>40</v>
      </c>
      <c r="V38" s="490">
        <v>-5</v>
      </c>
      <c r="W38" s="490">
        <v>55</v>
      </c>
      <c r="X38" s="490">
        <v>-5</v>
      </c>
      <c r="Y38" s="490">
        <v>-10</v>
      </c>
      <c r="Z38" s="490">
        <v>0</v>
      </c>
      <c r="AA38" s="490">
        <v>-15</v>
      </c>
      <c r="AB38" s="490">
        <v>-20</v>
      </c>
      <c r="AC38" s="490">
        <v>-10</v>
      </c>
      <c r="AD38" s="490">
        <v>0</v>
      </c>
      <c r="AE38" s="490">
        <v>-10</v>
      </c>
      <c r="AF38" s="490">
        <v>0</v>
      </c>
      <c r="AG38" s="411">
        <v>-3.7135677817608959</v>
      </c>
      <c r="AH38" s="411">
        <v>-12.869987589821081</v>
      </c>
      <c r="AI38" s="411">
        <v>-9.6579941485684895</v>
      </c>
      <c r="AJ38" s="664">
        <v>6.0270832542961434</v>
      </c>
      <c r="AK38" s="411">
        <v>-20.442004790457666</v>
      </c>
      <c r="AL38" s="664">
        <v>138.14511871654315</v>
      </c>
      <c r="AM38" s="664">
        <v>341.55213041940618</v>
      </c>
      <c r="AN38" s="410" t="str">
        <f t="shared" si="76"/>
        <v>N/A</v>
      </c>
      <c r="AO38" s="410">
        <f t="shared" si="77"/>
        <v>1.4724154830271585</v>
      </c>
      <c r="AP38" s="424"/>
      <c r="AQ38" s="411">
        <f>D38-AR38</f>
        <v>-10</v>
      </c>
      <c r="AR38" s="411">
        <f>SUM(O38:P38)</f>
        <v>-105</v>
      </c>
      <c r="AS38" s="411">
        <f>SUM(Q38:R38)</f>
        <v>-10</v>
      </c>
      <c r="AT38" s="411">
        <f>SUM(S38:T38)</f>
        <v>25</v>
      </c>
      <c r="AU38" s="411">
        <f>SUM(U38:V38)</f>
        <v>35</v>
      </c>
      <c r="AV38" s="411">
        <f>SUM(W38:X38)</f>
        <v>50</v>
      </c>
      <c r="AW38" s="411">
        <f>SUM(Y38:Z38)</f>
        <v>-10</v>
      </c>
      <c r="AX38" s="411">
        <f>SUM(AA38:AB38)</f>
        <v>-35</v>
      </c>
      <c r="AY38" s="411">
        <f>SUM(AC38:AD38)</f>
        <v>-10</v>
      </c>
      <c r="AZ38" s="411">
        <f>SUM(AE38:AF38)</f>
        <v>-10</v>
      </c>
      <c r="BA38" s="411">
        <f>SUM(AG38:AH38)</f>
        <v>-16.583555371581976</v>
      </c>
      <c r="BB38" s="411">
        <f>SUM(AI38:AJ38)</f>
        <v>-3.630910894272346</v>
      </c>
      <c r="BC38" s="411">
        <f>SUM(AK38:AL38)</f>
        <v>117.70311392608548</v>
      </c>
      <c r="BD38" s="410" t="str">
        <f>IF(ISERROR(BC38/BA38),"N/A",IF(BA38&lt;0,"N/A",IF(BC38&lt;0,"N/A",IF(BC38/BA38-1&gt;300%,"&gt;±300%",IF(BC38/BA38-1&lt;-300%,"&gt;±300%",BC38/BA38-1)))))</f>
        <v>N/A</v>
      </c>
      <c r="BE38" s="410" t="str">
        <f>IF(ISERROR(BC38/BB38),"N/A",IF(BB38&lt;0,"N/A",IF(BC38&lt;0,"N/A",IF(BC38/BB38-1&gt;300%,"&gt;±300%",IF(BC38/BB38-1&lt;-300%,"&gt;±300%",BC38/BB38-1)))))</f>
        <v>N/A</v>
      </c>
      <c r="BF38" s="427"/>
      <c r="BG38" s="381">
        <f t="shared" si="79"/>
        <v>465.28232759978778</v>
      </c>
      <c r="BH38" s="427"/>
    </row>
    <row r="39" spans="1:84" x14ac:dyDescent="0.2">
      <c r="A39" s="445"/>
      <c r="B39" s="424"/>
      <c r="C39" s="506"/>
      <c r="D39" s="506"/>
      <c r="E39" s="506"/>
      <c r="F39" s="506"/>
      <c r="G39" s="506"/>
      <c r="H39" s="506"/>
      <c r="I39" s="681"/>
      <c r="J39" s="407"/>
      <c r="K39" s="407"/>
      <c r="L39" s="418"/>
      <c r="M39" s="584"/>
      <c r="N39" s="418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668"/>
      <c r="AH39" s="668"/>
      <c r="AI39" s="668"/>
      <c r="AJ39" s="668"/>
      <c r="AK39" s="668"/>
      <c r="AL39" s="668"/>
      <c r="AM39" s="668"/>
      <c r="AN39" s="584"/>
      <c r="AO39" s="584"/>
      <c r="AP39" s="424"/>
      <c r="AQ39" s="424"/>
      <c r="AR39" s="411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0"/>
      <c r="BE39" s="410"/>
      <c r="BF39" s="427"/>
      <c r="BG39" s="381"/>
      <c r="BH39" s="427"/>
    </row>
    <row r="40" spans="1:84" x14ac:dyDescent="0.2">
      <c r="A40" s="450" t="s">
        <v>26</v>
      </c>
      <c r="B40" s="426"/>
      <c r="C40" s="426">
        <v>8500</v>
      </c>
      <c r="D40" s="426">
        <v>7975</v>
      </c>
      <c r="E40" s="426">
        <v>8195</v>
      </c>
      <c r="F40" s="426">
        <v>8275</v>
      </c>
      <c r="G40" s="426">
        <v>7740</v>
      </c>
      <c r="H40" s="426">
        <v>7275</v>
      </c>
      <c r="I40" s="685">
        <f t="shared" ref="I40" si="80">SUM(I21,I25,I27,I35)</f>
        <v>8349.9861722144215</v>
      </c>
      <c r="J40" s="426">
        <f>SUM(J21,J25,J27,J35)</f>
        <v>7939.6687010210881</v>
      </c>
      <c r="K40" s="426">
        <f>SUM(K21,K25,K27,K35)</f>
        <v>8089.2601169995341</v>
      </c>
      <c r="L40" s="433">
        <f>IF(ISERROR(J40/I40),"N/A",IF(I40&lt;0,"N/A",IF(J40&lt;0,"N/A",IF(J40/I40-1&gt;300%,"&gt;±300%",IF(J40/I40-1&lt;-300%,"&gt;±300%",J40/I40-1)))))</f>
        <v>-4.9139898286144956E-2</v>
      </c>
      <c r="M40" s="433">
        <f>IF(ISERROR(K40/J40),"N/A",IF(J40&lt;0,"N/A",IF(K40&lt;0,"N/A",IF(K40/J40-1&gt;300%,"&gt;±300%",IF(K40/J40-1&lt;-300%,"&gt;±300%",K40/J40-1)))))</f>
        <v>1.884101485987788E-2</v>
      </c>
      <c r="N40" s="418"/>
      <c r="O40" s="485">
        <v>1710</v>
      </c>
      <c r="P40" s="485">
        <v>1915</v>
      </c>
      <c r="Q40" s="485">
        <v>1990</v>
      </c>
      <c r="R40" s="485">
        <v>2060</v>
      </c>
      <c r="S40" s="485">
        <v>2290</v>
      </c>
      <c r="T40" s="485">
        <v>1865</v>
      </c>
      <c r="U40" s="485">
        <v>2075</v>
      </c>
      <c r="V40" s="485">
        <v>2080</v>
      </c>
      <c r="W40" s="485">
        <v>1955</v>
      </c>
      <c r="X40" s="485">
        <v>2210</v>
      </c>
      <c r="Y40" s="485">
        <v>1985</v>
      </c>
      <c r="Z40" s="485">
        <v>1950</v>
      </c>
      <c r="AA40" s="485">
        <v>1780</v>
      </c>
      <c r="AB40" s="485">
        <v>2060</v>
      </c>
      <c r="AC40" s="485">
        <v>1915</v>
      </c>
      <c r="AD40" s="485">
        <v>1805</v>
      </c>
      <c r="AE40" s="485">
        <v>1805</v>
      </c>
      <c r="AF40" s="485">
        <v>1760</v>
      </c>
      <c r="AG40" s="666">
        <f>SUM(AG21,AG25,AG27,AG35)</f>
        <v>2652.2157767283506</v>
      </c>
      <c r="AH40" s="666">
        <f t="shared" ref="AH40:AL40" si="81">SUM(AH21,AH25,AH27,AH35)</f>
        <v>1974.9921428844098</v>
      </c>
      <c r="AI40" s="666">
        <f t="shared" si="81"/>
        <v>2006.0799395272027</v>
      </c>
      <c r="AJ40" s="666">
        <f t="shared" si="81"/>
        <v>1716.3999149453616</v>
      </c>
      <c r="AK40" s="666">
        <f>SUM(AK21,AK25,AK27,AK35)</f>
        <v>1646.9920326399842</v>
      </c>
      <c r="AL40" s="666">
        <f t="shared" si="81"/>
        <v>1515.1974728876519</v>
      </c>
      <c r="AM40" s="666">
        <f t="shared" ref="AM40" si="82">SUM(AM21,AM25,AM27,AM35)</f>
        <v>2648.4698600092315</v>
      </c>
      <c r="AN40" s="433">
        <f t="shared" ref="AN40" si="83">IF(ISERROR(AM40/AI40),"N/A",IF(AI40&lt;0,"N/A",IF(AM40&lt;0,"N/A",IF(AM40/AI40-1&gt;300%,"&gt;±300%",IF(AM40/AI40-1&lt;-300%,"&gt;±300%",AM40/AI40-1)))))</f>
        <v>0.32022149657377508</v>
      </c>
      <c r="AO40" s="433">
        <f t="shared" ref="AO40" si="84">IF(ISERROR(AM40/AL40),"N/A",IF(AL40&lt;0,"N/A",IF(AM40&lt;0,"N/A",IF(AM40/AL40-1&gt;300%,"&gt;±300%",IF(AM40/AL40-1&lt;-300%,"&gt;±300%",AM40/AL40-1)))))</f>
        <v>0.74793708899328992</v>
      </c>
      <c r="AP40" s="424"/>
      <c r="AQ40" s="426">
        <f t="shared" ref="AQ40:AR40" si="85">SUM(AQ21,AQ25,AQ27,AQ35)</f>
        <v>4340</v>
      </c>
      <c r="AR40" s="426">
        <f t="shared" si="85"/>
        <v>3635</v>
      </c>
      <c r="AS40" s="426">
        <f>SUM(Q40:R40)</f>
        <v>4050</v>
      </c>
      <c r="AT40" s="426">
        <f>SUM(S40:T40)</f>
        <v>4155</v>
      </c>
      <c r="AU40" s="426">
        <f>SUM(U40:V40)</f>
        <v>4155</v>
      </c>
      <c r="AV40" s="426">
        <f>SUM(W40:X40)</f>
        <v>4165</v>
      </c>
      <c r="AW40" s="426">
        <f>SUM(Y40:Z40)</f>
        <v>3935</v>
      </c>
      <c r="AX40" s="426">
        <f>SUM(AA40:AB40)</f>
        <v>3840</v>
      </c>
      <c r="AY40" s="426">
        <f>SUM(AC40:AD40)</f>
        <v>3720</v>
      </c>
      <c r="AZ40" s="426">
        <f>SUM(AE40:AF40)</f>
        <v>3565</v>
      </c>
      <c r="BA40" s="426">
        <f>SUM(AG40:AH40)</f>
        <v>4627.2079196127606</v>
      </c>
      <c r="BB40" s="426">
        <f>SUM(AI40:AJ40)</f>
        <v>3722.4798544725645</v>
      </c>
      <c r="BC40" s="426">
        <f>SUM(AK40:AL40)</f>
        <v>3162.1895055276364</v>
      </c>
      <c r="BD40" s="433">
        <f>IF(ISERROR(BC40/BA40),"N/A",IF(BA40&lt;0,"N/A",IF(BC40&lt;0,"N/A",IF(BC40/BA40-1&gt;300%,"&gt;±300%",IF(BC40/BA40-1&lt;-300%,"&gt;±300%",BC40/BA40-1)))))</f>
        <v>-0.31660959255267873</v>
      </c>
      <c r="BE40" s="433">
        <f>IF(ISERROR(BC40/BB40),"N/A",IF(BB40&lt;0,"N/A",IF(BC40&lt;0,"N/A",IF(BC40/BB40-1&gt;300%,"&gt;±300%",IF(BC40/BB40-1&lt;-300%,"&gt;±300%",BC40/BB40-1)))))</f>
        <v>-0.1505153475234362</v>
      </c>
      <c r="BF40" s="427"/>
      <c r="BG40" s="392">
        <f>SUM(AJ40:AM40)</f>
        <v>7527.059280482229</v>
      </c>
      <c r="BH40" s="427"/>
    </row>
    <row r="41" spans="1:84" x14ac:dyDescent="0.2">
      <c r="A41" s="452"/>
      <c r="B41" s="455"/>
      <c r="C41" s="294"/>
      <c r="D41" s="294"/>
      <c r="E41" s="294"/>
      <c r="F41" s="294"/>
      <c r="G41" s="512"/>
      <c r="H41" s="512"/>
      <c r="I41" s="693"/>
      <c r="J41" s="455"/>
      <c r="K41" s="455"/>
      <c r="L41" s="456"/>
      <c r="M41" s="408"/>
      <c r="N41" s="418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663"/>
      <c r="AH41" s="663"/>
      <c r="AI41" s="663"/>
      <c r="AJ41" s="663"/>
      <c r="AK41" s="663"/>
      <c r="AL41" s="663"/>
      <c r="AM41" s="663"/>
      <c r="AN41" s="408"/>
      <c r="AO41" s="408"/>
      <c r="AP41" s="424"/>
      <c r="AQ41" s="457"/>
      <c r="AR41" s="458"/>
      <c r="AS41" s="458"/>
      <c r="AT41" s="458"/>
      <c r="AU41" s="458"/>
      <c r="AV41" s="458"/>
      <c r="AW41" s="458"/>
      <c r="AX41" s="458"/>
      <c r="AY41" s="458"/>
      <c r="BA41" s="458"/>
      <c r="BB41" s="458"/>
      <c r="BC41" s="458"/>
      <c r="BD41" s="456"/>
      <c r="BE41" s="456"/>
      <c r="BF41" s="427"/>
      <c r="BH41" s="427"/>
    </row>
    <row r="42" spans="1:84" x14ac:dyDescent="0.2">
      <c r="A42" s="459" t="s">
        <v>7</v>
      </c>
      <c r="B42" s="460"/>
      <c r="C42" s="461">
        <v>-675</v>
      </c>
      <c r="D42" s="461">
        <v>-725</v>
      </c>
      <c r="E42" s="461">
        <v>-305</v>
      </c>
      <c r="F42" s="461">
        <v>-375</v>
      </c>
      <c r="G42" s="461">
        <v>310</v>
      </c>
      <c r="H42" s="461">
        <v>795</v>
      </c>
      <c r="I42" s="695">
        <f>I18-I40</f>
        <v>-88.546827684358504</v>
      </c>
      <c r="J42" s="461">
        <f>J18-J40</f>
        <v>-1201.8988180045071</v>
      </c>
      <c r="K42" s="461">
        <f>K18-K40</f>
        <v>-224.23261265965994</v>
      </c>
      <c r="L42" s="462" t="str">
        <f>IF(ISERROR(J42/I42),"N/A",IF(I42&lt;0,"N/A",IF(J42&lt;0,"N/A",IF(J42/I42-1&gt;300%,"&gt;±300%",IF(J42/I42-1&lt;-300%,"&gt;±300%",J42/I42-1)))))</f>
        <v>N/A</v>
      </c>
      <c r="M42" s="462" t="str">
        <f>IF(ISERROR(K42/J42),"N/A",IF(J42&lt;0,"N/A",IF(K42&lt;0,"N/A",IF(K42/J42-1&gt;300%,"&gt;±300%",IF(K42/J42-1&lt;-300%,"&gt;±300%",K42/J42-1)))))</f>
        <v>N/A</v>
      </c>
      <c r="N42" s="418"/>
      <c r="O42" s="493">
        <v>235</v>
      </c>
      <c r="P42" s="493">
        <v>-65</v>
      </c>
      <c r="Q42" s="493">
        <v>-135</v>
      </c>
      <c r="R42" s="493">
        <v>-45</v>
      </c>
      <c r="S42" s="493">
        <v>-195</v>
      </c>
      <c r="T42" s="493">
        <v>75</v>
      </c>
      <c r="U42" s="493">
        <v>-260</v>
      </c>
      <c r="V42" s="493">
        <v>110</v>
      </c>
      <c r="W42" s="493">
        <v>70</v>
      </c>
      <c r="X42" s="493">
        <v>-335</v>
      </c>
      <c r="Y42" s="493">
        <v>-200</v>
      </c>
      <c r="Z42" s="493">
        <v>160</v>
      </c>
      <c r="AA42" s="493">
        <v>255</v>
      </c>
      <c r="AB42" s="493">
        <v>50</v>
      </c>
      <c r="AC42" s="493">
        <v>-160</v>
      </c>
      <c r="AD42" s="493">
        <v>335</v>
      </c>
      <c r="AE42" s="493">
        <v>330</v>
      </c>
      <c r="AF42" s="493">
        <v>280</v>
      </c>
      <c r="AG42" s="461">
        <f t="shared" ref="AG42:AL42" si="86">AG18-AG40</f>
        <v>-771.35256571796663</v>
      </c>
      <c r="AH42" s="461">
        <f t="shared" si="86"/>
        <v>182.0051623920815</v>
      </c>
      <c r="AI42" s="461">
        <f t="shared" si="86"/>
        <v>34.759887759574667</v>
      </c>
      <c r="AJ42" s="461">
        <f t="shared" si="86"/>
        <v>466.33908601104849</v>
      </c>
      <c r="AK42" s="461">
        <f t="shared" si="86"/>
        <v>128.52997275638631</v>
      </c>
      <c r="AL42" s="461">
        <f t="shared" si="86"/>
        <v>-124.30024430737558</v>
      </c>
      <c r="AM42" s="461">
        <f t="shared" ref="AM42" si="87">AM18-AM40</f>
        <v>-708.64763704400934</v>
      </c>
      <c r="AN42" s="462" t="str">
        <f t="shared" ref="AN42" si="88">IF(ISERROR(AM42/AI42),"N/A",IF(AI42&lt;0,"N/A",IF(AM42&lt;0,"N/A",IF(AM42/AI42-1&gt;300%,"&gt;±300%",IF(AM42/AI42-1&lt;-300%,"&gt;±300%",AM42/AI42-1)))))</f>
        <v>N/A</v>
      </c>
      <c r="AO42" s="462" t="str">
        <f t="shared" ref="AO42" si="89">IF(ISERROR(AM42/AL42),"N/A",IF(AL42&lt;0,"N/A",IF(AM42&lt;0,"N/A",IF(AM42/AL42-1&gt;300%,"&gt;±300%",IF(AM42/AL42-1&lt;-300%,"&gt;±300%",AM42/AL42-1)))))</f>
        <v>N/A</v>
      </c>
      <c r="AP42" s="424"/>
      <c r="AQ42" s="461">
        <f t="shared" ref="AQ42" si="90">AQ18-AQ40</f>
        <v>-885</v>
      </c>
      <c r="AR42" s="461">
        <f>AR18-AR40</f>
        <v>160</v>
      </c>
      <c r="AS42" s="461">
        <f>SUM(Q42:R42)</f>
        <v>-180</v>
      </c>
      <c r="AT42" s="461">
        <f>SUM(S42:T42)</f>
        <v>-120</v>
      </c>
      <c r="AU42" s="461">
        <f>SUM(U42:V42)</f>
        <v>-150</v>
      </c>
      <c r="AV42" s="461">
        <f>SUM(W42:X42)</f>
        <v>-265</v>
      </c>
      <c r="AW42" s="461">
        <f>SUM(Y42:Z42)</f>
        <v>-40</v>
      </c>
      <c r="AX42" s="461">
        <f>SUM(AA42:AB42)</f>
        <v>305</v>
      </c>
      <c r="AY42" s="461">
        <f>SUM(AC42:AD42)</f>
        <v>175</v>
      </c>
      <c r="AZ42" s="461">
        <f>SUM(AE42:AF42)</f>
        <v>610</v>
      </c>
      <c r="BA42" s="461">
        <f t="shared" ref="BA42:BB42" si="91">BA18-BA40</f>
        <v>-589.34740332588535</v>
      </c>
      <c r="BB42" s="461">
        <f t="shared" si="91"/>
        <v>501.09897377062316</v>
      </c>
      <c r="BC42" s="461">
        <f>SUM(AK42:AL42)</f>
        <v>4.2297284490107359</v>
      </c>
      <c r="BD42" s="463" t="str">
        <f>IF(ISERROR(BC42/BA42),"N/A",IF(BA42&lt;0,"N/A",IF(BC42&lt;0,"N/A",IF(BC42/BA42-1&gt;300%,"&gt;±300%",IF(BC42/BA42-1&lt;-300%,"&gt;±300%",BC42/BA42-1)))))</f>
        <v>N/A</v>
      </c>
      <c r="BE42" s="463">
        <f>IF(ISERROR(BC42/BB42),"N/A",IF(BB42&lt;0,"N/A",IF(BC42&lt;0,"N/A",IF(BC42/BB42-1&gt;300%,"&gt;±300%",IF(BC42/BB42-1&lt;-300%,"&gt;±300%",BC42/BB42-1)))))</f>
        <v>-0.991559095766684</v>
      </c>
      <c r="BF42" s="427"/>
      <c r="BG42" s="397">
        <f>SUM(AJ42:AM42)</f>
        <v>-238.07882258395011</v>
      </c>
      <c r="BH42" s="427"/>
    </row>
    <row r="43" spans="1:84" s="429" customFormat="1" ht="11.25" x14ac:dyDescent="0.2">
      <c r="A43" s="464"/>
      <c r="B43" s="465"/>
      <c r="C43" s="513"/>
      <c r="D43" s="513"/>
      <c r="E43" s="513"/>
      <c r="F43" s="513"/>
      <c r="G43" s="513"/>
      <c r="H43" s="513"/>
      <c r="I43" s="689"/>
      <c r="J43" s="466"/>
      <c r="K43" s="466"/>
      <c r="L43" s="467"/>
      <c r="M43" s="586"/>
      <c r="N43" s="418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215"/>
      <c r="Z43" s="215"/>
      <c r="AA43" s="215"/>
      <c r="AB43" s="215"/>
      <c r="AC43" s="215"/>
      <c r="AD43" s="215"/>
      <c r="AE43" s="215"/>
      <c r="AF43" s="215"/>
      <c r="AG43" s="468"/>
      <c r="AH43" s="468"/>
      <c r="AI43" s="468"/>
      <c r="AJ43" s="468"/>
      <c r="AK43" s="709"/>
      <c r="AL43" s="468"/>
      <c r="AM43" s="468"/>
      <c r="AN43" s="586"/>
      <c r="AO43" s="586"/>
      <c r="AP43" s="446"/>
      <c r="AQ43" s="446"/>
      <c r="AR43" s="409"/>
      <c r="AS43" s="409"/>
      <c r="AT43" s="409"/>
      <c r="AU43" s="409"/>
      <c r="AV43" s="409"/>
      <c r="AW43" s="409"/>
      <c r="AX43" s="409"/>
      <c r="AY43" s="409"/>
      <c r="AZ43" s="409"/>
      <c r="BA43" s="409"/>
      <c r="BB43" s="409"/>
      <c r="BC43" s="409"/>
      <c r="BD43" s="467"/>
      <c r="BE43" s="467"/>
      <c r="BF43" s="428"/>
      <c r="BG43" s="377"/>
      <c r="BH43" s="428"/>
      <c r="BI43" s="421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21"/>
      <c r="BV43" s="421"/>
      <c r="BW43" s="421"/>
      <c r="BX43" s="421"/>
      <c r="BY43" s="421"/>
      <c r="BZ43" s="421"/>
      <c r="CA43" s="421"/>
      <c r="CB43" s="421"/>
      <c r="CC43" s="421"/>
      <c r="CD43" s="421"/>
      <c r="CE43" s="421"/>
      <c r="CF43" s="421"/>
    </row>
    <row r="44" spans="1:84" x14ac:dyDescent="0.2">
      <c r="A44" s="459" t="s">
        <v>38</v>
      </c>
      <c r="B44" s="461">
        <v>4140</v>
      </c>
      <c r="C44" s="461">
        <v>3465</v>
      </c>
      <c r="D44" s="461">
        <v>2740</v>
      </c>
      <c r="E44" s="461">
        <v>2435</v>
      </c>
      <c r="F44" s="461">
        <v>2060</v>
      </c>
      <c r="G44" s="461">
        <v>2370</v>
      </c>
      <c r="H44" s="461">
        <v>3165</v>
      </c>
      <c r="I44" s="461">
        <f>H45+I42</f>
        <v>3561.4531723156415</v>
      </c>
      <c r="J44" s="461">
        <f>I44+J42</f>
        <v>2359.5543543111344</v>
      </c>
      <c r="K44" s="461">
        <f>J44+K42</f>
        <v>2135.3217416514744</v>
      </c>
      <c r="L44" s="462">
        <f>IF(ISERROR(J44/I44),"N/A",IF(I44&lt;0,"N/A",IF(J44&lt;0,"N/A",IF(J44/I44-1&gt;300%,"&gt;±300%",IF(J44/I44-1&lt;-300%,"&gt;±300%",J44/I44-1)))))</f>
        <v>-0.33747427239736461</v>
      </c>
      <c r="M44" s="462">
        <f>IF(ISERROR(K44/J44),"N/A",IF(J44&lt;0,"N/A",IF(K44&lt;0,"N/A",IF(K44/J44-1&gt;300%,"&gt;±300%",IF(K44/J44-1&lt;-300%,"&gt;±300%",K44/J44-1)))))</f>
        <v>-9.5031764048988832E-2</v>
      </c>
      <c r="N44" s="418"/>
      <c r="O44" s="216"/>
      <c r="P44" s="216"/>
      <c r="Q44" s="216"/>
      <c r="R44" s="216"/>
      <c r="S44" s="216"/>
      <c r="T44" s="216"/>
      <c r="U44" s="216"/>
      <c r="V44" s="216"/>
      <c r="W44" s="216"/>
      <c r="X44" s="217"/>
      <c r="Y44" s="217"/>
      <c r="Z44" s="217"/>
      <c r="AA44" s="217"/>
      <c r="AB44" s="217"/>
      <c r="AC44" s="217"/>
      <c r="AD44" s="217"/>
      <c r="AE44" s="217"/>
      <c r="AF44" s="217"/>
      <c r="AG44" s="471"/>
      <c r="AH44" s="471"/>
      <c r="AI44" s="471"/>
      <c r="AJ44" s="471"/>
      <c r="AK44" s="710"/>
      <c r="AL44" s="471"/>
      <c r="AM44" s="471"/>
      <c r="AN44" s="469"/>
      <c r="AO44" s="469"/>
      <c r="AP44" s="446"/>
      <c r="AQ44" s="470"/>
      <c r="AR44" s="470"/>
      <c r="AS44" s="470"/>
      <c r="AT44" s="470"/>
      <c r="AU44" s="470"/>
      <c r="AV44" s="470"/>
      <c r="AW44" s="470"/>
      <c r="AX44" s="470"/>
      <c r="AY44" s="470"/>
      <c r="AZ44" s="470"/>
      <c r="BA44" s="470"/>
      <c r="BB44" s="470"/>
      <c r="BC44" s="470"/>
      <c r="BD44" s="463"/>
      <c r="BE44" s="463"/>
      <c r="BF44" s="427"/>
      <c r="BG44" s="398"/>
      <c r="BH44" s="427"/>
    </row>
    <row r="45" spans="1:84" s="400" customFormat="1" ht="11.25" x14ac:dyDescent="0.2">
      <c r="A45" s="400" t="s">
        <v>117</v>
      </c>
      <c r="B45" s="393"/>
      <c r="C45" s="393"/>
      <c r="D45" s="393"/>
      <c r="E45" s="393"/>
      <c r="F45" s="393"/>
      <c r="G45" s="393"/>
      <c r="H45" s="400">
        <v>3650</v>
      </c>
      <c r="I45" s="696"/>
      <c r="J45" s="393"/>
      <c r="K45" s="393"/>
      <c r="L45" s="587"/>
      <c r="M45" s="393"/>
      <c r="N45" s="418"/>
      <c r="O45" s="393"/>
      <c r="P45" s="399"/>
      <c r="Q45" s="399"/>
      <c r="R45" s="399"/>
      <c r="S45" s="399"/>
      <c r="T45" s="399"/>
      <c r="U45" s="399"/>
      <c r="V45" s="399"/>
      <c r="W45" s="399"/>
      <c r="X45" s="676"/>
      <c r="Y45" s="676"/>
      <c r="Z45" s="676"/>
      <c r="AA45" s="676"/>
      <c r="AB45" s="676"/>
      <c r="AC45" s="676"/>
      <c r="AD45" s="676"/>
      <c r="AE45" s="676"/>
      <c r="AF45" s="677"/>
      <c r="AG45" s="711"/>
      <c r="AH45" s="711"/>
      <c r="AI45" s="711"/>
      <c r="AJ45" s="711"/>
      <c r="AK45" s="712"/>
      <c r="AL45" s="676"/>
      <c r="AM45" s="676"/>
      <c r="AN45" s="587"/>
      <c r="AO45" s="587"/>
      <c r="AP45" s="399"/>
      <c r="AQ45" s="399"/>
      <c r="AR45" s="611"/>
      <c r="AS45" s="611"/>
      <c r="AT45" s="611"/>
      <c r="AU45" s="611"/>
      <c r="AV45" s="611"/>
      <c r="AW45" s="611"/>
      <c r="AX45" s="611"/>
      <c r="AY45" s="611"/>
      <c r="AZ45" s="467"/>
      <c r="BA45" s="611"/>
      <c r="BB45" s="611"/>
      <c r="BC45" s="611"/>
      <c r="BD45" s="399"/>
      <c r="BE45" s="399"/>
      <c r="BF45" s="421"/>
      <c r="BG45" s="611"/>
      <c r="BH45" s="421"/>
      <c r="BI45" s="421"/>
      <c r="BJ45" s="421"/>
      <c r="BK45" s="421"/>
      <c r="BL45" s="421"/>
      <c r="BM45" s="421"/>
      <c r="BN45" s="421"/>
      <c r="BO45" s="421"/>
      <c r="BP45" s="421"/>
      <c r="BQ45" s="421"/>
      <c r="BR45" s="421"/>
      <c r="BS45" s="421"/>
      <c r="BT45" s="421"/>
      <c r="BU45" s="421"/>
      <c r="BV45" s="421"/>
      <c r="BW45" s="421"/>
      <c r="BX45" s="421"/>
      <c r="BY45" s="421"/>
      <c r="BZ45" s="421"/>
      <c r="CA45" s="421"/>
      <c r="CB45" s="421"/>
      <c r="CC45" s="421"/>
      <c r="CD45" s="421"/>
      <c r="CE45" s="421"/>
      <c r="CF45" s="421"/>
    </row>
    <row r="46" spans="1:84" s="384" customFormat="1" x14ac:dyDescent="0.2">
      <c r="A46" s="405"/>
      <c r="B46" s="405"/>
      <c r="C46" s="405"/>
      <c r="D46" s="405"/>
      <c r="E46" s="405"/>
      <c r="F46" s="419"/>
      <c r="G46" s="419"/>
      <c r="H46" s="419"/>
      <c r="I46" s="697"/>
      <c r="J46" s="419"/>
      <c r="K46" s="419"/>
      <c r="L46" s="420"/>
      <c r="M46" s="577"/>
      <c r="N46" s="405"/>
      <c r="O46" s="405"/>
      <c r="P46" s="405"/>
      <c r="Q46" s="405"/>
      <c r="R46" s="405"/>
      <c r="S46" s="405"/>
      <c r="T46" s="405"/>
      <c r="U46" s="405"/>
      <c r="V46" s="405"/>
      <c r="W46" s="405"/>
      <c r="X46" s="432"/>
      <c r="Y46" s="432"/>
      <c r="Z46" s="432"/>
      <c r="AA46" s="432"/>
      <c r="AB46" s="432"/>
      <c r="AC46" s="432"/>
      <c r="AD46" s="432"/>
      <c r="AE46" s="432"/>
      <c r="AF46" s="516"/>
      <c r="AG46" s="713"/>
      <c r="AH46" s="713"/>
      <c r="AI46" s="713"/>
      <c r="AJ46" s="713"/>
      <c r="AK46" s="714"/>
      <c r="AL46" s="432"/>
      <c r="AM46" s="432"/>
      <c r="AN46" s="577"/>
      <c r="AO46" s="577"/>
      <c r="AP46" s="405"/>
      <c r="AQ46" s="405"/>
      <c r="AR46" s="419"/>
      <c r="AS46" s="419"/>
      <c r="AT46" s="419"/>
      <c r="AU46" s="419"/>
      <c r="AV46" s="419"/>
      <c r="AW46" s="419"/>
      <c r="AX46" s="419"/>
      <c r="AY46" s="419"/>
      <c r="AZ46" s="472"/>
      <c r="BA46" s="419"/>
      <c r="BB46" s="419"/>
      <c r="BC46" s="419"/>
      <c r="BD46" s="405"/>
      <c r="BE46" s="405"/>
      <c r="BG46" s="419"/>
    </row>
    <row r="47" spans="1:84" s="384" customFormat="1" x14ac:dyDescent="0.2">
      <c r="A47" s="405"/>
      <c r="B47" s="405"/>
      <c r="C47" s="405"/>
      <c r="D47" s="420"/>
      <c r="E47" s="405"/>
      <c r="F47" s="405"/>
      <c r="G47" s="405"/>
      <c r="H47" s="405"/>
      <c r="I47" s="698"/>
      <c r="J47" s="405"/>
      <c r="K47" s="405"/>
      <c r="L47" s="577"/>
      <c r="M47" s="405"/>
      <c r="N47" s="405"/>
      <c r="O47" s="405"/>
      <c r="P47" s="420"/>
      <c r="Q47" s="420"/>
      <c r="R47" s="420"/>
      <c r="S47" s="420"/>
      <c r="T47" s="420"/>
      <c r="U47" s="420"/>
      <c r="V47" s="420"/>
      <c r="W47" s="420"/>
      <c r="X47" s="432"/>
      <c r="Y47" s="432"/>
      <c r="Z47" s="432"/>
      <c r="AA47" s="432"/>
      <c r="AB47" s="432"/>
      <c r="AC47" s="432"/>
      <c r="AD47" s="432"/>
      <c r="AE47" s="432"/>
      <c r="AF47" s="516"/>
      <c r="AG47" s="713"/>
      <c r="AH47" s="713"/>
      <c r="AI47" s="713"/>
      <c r="AJ47" s="713"/>
      <c r="AK47" s="714"/>
      <c r="AL47" s="432"/>
      <c r="AM47" s="432"/>
      <c r="AN47" s="577"/>
      <c r="AO47" s="577"/>
      <c r="AP47" s="405"/>
      <c r="AQ47" s="420"/>
      <c r="AR47" s="419"/>
      <c r="AS47" s="419"/>
      <c r="AT47" s="419"/>
      <c r="AU47" s="419"/>
      <c r="AV47" s="419"/>
      <c r="AW47" s="419"/>
      <c r="AX47" s="419"/>
      <c r="AY47" s="419"/>
      <c r="AZ47" s="472"/>
      <c r="BA47" s="419"/>
      <c r="BB47" s="419"/>
      <c r="BC47" s="419"/>
      <c r="BD47" s="420"/>
      <c r="BE47" s="420"/>
      <c r="BG47" s="419"/>
    </row>
    <row r="48" spans="1:84" s="384" customFormat="1" x14ac:dyDescent="0.2">
      <c r="A48" s="405"/>
      <c r="B48" s="405"/>
      <c r="C48" s="405"/>
      <c r="D48" s="420"/>
      <c r="E48" s="405"/>
      <c r="F48" s="405"/>
      <c r="G48" s="405"/>
      <c r="H48" s="405"/>
      <c r="I48" s="698"/>
      <c r="J48" s="405"/>
      <c r="K48" s="405"/>
      <c r="L48" s="577"/>
      <c r="M48" s="405"/>
      <c r="N48" s="420"/>
      <c r="O48" s="405"/>
      <c r="P48" s="405"/>
      <c r="Q48" s="405"/>
      <c r="R48" s="405"/>
      <c r="S48" s="405"/>
      <c r="T48" s="405"/>
      <c r="U48" s="405"/>
      <c r="V48" s="405"/>
      <c r="W48" s="405"/>
      <c r="X48" s="432"/>
      <c r="Y48" s="432"/>
      <c r="Z48" s="432"/>
      <c r="AA48" s="432"/>
      <c r="AB48" s="432"/>
      <c r="AC48" s="432"/>
      <c r="AD48" s="432"/>
      <c r="AE48" s="432"/>
      <c r="AF48" s="516"/>
      <c r="AG48" s="713"/>
      <c r="AH48" s="713"/>
      <c r="AI48" s="713"/>
      <c r="AJ48" s="713"/>
      <c r="AK48" s="714"/>
      <c r="AL48" s="432"/>
      <c r="AM48" s="432"/>
      <c r="AN48" s="577"/>
      <c r="AO48" s="577"/>
      <c r="AP48" s="405"/>
      <c r="AQ48" s="405"/>
      <c r="AR48" s="419"/>
      <c r="AS48" s="419"/>
      <c r="AT48" s="419"/>
      <c r="AU48" s="419"/>
      <c r="AV48" s="419"/>
      <c r="AW48" s="419"/>
      <c r="AX48" s="419"/>
      <c r="AY48" s="419"/>
      <c r="AZ48" s="472"/>
      <c r="BA48" s="419"/>
      <c r="BB48" s="419"/>
      <c r="BC48" s="419"/>
      <c r="BD48" s="405"/>
      <c r="BE48" s="405"/>
      <c r="BG48" s="419"/>
    </row>
    <row r="49" spans="1:59" s="384" customFormat="1" x14ac:dyDescent="0.2">
      <c r="A49" s="405"/>
      <c r="B49" s="405"/>
      <c r="C49" s="420"/>
      <c r="D49" s="420"/>
      <c r="E49" s="420"/>
      <c r="F49" s="420"/>
      <c r="G49" s="420"/>
      <c r="H49" s="420"/>
      <c r="I49" s="698"/>
      <c r="J49" s="405"/>
      <c r="K49" s="405"/>
      <c r="L49" s="405"/>
      <c r="M49" s="405"/>
      <c r="N49" s="405"/>
      <c r="O49" s="420"/>
      <c r="P49" s="420"/>
      <c r="Q49" s="420"/>
      <c r="R49" s="420"/>
      <c r="S49" s="420"/>
      <c r="T49" s="420"/>
      <c r="U49" s="420"/>
      <c r="V49" s="420"/>
      <c r="W49" s="420"/>
      <c r="X49" s="420"/>
      <c r="Y49" s="420"/>
      <c r="Z49" s="420"/>
      <c r="AA49" s="420"/>
      <c r="AB49" s="420"/>
      <c r="AC49" s="420"/>
      <c r="AD49" s="420"/>
      <c r="AE49" s="420"/>
      <c r="AF49" s="420"/>
      <c r="AG49" s="713"/>
      <c r="AH49" s="713"/>
      <c r="AI49" s="713"/>
      <c r="AJ49" s="713"/>
      <c r="AK49" s="714"/>
      <c r="AL49" s="432"/>
      <c r="AM49" s="432"/>
      <c r="AN49" s="577"/>
      <c r="AO49" s="577"/>
      <c r="AP49" s="405"/>
      <c r="AQ49" s="405"/>
      <c r="AR49" s="419"/>
      <c r="AS49" s="419"/>
      <c r="AT49" s="419"/>
      <c r="AU49" s="419"/>
      <c r="AV49" s="419"/>
      <c r="AW49" s="419"/>
      <c r="AX49" s="419"/>
      <c r="AY49" s="419"/>
      <c r="AZ49" s="472"/>
      <c r="BA49" s="419"/>
      <c r="BB49" s="419"/>
      <c r="BC49" s="419"/>
      <c r="BD49" s="405"/>
      <c r="BE49" s="405"/>
      <c r="BG49" s="419"/>
    </row>
    <row r="50" spans="1:59" s="384" customFormat="1" x14ac:dyDescent="0.2">
      <c r="A50" s="405"/>
      <c r="B50" s="405"/>
      <c r="C50" s="405"/>
      <c r="D50" s="405"/>
      <c r="E50" s="405"/>
      <c r="F50" s="405"/>
      <c r="G50" s="405"/>
      <c r="H50" s="405"/>
      <c r="I50" s="698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32"/>
      <c r="Y50" s="432"/>
      <c r="Z50" s="432"/>
      <c r="AA50" s="432"/>
      <c r="AB50" s="432"/>
      <c r="AC50" s="432"/>
      <c r="AD50" s="432"/>
      <c r="AE50" s="432"/>
      <c r="AF50" s="516"/>
      <c r="AG50" s="713"/>
      <c r="AH50" s="713"/>
      <c r="AI50" s="713"/>
      <c r="AJ50" s="713"/>
      <c r="AK50" s="714"/>
      <c r="AL50" s="432"/>
      <c r="AM50" s="432"/>
      <c r="AN50" s="577"/>
      <c r="AO50" s="577"/>
      <c r="AP50" s="405"/>
      <c r="AQ50" s="405"/>
      <c r="AR50" s="419"/>
      <c r="AS50" s="419"/>
      <c r="AT50" s="419"/>
      <c r="AU50" s="419"/>
      <c r="AV50" s="419"/>
      <c r="AW50" s="419"/>
      <c r="AX50" s="419"/>
      <c r="AY50" s="419"/>
      <c r="AZ50" s="472"/>
      <c r="BA50" s="419"/>
      <c r="BB50" s="419"/>
      <c r="BC50" s="419"/>
      <c r="BD50" s="405"/>
      <c r="BE50" s="405"/>
      <c r="BG50" s="419"/>
    </row>
    <row r="51" spans="1:59" s="384" customFormat="1" x14ac:dyDescent="0.2">
      <c r="A51" s="405"/>
      <c r="B51" s="405"/>
      <c r="C51" s="420"/>
      <c r="D51" s="420"/>
      <c r="E51" s="420"/>
      <c r="F51" s="420"/>
      <c r="G51" s="420"/>
      <c r="H51" s="420"/>
      <c r="I51" s="698"/>
      <c r="J51" s="405"/>
      <c r="K51" s="405"/>
      <c r="L51" s="405"/>
      <c r="M51" s="405"/>
      <c r="N51" s="405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20"/>
      <c r="Z51" s="420"/>
      <c r="AA51" s="420"/>
      <c r="AB51" s="420"/>
      <c r="AC51" s="420"/>
      <c r="AD51" s="420"/>
      <c r="AE51" s="420"/>
      <c r="AF51" s="420"/>
      <c r="AG51" s="713"/>
      <c r="AH51" s="713"/>
      <c r="AI51" s="713"/>
      <c r="AJ51" s="713"/>
      <c r="AK51" s="714"/>
      <c r="AL51" s="432"/>
      <c r="AM51" s="432"/>
      <c r="AN51" s="577"/>
      <c r="AO51" s="577"/>
      <c r="AP51" s="405"/>
      <c r="AQ51" s="405"/>
      <c r="AR51" s="419"/>
      <c r="AS51" s="419"/>
      <c r="AT51" s="419"/>
      <c r="AU51" s="419"/>
      <c r="AV51" s="419"/>
      <c r="AW51" s="419"/>
      <c r="AX51" s="419"/>
      <c r="AY51" s="419"/>
      <c r="AZ51" s="472"/>
      <c r="BA51" s="419"/>
      <c r="BB51" s="419"/>
      <c r="BC51" s="419"/>
      <c r="BD51" s="405"/>
      <c r="BE51" s="405"/>
      <c r="BG51" s="419"/>
    </row>
    <row r="52" spans="1:59" s="384" customFormat="1" x14ac:dyDescent="0.2">
      <c r="A52" s="405"/>
      <c r="B52" s="405"/>
      <c r="C52" s="405"/>
      <c r="D52" s="405"/>
      <c r="E52" s="405"/>
      <c r="F52" s="405"/>
      <c r="G52" s="405"/>
      <c r="H52" s="405"/>
      <c r="I52" s="698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32"/>
      <c r="Y52" s="432"/>
      <c r="Z52" s="432"/>
      <c r="AA52" s="432"/>
      <c r="AB52" s="432"/>
      <c r="AC52" s="432"/>
      <c r="AD52" s="432"/>
      <c r="AE52" s="432"/>
      <c r="AF52" s="516"/>
      <c r="AG52" s="713"/>
      <c r="AH52" s="713"/>
      <c r="AI52" s="713"/>
      <c r="AJ52" s="713"/>
      <c r="AK52" s="714"/>
      <c r="AL52" s="432"/>
      <c r="AM52" s="432"/>
      <c r="AN52" s="577"/>
      <c r="AO52" s="577"/>
      <c r="AP52" s="405"/>
      <c r="AQ52" s="405"/>
      <c r="AR52" s="419"/>
      <c r="AS52" s="419"/>
      <c r="AT52" s="419"/>
      <c r="AU52" s="419"/>
      <c r="AV52" s="419"/>
      <c r="AW52" s="419"/>
      <c r="AX52" s="419"/>
      <c r="AY52" s="419"/>
      <c r="AZ52" s="472"/>
      <c r="BA52" s="419"/>
      <c r="BB52" s="419"/>
      <c r="BC52" s="419"/>
      <c r="BD52" s="405"/>
      <c r="BE52" s="405"/>
      <c r="BG52" s="419"/>
    </row>
    <row r="53" spans="1:59" s="384" customFormat="1" x14ac:dyDescent="0.2">
      <c r="A53" s="405"/>
      <c r="B53" s="405"/>
      <c r="C53" s="405"/>
      <c r="D53" s="405"/>
      <c r="E53" s="405"/>
      <c r="F53" s="405"/>
      <c r="G53" s="405"/>
      <c r="H53" s="405"/>
      <c r="I53" s="698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32"/>
      <c r="Y53" s="432"/>
      <c r="Z53" s="432"/>
      <c r="AA53" s="432"/>
      <c r="AB53" s="432"/>
      <c r="AC53" s="432"/>
      <c r="AD53" s="432"/>
      <c r="AE53" s="432"/>
      <c r="AF53" s="516"/>
      <c r="AG53" s="713"/>
      <c r="AH53" s="713"/>
      <c r="AI53" s="713"/>
      <c r="AJ53" s="713"/>
      <c r="AK53" s="714"/>
      <c r="AL53" s="432"/>
      <c r="AM53" s="432"/>
      <c r="AN53" s="577"/>
      <c r="AO53" s="577"/>
      <c r="AP53" s="405"/>
      <c r="AQ53" s="405"/>
      <c r="AR53" s="419"/>
      <c r="AS53" s="419"/>
      <c r="AT53" s="419"/>
      <c r="AU53" s="419"/>
      <c r="AV53" s="419"/>
      <c r="AW53" s="419"/>
      <c r="AX53" s="419"/>
      <c r="AY53" s="419"/>
      <c r="AZ53" s="472"/>
      <c r="BA53" s="419"/>
      <c r="BB53" s="419"/>
      <c r="BC53" s="419"/>
      <c r="BD53" s="405"/>
      <c r="BE53" s="405"/>
      <c r="BG53" s="419"/>
    </row>
    <row r="54" spans="1:59" s="384" customFormat="1" x14ac:dyDescent="0.2">
      <c r="A54" s="405"/>
      <c r="B54" s="405"/>
      <c r="C54" s="405"/>
      <c r="D54" s="405"/>
      <c r="E54" s="405"/>
      <c r="F54" s="405"/>
      <c r="G54" s="405"/>
      <c r="H54" s="405"/>
      <c r="I54" s="698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32"/>
      <c r="Y54" s="432"/>
      <c r="Z54" s="432"/>
      <c r="AA54" s="432"/>
      <c r="AB54" s="432"/>
      <c r="AC54" s="432"/>
      <c r="AD54" s="432"/>
      <c r="AE54" s="432"/>
      <c r="AF54" s="516"/>
      <c r="AG54" s="713"/>
      <c r="AH54" s="713"/>
      <c r="AI54" s="713"/>
      <c r="AJ54" s="713"/>
      <c r="AK54" s="714"/>
      <c r="AL54" s="432"/>
      <c r="AM54" s="432"/>
      <c r="AN54" s="577"/>
      <c r="AO54" s="577"/>
      <c r="AP54" s="405"/>
      <c r="AQ54" s="405"/>
      <c r="AR54" s="419"/>
      <c r="AS54" s="419"/>
      <c r="AT54" s="419"/>
      <c r="AU54" s="419"/>
      <c r="AV54" s="419"/>
      <c r="AW54" s="419"/>
      <c r="AX54" s="419"/>
      <c r="AY54" s="419"/>
      <c r="AZ54" s="472"/>
      <c r="BA54" s="419"/>
      <c r="BB54" s="419"/>
      <c r="BC54" s="419"/>
      <c r="BD54" s="405"/>
      <c r="BE54" s="405"/>
      <c r="BG54" s="419"/>
    </row>
    <row r="55" spans="1:59" s="384" customFormat="1" x14ac:dyDescent="0.2">
      <c r="A55" s="405"/>
      <c r="B55" s="405"/>
      <c r="C55" s="405"/>
      <c r="D55" s="405"/>
      <c r="E55" s="405"/>
      <c r="F55" s="405"/>
      <c r="G55" s="405"/>
      <c r="H55" s="405"/>
      <c r="I55" s="698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32"/>
      <c r="Y55" s="432"/>
      <c r="Z55" s="432"/>
      <c r="AA55" s="432"/>
      <c r="AB55" s="432"/>
      <c r="AC55" s="432"/>
      <c r="AD55" s="432"/>
      <c r="AE55" s="432"/>
      <c r="AF55" s="516"/>
      <c r="AG55" s="713"/>
      <c r="AH55" s="713"/>
      <c r="AI55" s="713"/>
      <c r="AJ55" s="713"/>
      <c r="AK55" s="714"/>
      <c r="AL55" s="432"/>
      <c r="AM55" s="432"/>
      <c r="AN55" s="577"/>
      <c r="AO55" s="577"/>
      <c r="AP55" s="405"/>
      <c r="AQ55" s="405"/>
      <c r="AR55" s="419"/>
      <c r="AS55" s="419"/>
      <c r="AT55" s="419"/>
      <c r="AU55" s="419"/>
      <c r="AV55" s="419"/>
      <c r="AW55" s="419"/>
      <c r="AX55" s="419"/>
      <c r="AY55" s="419"/>
      <c r="AZ55" s="472"/>
      <c r="BA55" s="419"/>
      <c r="BB55" s="419"/>
      <c r="BC55" s="419"/>
      <c r="BD55" s="405"/>
      <c r="BE55" s="405"/>
      <c r="BG55" s="419"/>
    </row>
    <row r="56" spans="1:59" x14ac:dyDescent="0.2">
      <c r="P56" s="405"/>
      <c r="Q56" s="405"/>
      <c r="R56" s="405"/>
      <c r="S56" s="405"/>
      <c r="T56" s="405"/>
      <c r="U56" s="405"/>
      <c r="V56" s="405"/>
      <c r="W56" s="405"/>
      <c r="X56" s="432"/>
      <c r="Y56" s="432"/>
      <c r="Z56" s="432"/>
      <c r="AA56" s="432"/>
      <c r="AB56" s="432"/>
      <c r="AC56" s="432"/>
      <c r="AD56" s="432"/>
      <c r="AE56" s="432"/>
      <c r="AF56" s="516"/>
      <c r="AG56" s="713"/>
      <c r="AH56" s="713"/>
      <c r="AI56" s="713"/>
      <c r="AJ56" s="713"/>
      <c r="AK56" s="714"/>
      <c r="AL56" s="432"/>
      <c r="AM56" s="432"/>
      <c r="AP56" s="405"/>
      <c r="AQ56" s="405"/>
      <c r="AR56" s="419"/>
      <c r="AS56" s="419"/>
      <c r="AT56" s="419"/>
      <c r="AU56" s="419"/>
      <c r="AV56" s="419"/>
      <c r="AW56" s="419"/>
      <c r="AX56" s="419"/>
      <c r="AY56" s="419"/>
      <c r="AZ56" s="472"/>
      <c r="BA56" s="419"/>
      <c r="BB56" s="419"/>
      <c r="BC56" s="419"/>
      <c r="BD56" s="405"/>
      <c r="BE56" s="405"/>
      <c r="BG56" s="419"/>
    </row>
    <row r="57" spans="1:59" x14ac:dyDescent="0.2">
      <c r="P57" s="405"/>
      <c r="Q57" s="405"/>
      <c r="R57" s="405"/>
      <c r="S57" s="405"/>
      <c r="T57" s="405"/>
      <c r="U57" s="405"/>
      <c r="V57" s="405"/>
      <c r="W57" s="405"/>
      <c r="X57" s="432"/>
      <c r="Y57" s="432"/>
      <c r="Z57" s="432"/>
      <c r="AA57" s="432"/>
      <c r="AB57" s="432"/>
      <c r="AC57" s="432"/>
      <c r="AD57" s="432"/>
      <c r="AE57" s="432"/>
      <c r="AF57" s="516"/>
      <c r="AG57" s="713"/>
      <c r="AH57" s="713"/>
      <c r="AI57" s="713"/>
      <c r="AJ57" s="713"/>
      <c r="AK57" s="714"/>
      <c r="AL57" s="432"/>
      <c r="AM57" s="432"/>
      <c r="AP57" s="405"/>
      <c r="AQ57" s="405"/>
      <c r="AR57" s="419"/>
      <c r="AS57" s="419"/>
      <c r="AT57" s="419"/>
      <c r="AU57" s="419"/>
      <c r="AV57" s="419"/>
      <c r="AW57" s="419"/>
      <c r="AX57" s="419"/>
      <c r="AY57" s="419"/>
      <c r="AZ57" s="472"/>
      <c r="BA57" s="419"/>
      <c r="BB57" s="419"/>
      <c r="BC57" s="419"/>
      <c r="BD57" s="405"/>
      <c r="BE57" s="405"/>
      <c r="BG57" s="419"/>
    </row>
    <row r="58" spans="1:59" x14ac:dyDescent="0.2">
      <c r="P58" s="405"/>
      <c r="Q58" s="405"/>
      <c r="R58" s="405"/>
      <c r="S58" s="405"/>
      <c r="T58" s="405"/>
      <c r="U58" s="405"/>
      <c r="V58" s="405"/>
      <c r="W58" s="405"/>
      <c r="X58" s="432"/>
      <c r="Y58" s="432"/>
      <c r="Z58" s="432"/>
      <c r="AA58" s="432"/>
      <c r="AB58" s="432"/>
      <c r="AC58" s="432"/>
      <c r="AD58" s="432"/>
      <c r="AE58" s="432"/>
      <c r="AF58" s="516"/>
      <c r="AG58" s="713"/>
      <c r="AH58" s="713"/>
      <c r="AI58" s="713"/>
      <c r="AJ58" s="713"/>
      <c r="AK58" s="714"/>
      <c r="AL58" s="432"/>
      <c r="AM58" s="432"/>
      <c r="AP58" s="405"/>
      <c r="AQ58" s="405"/>
      <c r="AR58" s="419"/>
      <c r="AS58" s="419"/>
      <c r="AT58" s="419"/>
      <c r="AU58" s="419"/>
      <c r="AV58" s="419"/>
      <c r="AW58" s="419"/>
      <c r="AX58" s="419"/>
      <c r="AY58" s="419"/>
      <c r="AZ58" s="472"/>
      <c r="BA58" s="419"/>
      <c r="BB58" s="419"/>
      <c r="BC58" s="419"/>
      <c r="BD58" s="405"/>
      <c r="BE58" s="405"/>
      <c r="BG58" s="419"/>
    </row>
    <row r="59" spans="1:59" x14ac:dyDescent="0.2">
      <c r="P59" s="405"/>
      <c r="Q59" s="405"/>
      <c r="R59" s="405"/>
      <c r="S59" s="405"/>
      <c r="T59" s="405"/>
      <c r="U59" s="405"/>
      <c r="V59" s="405"/>
      <c r="W59" s="405"/>
      <c r="X59" s="432"/>
      <c r="Y59" s="432"/>
      <c r="Z59" s="432"/>
      <c r="AA59" s="432"/>
      <c r="AB59" s="432"/>
      <c r="AC59" s="432"/>
      <c r="AD59" s="432"/>
      <c r="AE59" s="432"/>
      <c r="AF59" s="516"/>
      <c r="AG59" s="713"/>
      <c r="AH59" s="713"/>
      <c r="AI59" s="713"/>
      <c r="AJ59" s="713"/>
      <c r="AK59" s="714"/>
      <c r="AL59" s="432"/>
      <c r="AM59" s="432"/>
      <c r="AP59" s="405"/>
      <c r="AQ59" s="405"/>
      <c r="AR59" s="419"/>
      <c r="AS59" s="419"/>
      <c r="AT59" s="419"/>
      <c r="AU59" s="419"/>
      <c r="AV59" s="419"/>
      <c r="AW59" s="419"/>
      <c r="AX59" s="419"/>
      <c r="AY59" s="419"/>
      <c r="AZ59" s="472"/>
      <c r="BA59" s="419"/>
      <c r="BB59" s="419"/>
      <c r="BC59" s="419"/>
      <c r="BD59" s="405"/>
      <c r="BE59" s="405"/>
      <c r="BG59" s="419"/>
    </row>
    <row r="60" spans="1:59" x14ac:dyDescent="0.2">
      <c r="P60" s="405"/>
      <c r="Q60" s="405"/>
      <c r="R60" s="405"/>
      <c r="S60" s="405"/>
      <c r="T60" s="405"/>
      <c r="U60" s="405"/>
      <c r="V60" s="405"/>
      <c r="W60" s="405"/>
      <c r="X60" s="432"/>
      <c r="Y60" s="432"/>
      <c r="Z60" s="432"/>
      <c r="AA60" s="432"/>
      <c r="AB60" s="432"/>
      <c r="AC60" s="432"/>
      <c r="AD60" s="432"/>
      <c r="AE60" s="432"/>
      <c r="AF60" s="516"/>
      <c r="AG60" s="713"/>
      <c r="AH60" s="713"/>
      <c r="AI60" s="713"/>
      <c r="AJ60" s="713"/>
      <c r="AK60" s="714"/>
      <c r="AL60" s="432"/>
      <c r="AM60" s="432"/>
      <c r="AP60" s="405"/>
      <c r="AQ60" s="405"/>
      <c r="AR60" s="419"/>
      <c r="AS60" s="419"/>
      <c r="AT60" s="419"/>
      <c r="AU60" s="419"/>
      <c r="AV60" s="419"/>
      <c r="AW60" s="419"/>
      <c r="AX60" s="419"/>
      <c r="AY60" s="419"/>
      <c r="AZ60" s="472"/>
      <c r="BA60" s="419"/>
      <c r="BB60" s="419"/>
      <c r="BC60" s="419"/>
      <c r="BD60" s="405"/>
      <c r="BE60" s="405"/>
      <c r="BG60" s="419"/>
    </row>
    <row r="61" spans="1:59" x14ac:dyDescent="0.2">
      <c r="P61" s="405"/>
      <c r="Q61" s="405"/>
      <c r="R61" s="405"/>
      <c r="S61" s="405"/>
      <c r="T61" s="405"/>
      <c r="U61" s="405"/>
      <c r="V61" s="405"/>
      <c r="W61" s="405"/>
      <c r="X61" s="432"/>
      <c r="Y61" s="432"/>
      <c r="Z61" s="432"/>
      <c r="AA61" s="432"/>
      <c r="AB61" s="432"/>
      <c r="AC61" s="432"/>
      <c r="AD61" s="432"/>
      <c r="AE61" s="432"/>
      <c r="AF61" s="516"/>
      <c r="AG61" s="713"/>
      <c r="AH61" s="713"/>
      <c r="AI61" s="713"/>
      <c r="AJ61" s="713"/>
      <c r="AK61" s="714"/>
      <c r="AL61" s="432"/>
      <c r="AM61" s="432"/>
      <c r="AP61" s="405"/>
      <c r="AQ61" s="405"/>
      <c r="AR61" s="419"/>
      <c r="AS61" s="419"/>
      <c r="AT61" s="419"/>
      <c r="AU61" s="419"/>
      <c r="AV61" s="419"/>
      <c r="AW61" s="419"/>
      <c r="AX61" s="419"/>
      <c r="AY61" s="419"/>
      <c r="AZ61" s="472"/>
      <c r="BA61" s="419"/>
      <c r="BB61" s="419"/>
      <c r="BC61" s="419"/>
      <c r="BD61" s="405"/>
      <c r="BE61" s="405"/>
      <c r="BG61" s="419"/>
    </row>
    <row r="62" spans="1:59" x14ac:dyDescent="0.2">
      <c r="P62" s="405"/>
      <c r="Q62" s="405"/>
      <c r="R62" s="405"/>
      <c r="S62" s="405"/>
      <c r="T62" s="405"/>
      <c r="U62" s="405"/>
      <c r="V62" s="405"/>
      <c r="W62" s="405"/>
      <c r="X62" s="432"/>
      <c r="Y62" s="432"/>
      <c r="Z62" s="432"/>
      <c r="AA62" s="432"/>
      <c r="AB62" s="432"/>
      <c r="AC62" s="432"/>
      <c r="AD62" s="432"/>
      <c r="AE62" s="432"/>
      <c r="AF62" s="516"/>
      <c r="AG62" s="713"/>
      <c r="AH62" s="713"/>
      <c r="AI62" s="713"/>
      <c r="AJ62" s="713"/>
      <c r="AK62" s="714"/>
      <c r="AL62" s="432"/>
      <c r="AM62" s="432"/>
      <c r="AP62" s="405"/>
      <c r="AQ62" s="405"/>
      <c r="AR62" s="419"/>
      <c r="AS62" s="419"/>
      <c r="AT62" s="419"/>
      <c r="AU62" s="419"/>
      <c r="AV62" s="419"/>
      <c r="AW62" s="419"/>
      <c r="AX62" s="419"/>
      <c r="AY62" s="419"/>
      <c r="AZ62" s="472"/>
      <c r="BA62" s="419"/>
      <c r="BB62" s="419"/>
      <c r="BC62" s="419"/>
      <c r="BD62" s="405"/>
      <c r="BE62" s="405"/>
      <c r="BG62" s="419"/>
    </row>
    <row r="63" spans="1:59" x14ac:dyDescent="0.2">
      <c r="P63" s="405"/>
      <c r="Q63" s="405"/>
      <c r="R63" s="405"/>
      <c r="S63" s="405"/>
      <c r="T63" s="405"/>
      <c r="U63" s="405"/>
      <c r="V63" s="405"/>
      <c r="W63" s="405"/>
      <c r="X63" s="432"/>
      <c r="Y63" s="432"/>
      <c r="Z63" s="432"/>
      <c r="AA63" s="432"/>
      <c r="AB63" s="432"/>
      <c r="AC63" s="432"/>
      <c r="AD63" s="432"/>
      <c r="AE63" s="432"/>
      <c r="AF63" s="516"/>
      <c r="AG63" s="713"/>
      <c r="AH63" s="713"/>
      <c r="AI63" s="713"/>
      <c r="AJ63" s="713"/>
      <c r="AK63" s="714"/>
      <c r="AL63" s="432"/>
      <c r="AM63" s="432"/>
      <c r="AP63" s="405"/>
      <c r="AQ63" s="405"/>
      <c r="AR63" s="419"/>
      <c r="AS63" s="419"/>
      <c r="AT63" s="419"/>
      <c r="AU63" s="419"/>
      <c r="AV63" s="419"/>
      <c r="AW63" s="419"/>
      <c r="AX63" s="419"/>
      <c r="AY63" s="419"/>
      <c r="AZ63" s="472"/>
      <c r="BA63" s="419"/>
      <c r="BB63" s="419"/>
      <c r="BC63" s="419"/>
      <c r="BD63" s="405"/>
      <c r="BE63" s="405"/>
      <c r="BG63" s="419"/>
    </row>
    <row r="64" spans="1:59" x14ac:dyDescent="0.2">
      <c r="P64" s="405"/>
      <c r="Q64" s="405"/>
      <c r="R64" s="405"/>
      <c r="S64" s="405"/>
      <c r="T64" s="405"/>
      <c r="U64" s="405"/>
      <c r="V64" s="405"/>
      <c r="W64" s="405"/>
      <c r="X64" s="432"/>
      <c r="Y64" s="432"/>
      <c r="Z64" s="432"/>
      <c r="AA64" s="432"/>
      <c r="AB64" s="432"/>
      <c r="AC64" s="432"/>
      <c r="AD64" s="432"/>
      <c r="AE64" s="432"/>
      <c r="AF64" s="516"/>
      <c r="AG64" s="713"/>
      <c r="AH64" s="713"/>
      <c r="AI64" s="713"/>
      <c r="AJ64" s="713"/>
      <c r="AK64" s="714"/>
      <c r="AL64" s="432"/>
      <c r="AM64" s="432"/>
      <c r="AP64" s="405"/>
      <c r="AQ64" s="405"/>
      <c r="AR64" s="419"/>
      <c r="AS64" s="419"/>
      <c r="AT64" s="419"/>
      <c r="AU64" s="419"/>
      <c r="AV64" s="419"/>
      <c r="AW64" s="419"/>
      <c r="AX64" s="419"/>
      <c r="AY64" s="419"/>
      <c r="AZ64" s="472"/>
      <c r="BA64" s="419"/>
      <c r="BB64" s="419"/>
      <c r="BC64" s="419"/>
      <c r="BD64" s="405"/>
      <c r="BE64" s="405"/>
      <c r="BG64" s="419"/>
    </row>
    <row r="65" spans="16:59" x14ac:dyDescent="0.2">
      <c r="P65" s="405"/>
      <c r="Q65" s="405"/>
      <c r="R65" s="405"/>
      <c r="S65" s="405"/>
      <c r="T65" s="405"/>
      <c r="U65" s="405"/>
      <c r="V65" s="405"/>
      <c r="W65" s="405"/>
      <c r="X65" s="432"/>
      <c r="Y65" s="432"/>
      <c r="Z65" s="432"/>
      <c r="AA65" s="432"/>
      <c r="AB65" s="432"/>
      <c r="AC65" s="432"/>
      <c r="AD65" s="432"/>
      <c r="AE65" s="432"/>
      <c r="AF65" s="516"/>
      <c r="AG65" s="713"/>
      <c r="AH65" s="713"/>
      <c r="AI65" s="713"/>
      <c r="AJ65" s="713"/>
      <c r="AK65" s="714"/>
      <c r="AL65" s="432"/>
      <c r="AM65" s="432"/>
      <c r="AP65" s="405"/>
      <c r="AQ65" s="405"/>
      <c r="AR65" s="419"/>
      <c r="AS65" s="419"/>
      <c r="AT65" s="419"/>
      <c r="AU65" s="419"/>
      <c r="AV65" s="419"/>
      <c r="AW65" s="419"/>
      <c r="AX65" s="419"/>
      <c r="AY65" s="419"/>
      <c r="AZ65" s="472"/>
      <c r="BA65" s="419"/>
      <c r="BB65" s="419"/>
      <c r="BC65" s="419"/>
      <c r="BD65" s="405"/>
      <c r="BE65" s="405"/>
      <c r="BG65" s="419"/>
    </row>
    <row r="66" spans="16:59" x14ac:dyDescent="0.2">
      <c r="P66" s="405"/>
      <c r="Q66" s="405"/>
      <c r="R66" s="405"/>
      <c r="S66" s="405"/>
      <c r="T66" s="405"/>
      <c r="U66" s="405"/>
      <c r="V66" s="405"/>
      <c r="W66" s="405"/>
      <c r="X66" s="432"/>
      <c r="Y66" s="432"/>
      <c r="Z66" s="432"/>
      <c r="AA66" s="432"/>
      <c r="AB66" s="432"/>
      <c r="AC66" s="432"/>
      <c r="AD66" s="432"/>
      <c r="AE66" s="432"/>
      <c r="AF66" s="516"/>
      <c r="AG66" s="713"/>
      <c r="AH66" s="713"/>
      <c r="AI66" s="713"/>
      <c r="AJ66" s="713"/>
      <c r="AK66" s="714"/>
      <c r="AL66" s="432"/>
      <c r="AM66" s="432"/>
      <c r="AP66" s="405"/>
      <c r="AQ66" s="405"/>
      <c r="AR66" s="419"/>
      <c r="AS66" s="419"/>
      <c r="AT66" s="419"/>
      <c r="AU66" s="419"/>
      <c r="AV66" s="419"/>
      <c r="AW66" s="419"/>
      <c r="AX66" s="419"/>
      <c r="AY66" s="419"/>
      <c r="AZ66" s="472"/>
      <c r="BA66" s="419"/>
      <c r="BB66" s="419"/>
      <c r="BC66" s="419"/>
      <c r="BD66" s="405"/>
      <c r="BE66" s="405"/>
      <c r="BG66" s="419"/>
    </row>
  </sheetData>
  <phoneticPr fontId="24" type="noConversion"/>
  <pageMargins left="0.7" right="0.7" top="0.75" bottom="0.75" header="0.3" footer="0.3"/>
  <pageSetup paperSize="9" orientation="portrait" r:id="rId1"/>
  <ignoredErrors>
    <ignoredError sqref="AS4:AZ4 AR5:AZ10 AX11:AZ11 AS13:AZ13 AR14:AZ16 AX18:AZ18 AS21:AZ21 AR22:AZ23 AR25:AZ25 AS27:AZ27 AR28:AZ33 AS35:AZ35 AR36:AZ38 AS40:AZ40 AS42:AZ42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65698-3636-4048-9BCD-241B3F01A34B}">
  <dimension ref="A1:CG66"/>
  <sheetViews>
    <sheetView showGridLines="0" workbookViewId="0">
      <selection activeCell="V10" sqref="V10"/>
    </sheetView>
  </sheetViews>
  <sheetFormatPr defaultColWidth="9.28515625" defaultRowHeight="14.25" x14ac:dyDescent="0.2"/>
  <cols>
    <col min="1" max="1" width="9.28515625" style="382"/>
    <col min="2" max="2" width="38.7109375" style="405" bestFit="1" customWidth="1"/>
    <col min="3" max="3" width="27.28515625" style="405" bestFit="1" customWidth="1"/>
    <col min="4" max="9" width="4.42578125" style="405" customWidth="1"/>
    <col min="10" max="10" width="4.42578125" style="405" bestFit="1" customWidth="1"/>
    <col min="11" max="11" width="5" style="405" bestFit="1" customWidth="1"/>
    <col min="12" max="12" width="5" style="405" customWidth="1"/>
    <col min="13" max="13" width="9.28515625" style="405" customWidth="1"/>
    <col min="14" max="14" width="9.42578125" style="405" bestFit="1" customWidth="1"/>
    <col min="15" max="15" width="6.42578125" style="405" customWidth="1"/>
    <col min="16" max="16" width="6.7109375" style="405" customWidth="1"/>
    <col min="17" max="24" width="6.7109375" style="382" customWidth="1"/>
    <col min="25" max="32" width="6.7109375" style="431" customWidth="1"/>
    <col min="33" max="33" width="6.7109375" style="515" customWidth="1"/>
    <col min="34" max="39" width="6.7109375" style="431" bestFit="1" customWidth="1"/>
    <col min="40" max="40" width="6.7109375" style="431" customWidth="1"/>
    <col min="41" max="42" width="9.7109375" style="577" customWidth="1"/>
    <col min="43" max="44" width="6.7109375" style="382" customWidth="1"/>
    <col min="45" max="52" width="6.7109375" style="395" customWidth="1"/>
    <col min="53" max="53" width="6.7109375" style="458" customWidth="1"/>
    <col min="54" max="56" width="6.7109375" style="395" bestFit="1" customWidth="1"/>
    <col min="57" max="58" width="9.42578125" style="382" bestFit="1" customWidth="1"/>
    <col min="59" max="59" width="9.28515625" style="405"/>
    <col min="60" max="60" width="10" style="395" customWidth="1"/>
    <col min="61" max="16384" width="9.28515625" style="405"/>
  </cols>
  <sheetData>
    <row r="1" spans="1:62" x14ac:dyDescent="0.2">
      <c r="B1" s="383" t="s">
        <v>127</v>
      </c>
      <c r="C1" s="384"/>
      <c r="D1" s="384"/>
      <c r="E1" s="385"/>
      <c r="F1" s="384"/>
      <c r="G1" s="384"/>
      <c r="H1" s="384"/>
      <c r="I1" s="384"/>
      <c r="J1" s="384"/>
      <c r="K1" s="384"/>
      <c r="L1" s="384"/>
      <c r="M1" s="384"/>
      <c r="N1" s="384"/>
      <c r="O1" s="382"/>
      <c r="P1" s="384"/>
      <c r="Q1" s="386"/>
      <c r="R1" s="386"/>
      <c r="S1" s="386"/>
      <c r="T1" s="386"/>
      <c r="U1" s="386"/>
      <c r="V1" s="386"/>
      <c r="W1" s="386"/>
      <c r="X1" s="386"/>
      <c r="Y1" s="430"/>
      <c r="Z1" s="430"/>
      <c r="AA1" s="430"/>
      <c r="AB1" s="430"/>
      <c r="AC1" s="430"/>
      <c r="AD1" s="430"/>
      <c r="AE1" s="430"/>
      <c r="AF1" s="430"/>
      <c r="AG1" s="514"/>
      <c r="AH1" s="514"/>
      <c r="AI1" s="514"/>
      <c r="AJ1" s="514"/>
      <c r="AK1" s="514"/>
      <c r="AL1" s="448"/>
      <c r="AM1" s="448"/>
      <c r="AN1" s="448"/>
      <c r="AO1" s="578"/>
      <c r="AP1" s="385"/>
      <c r="AS1" s="404"/>
      <c r="AT1" s="404"/>
      <c r="AU1" s="404"/>
      <c r="AV1" s="404"/>
      <c r="AW1" s="404"/>
      <c r="AX1" s="404"/>
      <c r="AY1" s="404"/>
      <c r="AZ1" s="404"/>
      <c r="BA1" s="517"/>
      <c r="BB1" s="517"/>
      <c r="BC1" s="517"/>
      <c r="BD1" s="517"/>
      <c r="BE1" s="503"/>
      <c r="BF1" s="503"/>
      <c r="BH1" s="404"/>
    </row>
    <row r="2" spans="1:62" ht="22.5" x14ac:dyDescent="0.2">
      <c r="B2" s="445" t="s">
        <v>119</v>
      </c>
      <c r="C2" s="439"/>
      <c r="D2" s="749">
        <v>2013</v>
      </c>
      <c r="E2" s="749">
        <v>2014</v>
      </c>
      <c r="F2" s="749">
        <v>2015</v>
      </c>
      <c r="G2" s="749">
        <v>2016</v>
      </c>
      <c r="H2" s="749">
        <v>2017</v>
      </c>
      <c r="I2" s="749">
        <v>2018</v>
      </c>
      <c r="J2" s="749">
        <v>2019</v>
      </c>
      <c r="K2" s="750" t="s">
        <v>84</v>
      </c>
      <c r="L2" s="750" t="s">
        <v>122</v>
      </c>
      <c r="M2" s="473" t="s">
        <v>86</v>
      </c>
      <c r="N2" s="473" t="s">
        <v>123</v>
      </c>
      <c r="O2" s="178"/>
      <c r="P2" s="751" t="s">
        <v>20</v>
      </c>
      <c r="Q2" s="751" t="s">
        <v>34</v>
      </c>
      <c r="R2" s="751" t="s">
        <v>45</v>
      </c>
      <c r="S2" s="751" t="s">
        <v>46</v>
      </c>
      <c r="T2" s="751" t="s">
        <v>48</v>
      </c>
      <c r="U2" s="751" t="s">
        <v>49</v>
      </c>
      <c r="V2" s="751" t="s">
        <v>53</v>
      </c>
      <c r="W2" s="751" t="s">
        <v>54</v>
      </c>
      <c r="X2" s="751" t="s">
        <v>55</v>
      </c>
      <c r="Y2" s="751" t="s">
        <v>56</v>
      </c>
      <c r="Z2" s="751" t="s">
        <v>60</v>
      </c>
      <c r="AA2" s="751" t="s">
        <v>61</v>
      </c>
      <c r="AB2" s="751" t="s">
        <v>62</v>
      </c>
      <c r="AC2" s="751" t="s">
        <v>63</v>
      </c>
      <c r="AD2" s="751" t="s">
        <v>67</v>
      </c>
      <c r="AE2" s="751" t="s">
        <v>70</v>
      </c>
      <c r="AF2" s="751" t="s">
        <v>74</v>
      </c>
      <c r="AG2" s="752" t="s">
        <v>80</v>
      </c>
      <c r="AH2" s="753" t="s">
        <v>82</v>
      </c>
      <c r="AI2" s="753" t="s">
        <v>88</v>
      </c>
      <c r="AJ2" s="753" t="s">
        <v>89</v>
      </c>
      <c r="AK2" s="753" t="s">
        <v>87</v>
      </c>
      <c r="AL2" s="754" t="s">
        <v>90</v>
      </c>
      <c r="AM2" s="752" t="s">
        <v>107</v>
      </c>
      <c r="AN2" s="752" t="s">
        <v>124</v>
      </c>
      <c r="AO2" s="579" t="s">
        <v>125</v>
      </c>
      <c r="AP2" s="580" t="s">
        <v>126</v>
      </c>
      <c r="AQ2" s="178"/>
      <c r="AR2" s="495" t="s">
        <v>39</v>
      </c>
      <c r="AS2" s="495" t="s">
        <v>40</v>
      </c>
      <c r="AT2" s="495" t="s">
        <v>47</v>
      </c>
      <c r="AU2" s="495" t="s">
        <v>50</v>
      </c>
      <c r="AV2" s="495" t="s">
        <v>57</v>
      </c>
      <c r="AW2" s="495" t="s">
        <v>59</v>
      </c>
      <c r="AX2" s="495" t="s">
        <v>64</v>
      </c>
      <c r="AY2" s="495" t="s">
        <v>66</v>
      </c>
      <c r="AZ2" s="495" t="s">
        <v>71</v>
      </c>
      <c r="BA2" s="495" t="s">
        <v>81</v>
      </c>
      <c r="BB2" s="518" t="s">
        <v>93</v>
      </c>
      <c r="BC2" s="518" t="s">
        <v>94</v>
      </c>
      <c r="BD2" s="518" t="s">
        <v>109</v>
      </c>
      <c r="BE2" s="497" t="s">
        <v>113</v>
      </c>
      <c r="BF2" s="497" t="s">
        <v>114</v>
      </c>
      <c r="BG2" s="498"/>
      <c r="BH2" s="499" t="s">
        <v>69</v>
      </c>
      <c r="BI2" s="438"/>
      <c r="BJ2" s="387"/>
    </row>
    <row r="3" spans="1:62" x14ac:dyDescent="0.2">
      <c r="B3" s="440" t="s">
        <v>33</v>
      </c>
      <c r="C3" s="442"/>
      <c r="D3" s="480"/>
      <c r="E3" s="480"/>
      <c r="F3" s="480"/>
      <c r="G3" s="480"/>
      <c r="H3" s="480"/>
      <c r="I3" s="480"/>
      <c r="J3" s="505"/>
      <c r="K3" s="476"/>
      <c r="L3" s="476"/>
      <c r="O3" s="474"/>
      <c r="Q3" s="500"/>
      <c r="R3" s="500"/>
      <c r="S3" s="500"/>
      <c r="T3" s="500"/>
      <c r="U3" s="500"/>
      <c r="V3" s="500"/>
      <c r="W3" s="500"/>
      <c r="X3" s="500"/>
      <c r="Y3" s="501"/>
      <c r="Z3" s="501"/>
      <c r="AA3" s="501"/>
      <c r="AB3" s="501"/>
      <c r="AC3" s="501"/>
      <c r="AD3" s="501"/>
      <c r="AE3" s="501"/>
      <c r="AF3" s="501"/>
      <c r="AG3" s="550"/>
      <c r="AH3" s="444"/>
      <c r="AI3" s="444"/>
      <c r="AJ3" s="444"/>
      <c r="AK3" s="444"/>
      <c r="AL3" s="441"/>
      <c r="AM3" s="441"/>
      <c r="AN3" s="441"/>
      <c r="AO3" s="581"/>
      <c r="AQ3" s="475"/>
      <c r="AR3" s="443"/>
      <c r="AS3" s="439"/>
      <c r="AT3" s="439"/>
      <c r="AU3" s="439"/>
      <c r="AV3" s="439"/>
      <c r="AW3" s="439"/>
      <c r="AX3" s="439"/>
      <c r="AY3" s="439"/>
      <c r="AZ3" s="439"/>
      <c r="BA3" s="439"/>
      <c r="BB3" s="439"/>
      <c r="BC3" s="439"/>
      <c r="BD3" s="439"/>
      <c r="BE3" s="504"/>
      <c r="BF3" s="504"/>
      <c r="BH3" s="380"/>
    </row>
    <row r="4" spans="1:62" s="406" customFormat="1" x14ac:dyDescent="0.2">
      <c r="A4" s="388"/>
      <c r="B4" s="445" t="s">
        <v>24</v>
      </c>
      <c r="C4" s="407"/>
      <c r="D4" s="506">
        <f>SUM(D5:D9)</f>
        <v>188.48710791726725</v>
      </c>
      <c r="E4" s="506">
        <f t="shared" ref="E4:K4" si="0">SUM(E5:E9)</f>
        <v>151.31844554744308</v>
      </c>
      <c r="F4" s="506">
        <f t="shared" si="0"/>
        <v>191.44193881696035</v>
      </c>
      <c r="G4" s="506">
        <f t="shared" si="0"/>
        <v>187.55400342262732</v>
      </c>
      <c r="H4" s="506">
        <f t="shared" si="0"/>
        <v>190.50883432232044</v>
      </c>
      <c r="I4" s="506">
        <f t="shared" si="0"/>
        <v>190.50883432232041</v>
      </c>
      <c r="J4" s="506">
        <f t="shared" si="0"/>
        <v>189.55579002011586</v>
      </c>
      <c r="K4" s="407">
        <f t="shared" si="0"/>
        <v>148.56942847765808</v>
      </c>
      <c r="L4" s="407">
        <f t="shared" ref="L4" si="1">SUM(L5:L9)</f>
        <v>179.54425158077999</v>
      </c>
      <c r="M4" s="408">
        <f>IF(ISERROR(K4/J4),"N/A",IF(J4&lt;0,"N/A",IF(K4&lt;0,"N/A",IF(K4/J4-1&gt;300%,"&gt;±300%",IF(K4/J4-1&lt;-300%,"&gt;±300%",K4/J4-1)))))</f>
        <v>-0.21622321079249684</v>
      </c>
      <c r="N4" s="408">
        <f>IF(ISERROR(L4/K4),"N/A",IF(K4&lt;0,"N/A",IF(L4&lt;0,"N/A",IF(L4/K4-1&gt;300%,"&gt;±300%",IF(L4/K4-1&lt;-300%,"&gt;±300%",L4/K4-1)))))</f>
        <v>0.20848719296096574</v>
      </c>
      <c r="O4" s="418"/>
      <c r="P4" s="407">
        <f t="shared" ref="P4:AN4" si="2">SUM(P5:P9)</f>
        <v>40.901080348383893</v>
      </c>
      <c r="Q4" s="407">
        <f t="shared" si="2"/>
        <v>44.011428663850353</v>
      </c>
      <c r="R4" s="407">
        <f t="shared" si="2"/>
        <v>42.300737090343794</v>
      </c>
      <c r="S4" s="407">
        <f t="shared" si="2"/>
        <v>48.054881473956733</v>
      </c>
      <c r="T4" s="407">
        <f t="shared" si="2"/>
        <v>51.476264620969843</v>
      </c>
      <c r="U4" s="407">
        <f t="shared" si="2"/>
        <v>50.232125294783259</v>
      </c>
      <c r="V4" s="407">
        <f t="shared" si="2"/>
        <v>39.501423606423984</v>
      </c>
      <c r="W4" s="407">
        <f t="shared" si="2"/>
        <v>51.320747205196518</v>
      </c>
      <c r="X4" s="407">
        <f t="shared" si="2"/>
        <v>50.387642710556577</v>
      </c>
      <c r="Y4" s="407">
        <f t="shared" si="2"/>
        <v>46.344189900450182</v>
      </c>
      <c r="Z4" s="407">
        <f t="shared" si="2"/>
        <v>44.322463495396995</v>
      </c>
      <c r="AA4" s="407">
        <f t="shared" si="2"/>
        <v>48.36591630550339</v>
      </c>
      <c r="AB4" s="407">
        <f t="shared" si="2"/>
        <v>48.676951137050033</v>
      </c>
      <c r="AC4" s="407">
        <f t="shared" si="2"/>
        <v>49.14350338437</v>
      </c>
      <c r="AD4" s="407">
        <f t="shared" si="2"/>
        <v>40.434528101063933</v>
      </c>
      <c r="AE4" s="407">
        <f t="shared" si="2"/>
        <v>49.921090463236617</v>
      </c>
      <c r="AF4" s="407">
        <f t="shared" si="2"/>
        <v>51.787299452516486</v>
      </c>
      <c r="AG4" s="407">
        <f t="shared" si="2"/>
        <v>48.676951137050033</v>
      </c>
      <c r="AH4" s="407">
        <f t="shared" si="2"/>
        <v>41.044795128063555</v>
      </c>
      <c r="AI4" s="407">
        <f t="shared" si="2"/>
        <v>51.788172532928137</v>
      </c>
      <c r="AJ4" s="407">
        <f t="shared" si="2"/>
        <v>47.600341828958761</v>
      </c>
      <c r="AK4" s="407">
        <f t="shared" si="2"/>
        <v>49.122480530165419</v>
      </c>
      <c r="AL4" s="407">
        <f t="shared" si="2"/>
        <v>38.646097232974512</v>
      </c>
      <c r="AM4" s="407">
        <f t="shared" si="2"/>
        <v>29.171105461849972</v>
      </c>
      <c r="AN4" s="407">
        <f t="shared" si="2"/>
        <v>46.437183304094987</v>
      </c>
      <c r="AO4" s="408">
        <f>IF(ISERROR(AN4/AJ4),"N/A",IF(AJ4&lt;0,"N/A",IF(AN4&lt;0,"N/A",IF(AN4/AJ4-1&gt;300%,"&gt;±300%",IF(AN4/AJ4-1&lt;-300%,"&gt;±300%",AN4/AJ4-1)))))</f>
        <v>-2.4435927982268013E-2</v>
      </c>
      <c r="AP4" s="408">
        <f>IF(ISERROR(AN4/AM4),"N/A",IF(AM4&lt;0,"N/A",IF(AN4&lt;0,"N/A",IF(AN4/AM4-1&gt;300%,"&gt;±300%",IF(AN4/AM4-1&lt;-300%,"&gt;±300%",AN4/AM4-1)))))</f>
        <v>0.59188973365529884</v>
      </c>
      <c r="AQ4" s="424"/>
      <c r="AR4" s="407">
        <f t="shared" ref="AR4:AS4" si="3">SUM(AR5:AR9)</f>
        <v>66.405936535208838</v>
      </c>
      <c r="AS4" s="407">
        <f t="shared" si="3"/>
        <v>84.912509012234239</v>
      </c>
      <c r="AT4" s="407">
        <f t="shared" ref="AT4:AT10" si="4">SUM(R4:S4)</f>
        <v>90.355618564300528</v>
      </c>
      <c r="AU4" s="407">
        <f t="shared" ref="AU4:AU10" si="5">SUM(T4:U4)</f>
        <v>101.7083899157531</v>
      </c>
      <c r="AV4" s="407">
        <f t="shared" ref="AV4:AV10" si="6">SUM(V4:W4)</f>
        <v>90.822170811620509</v>
      </c>
      <c r="AW4" s="407">
        <f t="shared" ref="AW4:AW10" si="7">SUM(X4:Y4)</f>
        <v>96.731832611006752</v>
      </c>
      <c r="AX4" s="407">
        <f t="shared" ref="AX4:AX10" si="8">SUM(Z4:AA4)</f>
        <v>92.688379800900378</v>
      </c>
      <c r="AY4" s="407">
        <f t="shared" ref="AY4:AY11" si="9">SUM(AB4:AC4)</f>
        <v>97.820454521420032</v>
      </c>
      <c r="AZ4" s="407">
        <f t="shared" ref="AZ4:AZ11" si="10">SUM(AD4:AE4)</f>
        <v>90.355618564300556</v>
      </c>
      <c r="BA4" s="407">
        <f t="shared" ref="BA4:BA11" si="11">SUM(AF4:AG4)</f>
        <v>100.46425058956652</v>
      </c>
      <c r="BB4" s="407">
        <f t="shared" ref="BB4:BB11" si="12">SUM(AH4:AI4)</f>
        <v>92.832967660991699</v>
      </c>
      <c r="BC4" s="407">
        <f t="shared" ref="BC4:BC11" si="13">SUM(AJ4:AK4)</f>
        <v>96.72282235912418</v>
      </c>
      <c r="BD4" s="407">
        <f>SUM(AL4:AM4)</f>
        <v>67.817202694824488</v>
      </c>
      <c r="BE4" s="408">
        <f>IF(ISERROR(BD4/BB4),"N/A",IF(BB4&lt;0,"N/A",IF(BD4&lt;0,"N/A",IF(BD4/BB4-1&gt;300%,"&gt;±300%",IF(BD4/BB4-1&lt;-300%,"&gt;±300%",BD4/BB4-1)))))</f>
        <v>-0.26947070201956713</v>
      </c>
      <c r="BF4" s="408">
        <f t="shared" ref="BF4:BF11" si="14">IF(ISERROR(BD4/BC4),"N/A",IF(BC4&lt;0,"N/A",IF(BD4&lt;0,"N/A",IF(BD4/BC4-1&gt;300%,"&gt;±300%",IF(BD4/BC4-1&lt;-300%,"&gt;±300%",BD4/BC4-1)))))</f>
        <v>-0.29885004344657573</v>
      </c>
      <c r="BG4" s="427"/>
      <c r="BH4" s="378">
        <f>SUM(AK4:AN4)</f>
        <v>163.37686652908491</v>
      </c>
      <c r="BI4" s="427"/>
    </row>
    <row r="5" spans="1:62" s="406" customFormat="1" x14ac:dyDescent="0.2">
      <c r="A5" s="382"/>
      <c r="B5" s="434"/>
      <c r="C5" s="434" t="s">
        <v>0</v>
      </c>
      <c r="D5" s="482">
        <f>'Table 1(Q3''20)'!C5/32.15074</f>
        <v>135.1446343070175</v>
      </c>
      <c r="E5" s="482">
        <f>'Table 1(Q3''20)'!D5/32.15074</f>
        <v>97.198384858326747</v>
      </c>
      <c r="F5" s="482">
        <f>'Table 1(Q3''20)'!E5/32.15074</f>
        <v>139.1880871171239</v>
      </c>
      <c r="G5" s="482">
        <f>'Table 1(Q3''20)'!F5/32.15074</f>
        <v>132.18980340732438</v>
      </c>
      <c r="H5" s="482">
        <f>'Table 1(Q3''20)'!G5/32.15074</f>
        <v>136.23325621743078</v>
      </c>
      <c r="I5" s="482">
        <f>'Table 1(Q3''20)'!H5/32.15074</f>
        <v>139.03256970135058</v>
      </c>
      <c r="J5" s="507">
        <f>'Table 1(Q3''20)'!I5/32.15074</f>
        <v>136.92095455757971</v>
      </c>
      <c r="K5" s="409">
        <f>'Table 1(Q3''20)'!J5/32.15074</f>
        <v>96.428672841239859</v>
      </c>
      <c r="L5" s="409">
        <f>'Table 1(Q3''20)'!K5/32.15074</f>
        <v>127.270689016321</v>
      </c>
      <c r="M5" s="410">
        <f>IF(ISERROR(K5/J5),"N/A",IF(J5&lt;0,"N/A",IF(K5&lt;0,"N/A",IF(K5/J5-1&gt;300%,"&gt;±300%",IF(K5/J5-1&lt;-300%,"&gt;±300%",K5/J5-1)))))</f>
        <v>-0.29573473137971384</v>
      </c>
      <c r="N5" s="410">
        <f>IF(ISERROR(L5/K5),"N/A",IF(K5&lt;0,"N/A",IF(L5&lt;0,"N/A",IF(L5/K5-1&gt;300%,"&gt;±300%",IF(L5/K5-1&lt;-300%,"&gt;±300%",L5/K5-1)))))</f>
        <v>0.31984279433005813</v>
      </c>
      <c r="O5" s="418"/>
      <c r="P5" s="411">
        <f>'Table 1(Q3''20)'!O5/32.15074</f>
        <v>27.060030344558168</v>
      </c>
      <c r="Q5" s="411">
        <f>'Table 1(Q3''20)'!P5/32.15074</f>
        <v>30.481413491571267</v>
      </c>
      <c r="R5" s="411">
        <f>'Table 1(Q3''20)'!Q5/32.15074</f>
        <v>29.237274165384687</v>
      </c>
      <c r="S5" s="411">
        <f>'Table 1(Q3''20)'!R5/32.15074</f>
        <v>35.146935964770954</v>
      </c>
      <c r="T5" s="411">
        <f>'Table 1(Q3''20)'!S5/32.15074</f>
        <v>37.79073203291744</v>
      </c>
      <c r="U5" s="411">
        <f>'Table 1(Q3''20)'!T5/32.15074</f>
        <v>37.168662369824148</v>
      </c>
      <c r="V5" s="411">
        <f>'Table 1(Q3''20)'!U5/32.15074</f>
        <v>25.193821355278292</v>
      </c>
      <c r="W5" s="411">
        <f>'Table 1(Q3''20)'!V5/32.15074</f>
        <v>37.324179785597472</v>
      </c>
      <c r="X5" s="411">
        <f>'Table 1(Q3''20)'!W5/32.15074</f>
        <v>36.70211012250418</v>
      </c>
      <c r="Y5" s="411">
        <f>'Table 1(Q3''20)'!X5/32.15074</f>
        <v>33.125209559717753</v>
      </c>
      <c r="Z5" s="411">
        <f>'Table 1(Q3''20)'!Y5/32.15074</f>
        <v>32.036587649304494</v>
      </c>
      <c r="AA5" s="411">
        <f>'Table 1(Q3''20)'!Z5/32.15074</f>
        <v>34.058314054357695</v>
      </c>
      <c r="AB5" s="411">
        <f>'Table 1(Q3''20)'!AA5/32.15074</f>
        <v>35.457970796317596</v>
      </c>
      <c r="AC5" s="411">
        <f>'Table 1(Q3''20)'!AB5/32.15074</f>
        <v>34.524866301677662</v>
      </c>
      <c r="AD5" s="411">
        <f>'Table 1(Q3''20)'!AC5/32.15074</f>
        <v>28.459687086518073</v>
      </c>
      <c r="AE5" s="411">
        <f>'Table 1(Q3''20)'!AD5/32.15074</f>
        <v>36.080040459410888</v>
      </c>
      <c r="AF5" s="411">
        <f>'Table 1(Q3''20)'!AE5/32.15074</f>
        <v>38.257284280237407</v>
      </c>
      <c r="AG5" s="411">
        <f>'Table 1(Q3''20)'!AF5/32.15074</f>
        <v>36.391075290957531</v>
      </c>
      <c r="AH5" s="411">
        <f>'Table 1(Q3''20)'!AG5/32.15074</f>
        <v>27.171408807386705</v>
      </c>
      <c r="AI5" s="411">
        <f>'Table 1(Q3''20)'!AH5/32.15074</f>
        <v>37.880711066598252</v>
      </c>
      <c r="AJ5" s="411">
        <f>'Table 1(Q3''20)'!AI5/32.15074</f>
        <v>34.884676527963144</v>
      </c>
      <c r="AK5" s="411">
        <f>'Table 1(Q3''20)'!AJ5/32.15074</f>
        <v>36.984158155631597</v>
      </c>
      <c r="AL5" s="411">
        <f>'Table 1(Q3''20)'!AK5/32.15074</f>
        <v>25.875865343551038</v>
      </c>
      <c r="AM5" s="411">
        <f>'Table 1(Q3''20)'!AL5/32.15074</f>
        <v>15.994211033766389</v>
      </c>
      <c r="AN5" s="411">
        <f>'Table 1(Q3''20)'!AM5/32.15074</f>
        <v>32.832444120342245</v>
      </c>
      <c r="AO5" s="410">
        <f t="shared" ref="AO5:AO11" si="15">IF(ISERROR(AN5/AJ5),"N/A",IF(AJ5&lt;0,"N/A",IF(AN5&lt;0,"N/A",IF(AN5/AJ5-1&gt;300%,"&gt;±300%",IF(AN5/AJ5-1&lt;-300%,"&gt;±300%",AN5/AJ5-1)))))</f>
        <v>-5.8829050800452531E-2</v>
      </c>
      <c r="AP5" s="410">
        <f t="shared" ref="AP5:AP11" si="16">IF(ISERROR(AN5/AM5),"N/A",IF(AM5&lt;0,"N/A",IF(AN5&lt;0,"N/A",IF(AN5/AM5-1&gt;300%,"&gt;±300%",IF(AN5/AM5-1&lt;-300%,"&gt;±300%",AN5/AM5-1)))))</f>
        <v>1.0527704712053381</v>
      </c>
      <c r="AQ5" s="424"/>
      <c r="AR5" s="411">
        <f t="shared" ref="AR5:AR10" si="17">E5-AS5</f>
        <v>39.656941022197316</v>
      </c>
      <c r="AS5" s="411">
        <f t="shared" ref="AS5:AS10" si="18">SUM(P5:Q5)</f>
        <v>57.541443836129432</v>
      </c>
      <c r="AT5" s="411">
        <f t="shared" si="4"/>
        <v>64.384210130155637</v>
      </c>
      <c r="AU5" s="411">
        <f t="shared" si="5"/>
        <v>74.959394402741594</v>
      </c>
      <c r="AV5" s="411">
        <f t="shared" si="6"/>
        <v>62.518001140875768</v>
      </c>
      <c r="AW5" s="411">
        <f t="shared" si="7"/>
        <v>69.82731968222194</v>
      </c>
      <c r="AX5" s="411">
        <f t="shared" si="8"/>
        <v>66.094901703662188</v>
      </c>
      <c r="AY5" s="411">
        <f t="shared" si="9"/>
        <v>69.982837097995258</v>
      </c>
      <c r="AZ5" s="411">
        <f t="shared" si="10"/>
        <v>64.539727545928969</v>
      </c>
      <c r="BA5" s="411">
        <f t="shared" si="11"/>
        <v>74.648359571194931</v>
      </c>
      <c r="BB5" s="411">
        <f t="shared" si="12"/>
        <v>65.052119873984964</v>
      </c>
      <c r="BC5" s="411">
        <f t="shared" si="13"/>
        <v>71.868834683594741</v>
      </c>
      <c r="BD5" s="411">
        <f t="shared" ref="BD5:BD11" si="19">SUM(AL5:AM5)</f>
        <v>41.870076377317424</v>
      </c>
      <c r="BE5" s="410">
        <f t="shared" ref="BE5:BE11" si="20">IF(ISERROR(BD5/BB5),"N/A",IF(BB5&lt;0,"N/A",IF(BD5&lt;0,"N/A",IF(BD5/BB5-1&gt;300%,"&gt;±300%",IF(BD5/BB5-1&lt;-300%,"&gt;±300%",BD5/BB5-1)))))</f>
        <v>-0.35636107695759023</v>
      </c>
      <c r="BF5" s="410">
        <f t="shared" si="14"/>
        <v>-0.41740983332132742</v>
      </c>
      <c r="BG5" s="427"/>
      <c r="BH5" s="381">
        <f t="shared" ref="BH5:BH11" si="21">SUM(AK5:AN5)</f>
        <v>111.68667865329127</v>
      </c>
      <c r="BI5" s="427"/>
    </row>
    <row r="6" spans="1:62" x14ac:dyDescent="0.2">
      <c r="B6" s="434"/>
      <c r="C6" s="434" t="s">
        <v>8</v>
      </c>
      <c r="D6" s="482">
        <f>'Table 1(Q3''20)'!C6/32.15074</f>
        <v>12.596910677639146</v>
      </c>
      <c r="E6" s="482">
        <f>'Table 1(Q3''20)'!D6/32.15074</f>
        <v>12.596910677639146</v>
      </c>
      <c r="F6" s="482">
        <f>'Table 1(Q3''20)'!E6/32.15074</f>
        <v>12.596910677639146</v>
      </c>
      <c r="G6" s="482">
        <f>'Table 1(Q3''20)'!F6/32.15074</f>
        <v>15.240706745785634</v>
      </c>
      <c r="H6" s="482">
        <f>'Table 1(Q3''20)'!G6/32.15074</f>
        <v>14.929671914238989</v>
      </c>
      <c r="I6" s="482">
        <f>'Table 1(Q3''20)'!H6/32.15074</f>
        <v>14.46311966691902</v>
      </c>
      <c r="J6" s="507">
        <f>'Table 1(Q3''20)'!I6/32.15074</f>
        <v>14.155860798227351</v>
      </c>
      <c r="K6" s="409">
        <f>'Table 1(Q3''20)'!J6/32.15074</f>
        <v>14.670931604947194</v>
      </c>
      <c r="L6" s="409">
        <f>'Table 1(Q3''20)'!K6/32.15074</f>
        <v>14.400685717882256</v>
      </c>
      <c r="M6" s="410">
        <f t="shared" ref="M6:M11" si="22">IF(ISERROR(K6/J6),"N/A",IF(J6&lt;0,"N/A",IF(K6&lt;0,"N/A",IF(K6/J6-1&gt;300%,"&gt;±300%",IF(K6/J6-1&lt;-300%,"&gt;±300%",K6/J6-1)))))</f>
        <v>3.6385693110541295E-2</v>
      </c>
      <c r="N6" s="410">
        <f t="shared" ref="N6:N9" si="23">IF(ISERROR(L6/K6),"N/A",IF(K6&lt;0,"N/A",IF(L6&lt;0,"N/A",IF(L6/K6-1&gt;300%,"&gt;±300%",IF(L6/K6-1&lt;-300%,"&gt;±300%",L6/K6-1)))))</f>
        <v>-1.8420499416261227E-2</v>
      </c>
      <c r="O6" s="418"/>
      <c r="P6" s="411">
        <f>'Table 1(Q3''20)'!O6/32.15074</f>
        <v>2.9548308996931332</v>
      </c>
      <c r="Q6" s="411">
        <f>'Table 1(Q3''20)'!P6/32.15074</f>
        <v>2.9548308996931332</v>
      </c>
      <c r="R6" s="411">
        <f>'Table 1(Q3''20)'!Q6/32.15074</f>
        <v>2.9548308996931332</v>
      </c>
      <c r="S6" s="411">
        <f>'Table 1(Q3''20)'!R6/32.15074</f>
        <v>2.4882786523731646</v>
      </c>
      <c r="T6" s="411">
        <f>'Table 1(Q3''20)'!S6/32.15074</f>
        <v>3.5769005627864243</v>
      </c>
      <c r="U6" s="411">
        <f>'Table 1(Q3''20)'!T6/32.15074</f>
        <v>3.4213831470131013</v>
      </c>
      <c r="V6" s="411">
        <f>'Table 1(Q3''20)'!U6/32.15074</f>
        <v>4.0434528101063929</v>
      </c>
      <c r="W6" s="411">
        <f>'Table 1(Q3''20)'!V6/32.15074</f>
        <v>3.7324179785597473</v>
      </c>
      <c r="X6" s="411">
        <f>'Table 1(Q3''20)'!W6/32.15074</f>
        <v>3.7324179785597473</v>
      </c>
      <c r="Y6" s="411">
        <f>'Table 1(Q3''20)'!X6/32.15074</f>
        <v>3.7324179785597473</v>
      </c>
      <c r="Z6" s="411">
        <f>'Table 1(Q3''20)'!Y6/32.15074</f>
        <v>3.5769005627864243</v>
      </c>
      <c r="AA6" s="411">
        <f>'Table 1(Q3''20)'!Z6/32.15074</f>
        <v>3.8879353943330699</v>
      </c>
      <c r="AB6" s="411">
        <f>'Table 1(Q3''20)'!AA6/32.15074</f>
        <v>3.1103483154664557</v>
      </c>
      <c r="AC6" s="411">
        <f>'Table 1(Q3''20)'!AB6/32.15074</f>
        <v>4.354487641653038</v>
      </c>
      <c r="AD6" s="411">
        <f>'Table 1(Q3''20)'!AC6/32.15074</f>
        <v>3.5769005627864243</v>
      </c>
      <c r="AE6" s="411">
        <f>'Table 1(Q3''20)'!AD6/32.15074</f>
        <v>3.5769005627864243</v>
      </c>
      <c r="AF6" s="411">
        <f>'Table 1(Q3''20)'!AE6/32.15074</f>
        <v>3.7324179785597473</v>
      </c>
      <c r="AG6" s="411">
        <f>'Table 1(Q3''20)'!AF6/32.15074</f>
        <v>3.7324179785597473</v>
      </c>
      <c r="AH6" s="411">
        <f>'Table 1(Q3''20)'!AG6/32.15074</f>
        <v>3.5020997961477716</v>
      </c>
      <c r="AI6" s="411">
        <f>'Table 1(Q3''20)'!AH6/32.15074</f>
        <v>3.7379058771275555</v>
      </c>
      <c r="AJ6" s="411">
        <f>'Table 1(Q3''20)'!AI6/32.15074</f>
        <v>3.6220006133606875</v>
      </c>
      <c r="AK6" s="411">
        <f>'Table 1(Q3''20)'!AJ6/32.15074</f>
        <v>3.2938545115913351</v>
      </c>
      <c r="AL6" s="411">
        <f>'Table 1(Q3''20)'!AK6/32.15074</f>
        <v>3.6763433749891914</v>
      </c>
      <c r="AM6" s="411">
        <f>'Table 1(Q3''20)'!AL6/32.15074</f>
        <v>3.629664511609997</v>
      </c>
      <c r="AN6" s="411">
        <f>'Table 1(Q3''20)'!AM6/32.15074</f>
        <v>3.7743474615631278</v>
      </c>
      <c r="AO6" s="410">
        <f t="shared" si="15"/>
        <v>4.2061519161667116E-2</v>
      </c>
      <c r="AP6" s="410">
        <f t="shared" si="16"/>
        <v>3.9861245988531913E-2</v>
      </c>
      <c r="AQ6" s="424"/>
      <c r="AR6" s="411">
        <f t="shared" si="17"/>
        <v>6.6872488782528796</v>
      </c>
      <c r="AS6" s="411">
        <f t="shared" si="18"/>
        <v>5.9096617993862663</v>
      </c>
      <c r="AT6" s="411">
        <f t="shared" si="4"/>
        <v>5.4431095520662982</v>
      </c>
      <c r="AU6" s="411">
        <f t="shared" si="5"/>
        <v>6.9982837097995256</v>
      </c>
      <c r="AV6" s="411">
        <f t="shared" si="6"/>
        <v>7.7758707886661398</v>
      </c>
      <c r="AW6" s="411">
        <f t="shared" si="7"/>
        <v>7.4648359571194947</v>
      </c>
      <c r="AX6" s="411">
        <f t="shared" si="8"/>
        <v>7.4648359571194938</v>
      </c>
      <c r="AY6" s="411">
        <f t="shared" si="9"/>
        <v>7.4648359571194938</v>
      </c>
      <c r="AZ6" s="411">
        <f t="shared" si="10"/>
        <v>7.1538011255728486</v>
      </c>
      <c r="BA6" s="411">
        <f t="shared" si="11"/>
        <v>7.4648359571194947</v>
      </c>
      <c r="BB6" s="411">
        <f t="shared" si="12"/>
        <v>7.2400056732753271</v>
      </c>
      <c r="BC6" s="411">
        <f t="shared" si="13"/>
        <v>6.9158551249520226</v>
      </c>
      <c r="BD6" s="411">
        <f t="shared" si="19"/>
        <v>7.306007886599188</v>
      </c>
      <c r="BE6" s="410">
        <f t="shared" si="20"/>
        <v>9.1163206636000194E-3</v>
      </c>
      <c r="BF6" s="410">
        <f t="shared" si="14"/>
        <v>5.6414247348750335E-2</v>
      </c>
      <c r="BG6" s="427"/>
      <c r="BH6" s="381">
        <f t="shared" si="21"/>
        <v>14.374209859753652</v>
      </c>
      <c r="BI6" s="427"/>
      <c r="BJ6" s="406"/>
    </row>
    <row r="7" spans="1:62" x14ac:dyDescent="0.2">
      <c r="B7" s="434"/>
      <c r="C7" s="434" t="s">
        <v>15</v>
      </c>
      <c r="D7" s="482">
        <f>'Table 1(Q3''20)'!C7/32.15074</f>
        <v>11.041736519905918</v>
      </c>
      <c r="E7" s="482">
        <f>'Table 1(Q3''20)'!D7/32.15074</f>
        <v>12.285875846092502</v>
      </c>
      <c r="F7" s="482">
        <f>'Table 1(Q3''20)'!E7/32.15074</f>
        <v>11.352771351452564</v>
      </c>
      <c r="G7" s="482">
        <f>'Table 1(Q3''20)'!F7/32.15074</f>
        <v>12.130358430319179</v>
      </c>
      <c r="H7" s="482">
        <f>'Table 1(Q3''20)'!G7/32.15074</f>
        <v>11.197253935679241</v>
      </c>
      <c r="I7" s="482">
        <f>'Table 1(Q3''20)'!H7/32.15074</f>
        <v>10.730701688359273</v>
      </c>
      <c r="J7" s="507">
        <f>'Table 1(Q3''20)'!I7/32.15074</f>
        <v>11.083388482273858</v>
      </c>
      <c r="K7" s="409">
        <f>'Table 1(Q3''20)'!J7/32.15074</f>
        <v>10.950180272170474</v>
      </c>
      <c r="L7" s="409">
        <f>'Table 1(Q3''20)'!K7/32.15074</f>
        <v>11.462648023229551</v>
      </c>
      <c r="M7" s="410">
        <f t="shared" si="22"/>
        <v>-1.201872607068033E-2</v>
      </c>
      <c r="N7" s="410">
        <f t="shared" si="23"/>
        <v>4.679993738198962E-2</v>
      </c>
      <c r="O7" s="418"/>
      <c r="P7" s="411">
        <f>'Table 1(Q3''20)'!O7/32.15074</f>
        <v>3.2658657312397787</v>
      </c>
      <c r="Q7" s="411">
        <f>'Table 1(Q3''20)'!P7/32.15074</f>
        <v>3.5769005627864243</v>
      </c>
      <c r="R7" s="411">
        <f>'Table 1(Q3''20)'!Q7/32.15074</f>
        <v>3.1103483154664557</v>
      </c>
      <c r="S7" s="411">
        <f>'Table 1(Q3''20)'!R7/32.15074</f>
        <v>3.1103483154664557</v>
      </c>
      <c r="T7" s="411">
        <f>'Table 1(Q3''20)'!S7/32.15074</f>
        <v>2.7993134839198102</v>
      </c>
      <c r="U7" s="411">
        <f>'Table 1(Q3''20)'!T7/32.15074</f>
        <v>3.1103483154664557</v>
      </c>
      <c r="V7" s="411">
        <f>'Table 1(Q3''20)'!U7/32.15074</f>
        <v>3.1103483154664557</v>
      </c>
      <c r="W7" s="411">
        <f>'Table 1(Q3''20)'!V7/32.15074</f>
        <v>3.2658657312397787</v>
      </c>
      <c r="X7" s="411">
        <f>'Table 1(Q3''20)'!W7/32.15074</f>
        <v>3.1103483154664557</v>
      </c>
      <c r="Y7" s="411">
        <f>'Table 1(Q3''20)'!X7/32.15074</f>
        <v>2.6437960681464876</v>
      </c>
      <c r="Z7" s="411">
        <f>'Table 1(Q3''20)'!Y7/32.15074</f>
        <v>2.9548308996931332</v>
      </c>
      <c r="AA7" s="411">
        <f>'Table 1(Q3''20)'!Z7/32.15074</f>
        <v>2.6437960681464876</v>
      </c>
      <c r="AB7" s="411">
        <f>'Table 1(Q3''20)'!AA7/32.15074</f>
        <v>2.9548308996931332</v>
      </c>
      <c r="AC7" s="411">
        <f>'Table 1(Q3''20)'!AB7/32.15074</f>
        <v>2.9548308996931332</v>
      </c>
      <c r="AD7" s="411">
        <f>'Table 1(Q3''20)'!AC7/32.15074</f>
        <v>2.7993134839198102</v>
      </c>
      <c r="AE7" s="411">
        <f>'Table 1(Q3''20)'!AD7/32.15074</f>
        <v>2.6437960681464876</v>
      </c>
      <c r="AF7" s="411">
        <f>'Table 1(Q3''20)'!AE7/32.15074</f>
        <v>2.7993134839198102</v>
      </c>
      <c r="AG7" s="411">
        <f>'Table 1(Q3''20)'!AF7/32.15074</f>
        <v>2.7993134839198102</v>
      </c>
      <c r="AH7" s="411">
        <f>'Table 1(Q3''20)'!AG7/32.15074</f>
        <v>2.6484460828143113</v>
      </c>
      <c r="AI7" s="411">
        <f>'Table 1(Q3''20)'!AH7/32.15074</f>
        <v>3.0666189953948182</v>
      </c>
      <c r="AJ7" s="411">
        <f>'Table 1(Q3''20)'!AI7/32.15074</f>
        <v>2.4422150158907696</v>
      </c>
      <c r="AK7" s="411">
        <f>'Table 1(Q3''20)'!AJ7/32.15074</f>
        <v>2.926108388173958</v>
      </c>
      <c r="AL7" s="411">
        <f>'Table 1(Q3''20)'!AK7/32.15074</f>
        <v>3.0381938331746023</v>
      </c>
      <c r="AM7" s="411">
        <f>'Table 1(Q3''20)'!AL7/32.15074</f>
        <v>2.6972710425949757</v>
      </c>
      <c r="AN7" s="411">
        <f>'Table 1(Q3''20)'!AM7/32.15074</f>
        <v>2.1922935521857347</v>
      </c>
      <c r="AO7" s="410">
        <f t="shared" si="15"/>
        <v>-0.10233393132008028</v>
      </c>
      <c r="AP7" s="410">
        <f t="shared" si="16"/>
        <v>-0.18721792598322451</v>
      </c>
      <c r="AQ7" s="424"/>
      <c r="AR7" s="411">
        <f t="shared" si="17"/>
        <v>5.4431095520662982</v>
      </c>
      <c r="AS7" s="411">
        <f t="shared" si="18"/>
        <v>6.8427662940262035</v>
      </c>
      <c r="AT7" s="411">
        <f t="shared" si="4"/>
        <v>6.2206966309329115</v>
      </c>
      <c r="AU7" s="411">
        <f t="shared" si="5"/>
        <v>5.9096617993862655</v>
      </c>
      <c r="AV7" s="411">
        <f t="shared" si="6"/>
        <v>6.3762140467062345</v>
      </c>
      <c r="AW7" s="411">
        <f t="shared" si="7"/>
        <v>5.7541443836129433</v>
      </c>
      <c r="AX7" s="411">
        <f t="shared" si="8"/>
        <v>5.5986269678396212</v>
      </c>
      <c r="AY7" s="411">
        <f t="shared" si="9"/>
        <v>5.9096617993862663</v>
      </c>
      <c r="AZ7" s="411">
        <f t="shared" si="10"/>
        <v>5.4431095520662982</v>
      </c>
      <c r="BA7" s="411">
        <f t="shared" si="11"/>
        <v>5.5986269678396203</v>
      </c>
      <c r="BB7" s="411">
        <f t="shared" si="12"/>
        <v>5.715065078209129</v>
      </c>
      <c r="BC7" s="411">
        <f t="shared" si="13"/>
        <v>5.3683234040647276</v>
      </c>
      <c r="BD7" s="411">
        <f t="shared" si="19"/>
        <v>5.7354648757695781</v>
      </c>
      <c r="BE7" s="410">
        <f t="shared" si="20"/>
        <v>3.5694777366981345E-3</v>
      </c>
      <c r="BF7" s="410">
        <f t="shared" si="14"/>
        <v>6.8390341652453834E-2</v>
      </c>
      <c r="BG7" s="427"/>
      <c r="BH7" s="381">
        <f t="shared" si="21"/>
        <v>10.853866816129271</v>
      </c>
      <c r="BI7" s="427"/>
      <c r="BJ7" s="406"/>
    </row>
    <row r="8" spans="1:62" x14ac:dyDescent="0.2">
      <c r="B8" s="434"/>
      <c r="C8" s="434" t="s">
        <v>1</v>
      </c>
      <c r="D8" s="482">
        <f>'Table 1(Q3''20)'!C8/32.15074</f>
        <v>23.016577534451773</v>
      </c>
      <c r="E8" s="482">
        <f>'Table 1(Q3''20)'!D8/32.15074</f>
        <v>23.016577534451773</v>
      </c>
      <c r="F8" s="482">
        <f>'Table 1(Q3''20)'!E8/32.15074</f>
        <v>22.083473039811835</v>
      </c>
      <c r="G8" s="482">
        <f>'Table 1(Q3''20)'!F8/32.15074</f>
        <v>22.23899045558516</v>
      </c>
      <c r="H8" s="482">
        <f>'Table 1(Q3''20)'!G8/32.15074</f>
        <v>22.394507871358481</v>
      </c>
      <c r="I8" s="482">
        <f>'Table 1(Q3''20)'!H8/32.15074</f>
        <v>20.683816297851934</v>
      </c>
      <c r="J8" s="507">
        <f>'Table 1(Q3''20)'!I8/32.15074</f>
        <v>22.281879495553547</v>
      </c>
      <c r="K8" s="409">
        <f>'Table 1(Q3''20)'!J8/32.15074</f>
        <v>20.889626482726189</v>
      </c>
      <c r="L8" s="409">
        <f>'Table 1(Q3''20)'!K8/32.15074</f>
        <v>21.208418716035489</v>
      </c>
      <c r="M8" s="410">
        <f t="shared" si="22"/>
        <v>-6.2483643406526235E-2</v>
      </c>
      <c r="N8" s="410">
        <f t="shared" si="23"/>
        <v>1.5260791454213551E-2</v>
      </c>
      <c r="O8" s="418"/>
      <c r="P8" s="411">
        <f>'Table 1(Q3''20)'!O8/32.15074</f>
        <v>6.2206966309329115</v>
      </c>
      <c r="Q8" s="411">
        <f>'Table 1(Q3''20)'!P8/32.15074</f>
        <v>5.4431095520662982</v>
      </c>
      <c r="R8" s="411">
        <f>'Table 1(Q3''20)'!Q8/32.15074</f>
        <v>5.5986269678396203</v>
      </c>
      <c r="S8" s="411">
        <f>'Table 1(Q3''20)'!R8/32.15074</f>
        <v>5.9096617993862663</v>
      </c>
      <c r="T8" s="411">
        <f>'Table 1(Q3''20)'!S8/32.15074</f>
        <v>5.9096617993862663</v>
      </c>
      <c r="U8" s="411">
        <f>'Table 1(Q3''20)'!T8/32.15074</f>
        <v>4.9765573047463292</v>
      </c>
      <c r="V8" s="411">
        <f>'Table 1(Q3''20)'!U8/32.15074</f>
        <v>5.9096617993862663</v>
      </c>
      <c r="W8" s="411">
        <f>'Table 1(Q3''20)'!V8/32.15074</f>
        <v>5.5986269678396203</v>
      </c>
      <c r="X8" s="411">
        <f>'Table 1(Q3''20)'!W8/32.15074</f>
        <v>5.4431095520662982</v>
      </c>
      <c r="Y8" s="411">
        <f>'Table 1(Q3''20)'!X8/32.15074</f>
        <v>5.2875921362929752</v>
      </c>
      <c r="Z8" s="411">
        <f>'Table 1(Q3''20)'!Y8/32.15074</f>
        <v>4.354487641653038</v>
      </c>
      <c r="AA8" s="411">
        <f>'Table 1(Q3''20)'!Z8/32.15074</f>
        <v>6.3762140467062345</v>
      </c>
      <c r="AB8" s="411">
        <f>'Table 1(Q3''20)'!AA8/32.15074</f>
        <v>5.7541443836129433</v>
      </c>
      <c r="AC8" s="411">
        <f>'Table 1(Q3''20)'!AB8/32.15074</f>
        <v>5.9096617993862663</v>
      </c>
      <c r="AD8" s="411">
        <f>'Table 1(Q3''20)'!AC8/32.15074</f>
        <v>4.354487641653038</v>
      </c>
      <c r="AE8" s="411">
        <f>'Table 1(Q3''20)'!AD8/32.15074</f>
        <v>6.2206966309329115</v>
      </c>
      <c r="AF8" s="411">
        <f>'Table 1(Q3''20)'!AE8/32.15074</f>
        <v>5.5986269678396203</v>
      </c>
      <c r="AG8" s="411">
        <f>'Table 1(Q3''20)'!AF8/32.15074</f>
        <v>4.510005057426361</v>
      </c>
      <c r="AH8" s="411">
        <f>'Table 1(Q3''20)'!AG8/32.15074</f>
        <v>6.3451105635515699</v>
      </c>
      <c r="AI8" s="411">
        <f>'Table 1(Q3''20)'!AH8/32.15074</f>
        <v>5.8720969338694742</v>
      </c>
      <c r="AJ8" s="411">
        <f>'Table 1(Q3''20)'!AI8/32.15074</f>
        <v>5.4181187312383923</v>
      </c>
      <c r="AK8" s="411">
        <f>'Table 1(Q3''20)'!AJ8/32.15074</f>
        <v>4.6465532668941103</v>
      </c>
      <c r="AL8" s="411">
        <f>'Table 1(Q3''20)'!AK8/32.15074</f>
        <v>4.6655224731996841</v>
      </c>
      <c r="AM8" s="411">
        <f>'Table 1(Q3''20)'!AL8/32.15074</f>
        <v>5.482350321694029</v>
      </c>
      <c r="AN8" s="411">
        <f>'Table 1(Q3''20)'!AM8/32.15074</f>
        <v>6.220210840904687</v>
      </c>
      <c r="AO8" s="410">
        <f t="shared" si="15"/>
        <v>0.14803885803421002</v>
      </c>
      <c r="AP8" s="410">
        <f t="shared" si="16"/>
        <v>0.13458835643736489</v>
      </c>
      <c r="AQ8" s="424"/>
      <c r="AR8" s="411">
        <f t="shared" si="17"/>
        <v>11.352771351452564</v>
      </c>
      <c r="AS8" s="411">
        <f t="shared" si="18"/>
        <v>11.66380618299921</v>
      </c>
      <c r="AT8" s="411">
        <f t="shared" si="4"/>
        <v>11.508288767225887</v>
      </c>
      <c r="AU8" s="411">
        <f t="shared" si="5"/>
        <v>10.886219104132596</v>
      </c>
      <c r="AV8" s="411">
        <f t="shared" si="6"/>
        <v>11.508288767225887</v>
      </c>
      <c r="AW8" s="411">
        <f t="shared" si="7"/>
        <v>10.730701688359273</v>
      </c>
      <c r="AX8" s="411">
        <f t="shared" si="8"/>
        <v>10.730701688359272</v>
      </c>
      <c r="AY8" s="411">
        <f t="shared" si="9"/>
        <v>11.66380618299921</v>
      </c>
      <c r="AZ8" s="411">
        <f t="shared" si="10"/>
        <v>10.57518427258595</v>
      </c>
      <c r="BA8" s="411">
        <f t="shared" si="11"/>
        <v>10.108632025265981</v>
      </c>
      <c r="BB8" s="411">
        <f t="shared" si="12"/>
        <v>12.217207497421043</v>
      </c>
      <c r="BC8" s="411">
        <f t="shared" si="13"/>
        <v>10.064671998132503</v>
      </c>
      <c r="BD8" s="411">
        <f t="shared" si="19"/>
        <v>10.147872794893713</v>
      </c>
      <c r="BE8" s="410">
        <f t="shared" si="20"/>
        <v>-0.16937869827979513</v>
      </c>
      <c r="BF8" s="410">
        <f t="shared" si="14"/>
        <v>8.2666178069834562E-3</v>
      </c>
      <c r="BG8" s="427"/>
      <c r="BH8" s="381">
        <f t="shared" si="21"/>
        <v>21.014636902692512</v>
      </c>
      <c r="BI8" s="427"/>
      <c r="BJ8" s="406"/>
    </row>
    <row r="9" spans="1:62" x14ac:dyDescent="0.2">
      <c r="B9" s="415"/>
      <c r="C9" s="412" t="s">
        <v>2</v>
      </c>
      <c r="D9" s="483">
        <f>'Table 1(Q3''20)'!C9/32.15074</f>
        <v>6.6872488782528805</v>
      </c>
      <c r="E9" s="483">
        <f>'Table 1(Q3''20)'!D9/32.15074</f>
        <v>6.2206966309329115</v>
      </c>
      <c r="F9" s="483">
        <f>'Table 1(Q3''20)'!E9/32.15074</f>
        <v>6.2206966309329115</v>
      </c>
      <c r="G9" s="483">
        <f>'Table 1(Q3''20)'!F9/32.15074</f>
        <v>5.7541443836129433</v>
      </c>
      <c r="H9" s="483">
        <f>'Table 1(Q3''20)'!G9/32.15074</f>
        <v>5.7541443836129433</v>
      </c>
      <c r="I9" s="483">
        <f>'Table 1(Q3''20)'!H9/32.15074</f>
        <v>5.5986269678396203</v>
      </c>
      <c r="J9" s="412">
        <f>'Table 1(Q3''20)'!I9/32.15074</f>
        <v>5.1137066864814216</v>
      </c>
      <c r="K9" s="412">
        <f>'Table 1(Q3''20)'!J9/32.15074</f>
        <v>5.6300172765743772</v>
      </c>
      <c r="L9" s="412">
        <f>'Table 1(Q3''20)'!K9/32.15074</f>
        <v>5.2018101073117107</v>
      </c>
      <c r="M9" s="413">
        <f t="shared" si="22"/>
        <v>0.10096601579786979</v>
      </c>
      <c r="N9" s="413">
        <f t="shared" si="23"/>
        <v>-7.6057878373547716E-2</v>
      </c>
      <c r="O9" s="418"/>
      <c r="P9" s="411">
        <f>'Table 1(Q3''20)'!O9/32.15074</f>
        <v>1.3996567419599051</v>
      </c>
      <c r="Q9" s="411">
        <f>'Table 1(Q3''20)'!P9/32.15074</f>
        <v>1.5551741577332279</v>
      </c>
      <c r="R9" s="411">
        <f>'Table 1(Q3''20)'!Q9/32.15074</f>
        <v>1.3996567419599051</v>
      </c>
      <c r="S9" s="411">
        <f>'Table 1(Q3''20)'!R9/32.15074</f>
        <v>1.3996567419599051</v>
      </c>
      <c r="T9" s="411">
        <f>'Table 1(Q3''20)'!S9/32.15074</f>
        <v>1.3996567419599051</v>
      </c>
      <c r="U9" s="411">
        <f>'Table 1(Q3''20)'!T9/32.15074</f>
        <v>1.5551741577332279</v>
      </c>
      <c r="V9" s="411">
        <f>'Table 1(Q3''20)'!U9/32.15074</f>
        <v>1.2441393261865823</v>
      </c>
      <c r="W9" s="411">
        <f>'Table 1(Q3''20)'!V9/32.15074</f>
        <v>1.3996567419599051</v>
      </c>
      <c r="X9" s="411">
        <f>'Table 1(Q3''20)'!W9/32.15074</f>
        <v>1.3996567419599051</v>
      </c>
      <c r="Y9" s="411">
        <f>'Table 1(Q3''20)'!X9/32.15074</f>
        <v>1.5551741577332279</v>
      </c>
      <c r="Z9" s="411">
        <f>'Table 1(Q3''20)'!Y9/32.15074</f>
        <v>1.3996567419599051</v>
      </c>
      <c r="AA9" s="411">
        <f>'Table 1(Q3''20)'!Z9/32.15074</f>
        <v>1.3996567419599051</v>
      </c>
      <c r="AB9" s="411">
        <f>'Table 1(Q3''20)'!AA9/32.15074</f>
        <v>1.3996567419599051</v>
      </c>
      <c r="AC9" s="411">
        <f>'Table 1(Q3''20)'!AB9/32.15074</f>
        <v>1.3996567419599051</v>
      </c>
      <c r="AD9" s="411">
        <f>'Table 1(Q3''20)'!AC9/32.15074</f>
        <v>1.2441393261865823</v>
      </c>
      <c r="AE9" s="411">
        <f>'Table 1(Q3''20)'!AD9/32.15074</f>
        <v>1.3996567419599051</v>
      </c>
      <c r="AF9" s="411">
        <f>'Table 1(Q3''20)'!AE9/32.15074</f>
        <v>1.3996567419599051</v>
      </c>
      <c r="AG9" s="411">
        <f>'Table 1(Q3''20)'!AF9/32.15074</f>
        <v>1.2441393261865823</v>
      </c>
      <c r="AH9" s="411">
        <f>'Table 1(Q3''20)'!AG9/32.15074</f>
        <v>1.3777298781631908</v>
      </c>
      <c r="AI9" s="411">
        <f>'Table 1(Q3''20)'!AH9/32.15074</f>
        <v>1.2308396599380425</v>
      </c>
      <c r="AJ9" s="411">
        <f>'Table 1(Q3''20)'!AI9/32.15074</f>
        <v>1.233330940505768</v>
      </c>
      <c r="AK9" s="411">
        <f>'Table 1(Q3''20)'!AJ9/32.15074</f>
        <v>1.2718062078744197</v>
      </c>
      <c r="AL9" s="411">
        <f>'Table 1(Q3''20)'!AK9/32.15074</f>
        <v>1.3901722080599974</v>
      </c>
      <c r="AM9" s="411">
        <f>'Table 1(Q3''20)'!AL9/32.15074</f>
        <v>1.3676085521845807</v>
      </c>
      <c r="AN9" s="411">
        <f>'Table 1(Q3''20)'!AM9/32.15074</f>
        <v>1.417887329099202</v>
      </c>
      <c r="AO9" s="410">
        <f t="shared" si="15"/>
        <v>0.14964060539805368</v>
      </c>
      <c r="AP9" s="410">
        <f t="shared" si="16"/>
        <v>3.6764011773915417E-2</v>
      </c>
      <c r="AQ9" s="424"/>
      <c r="AR9" s="412">
        <f t="shared" si="17"/>
        <v>3.2658657312397787</v>
      </c>
      <c r="AS9" s="412">
        <f t="shared" si="18"/>
        <v>2.9548308996931327</v>
      </c>
      <c r="AT9" s="412">
        <f t="shared" si="4"/>
        <v>2.7993134839198102</v>
      </c>
      <c r="AU9" s="412">
        <f t="shared" si="5"/>
        <v>2.9548308996931327</v>
      </c>
      <c r="AV9" s="412">
        <f t="shared" si="6"/>
        <v>2.6437960681464876</v>
      </c>
      <c r="AW9" s="412">
        <f t="shared" si="7"/>
        <v>2.9548308996931327</v>
      </c>
      <c r="AX9" s="412">
        <f t="shared" si="8"/>
        <v>2.7993134839198102</v>
      </c>
      <c r="AY9" s="412">
        <f t="shared" si="9"/>
        <v>2.7993134839198102</v>
      </c>
      <c r="AZ9" s="412">
        <f t="shared" si="10"/>
        <v>2.6437960681464876</v>
      </c>
      <c r="BA9" s="412">
        <f t="shared" si="11"/>
        <v>2.6437960681464876</v>
      </c>
      <c r="BB9" s="412">
        <f t="shared" si="12"/>
        <v>2.608569538101233</v>
      </c>
      <c r="BC9" s="412">
        <f t="shared" si="13"/>
        <v>2.5051371483801876</v>
      </c>
      <c r="BD9" s="412">
        <f t="shared" si="19"/>
        <v>2.7577807602445779</v>
      </c>
      <c r="BE9" s="413">
        <f t="shared" si="20"/>
        <v>5.7200400435541088E-2</v>
      </c>
      <c r="BF9" s="413">
        <f t="shared" si="14"/>
        <v>0.1008502117449932</v>
      </c>
      <c r="BG9" s="427"/>
      <c r="BH9" s="381">
        <f t="shared" si="21"/>
        <v>5.4474742972182</v>
      </c>
      <c r="BI9" s="427"/>
      <c r="BJ9" s="406"/>
    </row>
    <row r="10" spans="1:62" x14ac:dyDescent="0.2">
      <c r="B10" s="447" t="s">
        <v>36</v>
      </c>
      <c r="C10" s="448"/>
      <c r="D10" s="484">
        <f>'Table 1(Q3''20)'!C10/32.15074</f>
        <v>-6.6872488782528805</v>
      </c>
      <c r="E10" s="484">
        <f>'Table 1(Q3''20)'!D10/32.15074</f>
        <v>10.886219104132596</v>
      </c>
      <c r="F10" s="484">
        <f>'Table 1(Q3''20)'!E10/32.15074</f>
        <v>0.93310449463993683</v>
      </c>
      <c r="G10" s="484">
        <f>'Table 1(Q3''20)'!F10/32.15074</f>
        <v>0.93310449463993683</v>
      </c>
      <c r="H10" s="484">
        <f>'Table 1(Q3''20)'!G10/32.15074</f>
        <v>0.93310449463993683</v>
      </c>
      <c r="I10" s="484">
        <f>'Table 1(Q3''20)'!H10/32.15074</f>
        <v>0.31103483154664557</v>
      </c>
      <c r="J10" s="508">
        <f>'Table 1(Q3''20)'!I10/32.15074</f>
        <v>7.324805427588027E-2</v>
      </c>
      <c r="K10" s="425">
        <f>'Table 1(Q3''20)'!J10/32.15074</f>
        <v>0.62206966309329115</v>
      </c>
      <c r="L10" s="425">
        <f>'Table 1(Q3''20)'!K10/32.15074</f>
        <v>0</v>
      </c>
      <c r="M10" s="449" t="str">
        <f t="shared" si="22"/>
        <v>&gt;±300%</v>
      </c>
      <c r="N10" s="582">
        <f>IF(ISERROR(L10/K10),"N/A",IF(K10&lt;0,"N/A",IF(L10&lt;0,"N/A",IF(L10/K10-1&gt;300%,"&gt;±300%",IF(L10/K10-1&lt;-300%,"&gt;±300%",L10/K10-1)))))</f>
        <v>-1</v>
      </c>
      <c r="O10" s="418"/>
      <c r="P10" s="800">
        <f>'Table 1(Q3''20)'!O10/32.15074</f>
        <v>2.0217264050531965</v>
      </c>
      <c r="Q10" s="800">
        <f>'Table 1(Q3''20)'!P10/32.15074</f>
        <v>-1.2441393261865823</v>
      </c>
      <c r="R10" s="800">
        <f>'Table 1(Q3''20)'!Q10/32.15074</f>
        <v>1.8662089892798737</v>
      </c>
      <c r="S10" s="800">
        <f>'Table 1(Q3''20)'!R10/32.15074</f>
        <v>-0.15551741577332279</v>
      </c>
      <c r="T10" s="800">
        <f>'Table 1(Q3''20)'!S10/32.15074</f>
        <v>0.77758707886661393</v>
      </c>
      <c r="U10" s="800">
        <f>'Table 1(Q3''20)'!T10/32.15074</f>
        <v>-1.3996567419599051</v>
      </c>
      <c r="V10" s="800">
        <f>'Table 1(Q3''20)'!U10/32.15074</f>
        <v>4.6655224731996841</v>
      </c>
      <c r="W10" s="800">
        <f>'Table 1(Q3''20)'!V10/32.15074</f>
        <v>1.8662089892798737</v>
      </c>
      <c r="X10" s="800">
        <f>'Table 1(Q3''20)'!W10/32.15074</f>
        <v>-3.2658657312397787</v>
      </c>
      <c r="Y10" s="800">
        <f>'Table 1(Q3''20)'!X10/32.15074</f>
        <v>-2.332761236599842</v>
      </c>
      <c r="Z10" s="800">
        <f>'Table 1(Q3''20)'!Y10/32.15074</f>
        <v>-1.8662089892798737</v>
      </c>
      <c r="AA10" s="800">
        <f>'Table 1(Q3''20)'!Z10/32.15074</f>
        <v>2.332761236599842</v>
      </c>
      <c r="AB10" s="800">
        <f>'Table 1(Q3''20)'!AA10/32.15074</f>
        <v>-0.31103483154664557</v>
      </c>
      <c r="AC10" s="800">
        <f>'Table 1(Q3''20)'!AB10/32.15074</f>
        <v>0.77758707886661393</v>
      </c>
      <c r="AD10" s="800">
        <f>'Table 1(Q3''20)'!AC10/32.15074</f>
        <v>-0.15551741577332279</v>
      </c>
      <c r="AE10" s="800">
        <f>'Table 1(Q3''20)'!AD10/32.15074</f>
        <v>1.7106915735065507</v>
      </c>
      <c r="AF10" s="800">
        <f>'Table 1(Q3''20)'!AE10/32.15074</f>
        <v>-0.62206966309329115</v>
      </c>
      <c r="AG10" s="800">
        <f>'Table 1(Q3''20)'!AF10/32.15074</f>
        <v>-0.62206966309329115</v>
      </c>
      <c r="AH10" s="800">
        <f>'Table 1(Q3''20)'!AG10/32.15074</f>
        <v>0.38248483302543407</v>
      </c>
      <c r="AI10" s="800">
        <f>'Table 1(Q3''20)'!AH10/32.15074</f>
        <v>-0.86202933445194596</v>
      </c>
      <c r="AJ10" s="800">
        <f>'Table 1(Q3''20)'!AI10/32.15074</f>
        <v>-0.92550674491690288</v>
      </c>
      <c r="AK10" s="800">
        <f>'Table 1(Q3''20)'!AJ10/32.15074</f>
        <v>1.478299300619295</v>
      </c>
      <c r="AL10" s="800">
        <f>'Table 1(Q3''20)'!AK10/32.15074</f>
        <v>1.3549110124860393</v>
      </c>
      <c r="AM10" s="800">
        <f>'Table 1(Q3''20)'!AL10/32.15074</f>
        <v>1.0514132375023455</v>
      </c>
      <c r="AN10" s="800">
        <f>'Table 1(Q3''20)'!AM10/32.15074</f>
        <v>-1.8145630577787535</v>
      </c>
      <c r="AO10" s="801" t="str">
        <f t="shared" si="15"/>
        <v>N/A</v>
      </c>
      <c r="AP10" s="802" t="str">
        <f t="shared" si="16"/>
        <v>N/A</v>
      </c>
      <c r="AQ10" s="424"/>
      <c r="AR10" s="425">
        <f t="shared" si="17"/>
        <v>10.108632025265983</v>
      </c>
      <c r="AS10" s="425">
        <f t="shared" si="18"/>
        <v>0.77758707886661416</v>
      </c>
      <c r="AT10" s="425">
        <f t="shared" si="4"/>
        <v>1.7106915735065509</v>
      </c>
      <c r="AU10" s="425">
        <f t="shared" si="5"/>
        <v>-0.62206966309329115</v>
      </c>
      <c r="AV10" s="425">
        <f t="shared" si="6"/>
        <v>6.5317314624795575</v>
      </c>
      <c r="AW10" s="425">
        <f t="shared" si="7"/>
        <v>-5.5986269678396212</v>
      </c>
      <c r="AX10" s="425">
        <f t="shared" si="8"/>
        <v>0.46655224731996836</v>
      </c>
      <c r="AY10" s="425">
        <f t="shared" si="9"/>
        <v>0.46655224731996836</v>
      </c>
      <c r="AZ10" s="425">
        <f t="shared" si="10"/>
        <v>1.5551741577332279</v>
      </c>
      <c r="BA10" s="425">
        <f t="shared" si="11"/>
        <v>-1.2441393261865823</v>
      </c>
      <c r="BB10" s="425">
        <f t="shared" si="12"/>
        <v>-0.47954450142651189</v>
      </c>
      <c r="BC10" s="425">
        <f t="shared" si="13"/>
        <v>0.55279255570239216</v>
      </c>
      <c r="BD10" s="425">
        <f t="shared" si="19"/>
        <v>2.4063242499883848</v>
      </c>
      <c r="BE10" s="449" t="str">
        <f t="shared" si="20"/>
        <v>N/A</v>
      </c>
      <c r="BF10" s="449" t="str">
        <f t="shared" si="14"/>
        <v>&gt;±300%</v>
      </c>
      <c r="BG10" s="427"/>
      <c r="BH10" s="391">
        <f t="shared" si="21"/>
        <v>2.0700604928289263</v>
      </c>
      <c r="BI10" s="427"/>
      <c r="BJ10" s="406"/>
    </row>
    <row r="11" spans="1:62" x14ac:dyDescent="0.2">
      <c r="B11" s="450" t="s">
        <v>14</v>
      </c>
      <c r="C11" s="426"/>
      <c r="D11" s="426">
        <f t="shared" ref="D11:I11" si="24">D4+D10</f>
        <v>181.79985903901436</v>
      </c>
      <c r="E11" s="426">
        <f t="shared" si="24"/>
        <v>162.20466465157568</v>
      </c>
      <c r="F11" s="426">
        <f t="shared" si="24"/>
        <v>192.37504331160028</v>
      </c>
      <c r="G11" s="426">
        <f t="shared" si="24"/>
        <v>188.48710791726725</v>
      </c>
      <c r="H11" s="426">
        <f t="shared" si="24"/>
        <v>191.44193881696037</v>
      </c>
      <c r="I11" s="426">
        <f t="shared" si="24"/>
        <v>190.81986915386705</v>
      </c>
      <c r="J11" s="426">
        <f>J4+J10</f>
        <v>189.62903807439176</v>
      </c>
      <c r="K11" s="426">
        <f t="shared" ref="K11:L11" si="25">K4+K10</f>
        <v>149.19149814075138</v>
      </c>
      <c r="L11" s="426">
        <f t="shared" si="25"/>
        <v>179.54425158077999</v>
      </c>
      <c r="M11" s="433">
        <f t="shared" si="22"/>
        <v>-0.21324550471946535</v>
      </c>
      <c r="N11" s="433">
        <f>IF(ISERROR(L11/K11),"N/A",IF(K11&lt;0,"N/A",IF(L11&lt;0,"N/A",IF(L11/K11-1&gt;300%,"&gt;±300%",IF(L11/K11-1&lt;-300%,"&gt;±300%",L11/K11-1)))))</f>
        <v>0.2034482783421947</v>
      </c>
      <c r="O11" s="418"/>
      <c r="P11" s="426">
        <f t="shared" ref="P11" si="26">P4+P10</f>
        <v>42.922806753437087</v>
      </c>
      <c r="Q11" s="426">
        <f t="shared" ref="Q11:AN11" si="27">Q4+Q10</f>
        <v>42.767289337663769</v>
      </c>
      <c r="R11" s="426">
        <f t="shared" si="27"/>
        <v>44.166946079623671</v>
      </c>
      <c r="S11" s="426">
        <f t="shared" si="27"/>
        <v>47.899364058183409</v>
      </c>
      <c r="T11" s="426">
        <f t="shared" si="27"/>
        <v>52.25385169983646</v>
      </c>
      <c r="U11" s="426">
        <f t="shared" si="27"/>
        <v>48.832468552823357</v>
      </c>
      <c r="V11" s="426">
        <f t="shared" si="27"/>
        <v>44.166946079623671</v>
      </c>
      <c r="W11" s="426">
        <f t="shared" si="27"/>
        <v>53.186956194476394</v>
      </c>
      <c r="X11" s="426">
        <f t="shared" si="27"/>
        <v>47.121776979316799</v>
      </c>
      <c r="Y11" s="426">
        <f t="shared" si="27"/>
        <v>44.011428663850339</v>
      </c>
      <c r="Z11" s="426">
        <f t="shared" si="27"/>
        <v>42.456254506117119</v>
      </c>
      <c r="AA11" s="426">
        <f t="shared" si="27"/>
        <v>50.698677542103233</v>
      </c>
      <c r="AB11" s="426">
        <f t="shared" si="27"/>
        <v>48.36591630550339</v>
      </c>
      <c r="AC11" s="426">
        <f t="shared" si="27"/>
        <v>49.921090463236617</v>
      </c>
      <c r="AD11" s="426">
        <f t="shared" si="27"/>
        <v>40.279010685290608</v>
      </c>
      <c r="AE11" s="426">
        <f t="shared" si="27"/>
        <v>51.631782036743168</v>
      </c>
      <c r="AF11" s="426">
        <f t="shared" si="27"/>
        <v>51.165229789423194</v>
      </c>
      <c r="AG11" s="426">
        <f t="shared" si="27"/>
        <v>48.05488147395674</v>
      </c>
      <c r="AH11" s="426">
        <f t="shared" si="27"/>
        <v>41.427279961088992</v>
      </c>
      <c r="AI11" s="426">
        <f t="shared" si="27"/>
        <v>50.92614319847619</v>
      </c>
      <c r="AJ11" s="426">
        <f t="shared" si="27"/>
        <v>46.67483508404186</v>
      </c>
      <c r="AK11" s="426">
        <f t="shared" si="27"/>
        <v>50.600779830784717</v>
      </c>
      <c r="AL11" s="426">
        <f t="shared" si="27"/>
        <v>40.001008245460554</v>
      </c>
      <c r="AM11" s="426">
        <f t="shared" si="27"/>
        <v>30.222518699352317</v>
      </c>
      <c r="AN11" s="426">
        <f t="shared" si="27"/>
        <v>44.622620246316231</v>
      </c>
      <c r="AO11" s="433">
        <f t="shared" si="15"/>
        <v>-4.3968336128675123E-2</v>
      </c>
      <c r="AP11" s="433">
        <f t="shared" si="16"/>
        <v>0.47646927412679596</v>
      </c>
      <c r="AQ11" s="424"/>
      <c r="AR11" s="426">
        <f t="shared" ref="AR11:AV11" si="28">AR4+AR10</f>
        <v>76.514568560474828</v>
      </c>
      <c r="AS11" s="426">
        <f t="shared" si="28"/>
        <v>85.690096091100855</v>
      </c>
      <c r="AT11" s="426">
        <f t="shared" si="28"/>
        <v>92.066310137807079</v>
      </c>
      <c r="AU11" s="426">
        <f t="shared" si="28"/>
        <v>101.08632025265982</v>
      </c>
      <c r="AV11" s="426">
        <f t="shared" si="28"/>
        <v>97.353902274100065</v>
      </c>
      <c r="AW11" s="426">
        <f>AW4+AW10</f>
        <v>91.13320564316713</v>
      </c>
      <c r="AX11" s="426">
        <f>AX4+AX10</f>
        <v>93.154932048220346</v>
      </c>
      <c r="AY11" s="426">
        <f t="shared" si="9"/>
        <v>98.287006768740014</v>
      </c>
      <c r="AZ11" s="426">
        <f t="shared" si="10"/>
        <v>91.910792722033776</v>
      </c>
      <c r="BA11" s="426">
        <f t="shared" si="11"/>
        <v>99.220111263379934</v>
      </c>
      <c r="BB11" s="426">
        <f t="shared" si="12"/>
        <v>92.353423159565182</v>
      </c>
      <c r="BC11" s="426">
        <f t="shared" si="13"/>
        <v>97.275614914826576</v>
      </c>
      <c r="BD11" s="426">
        <f t="shared" si="19"/>
        <v>70.223526944812875</v>
      </c>
      <c r="BE11" s="433">
        <f t="shared" si="20"/>
        <v>-0.23962182946393884</v>
      </c>
      <c r="BF11" s="433">
        <f t="shared" si="14"/>
        <v>-0.27809732165353263</v>
      </c>
      <c r="BG11" s="427"/>
      <c r="BH11" s="392">
        <f t="shared" si="21"/>
        <v>165.44692702191384</v>
      </c>
      <c r="BI11" s="427"/>
      <c r="BJ11" s="406"/>
    </row>
    <row r="12" spans="1:62" x14ac:dyDescent="0.2">
      <c r="B12" s="445"/>
      <c r="C12" s="424"/>
      <c r="D12" s="486"/>
      <c r="E12" s="486"/>
      <c r="F12" s="486"/>
      <c r="G12" s="486"/>
      <c r="H12" s="481"/>
      <c r="I12" s="481"/>
      <c r="J12" s="506"/>
      <c r="K12" s="407"/>
      <c r="L12" s="407"/>
      <c r="M12" s="451"/>
      <c r="N12" s="583"/>
      <c r="O12" s="418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583"/>
      <c r="AP12" s="583"/>
      <c r="AQ12" s="424"/>
      <c r="AR12" s="409"/>
      <c r="AS12" s="409"/>
      <c r="AT12" s="409"/>
      <c r="AU12" s="409"/>
      <c r="AV12" s="409"/>
      <c r="AW12" s="409"/>
      <c r="AX12" s="409"/>
      <c r="AY12" s="409"/>
      <c r="AZ12" s="409"/>
      <c r="BA12" s="409"/>
      <c r="BB12" s="409"/>
      <c r="BC12" s="409"/>
      <c r="BD12" s="409"/>
      <c r="BE12" s="451"/>
      <c r="BF12" s="451"/>
      <c r="BG12" s="427"/>
      <c r="BH12" s="377"/>
      <c r="BI12" s="427"/>
    </row>
    <row r="13" spans="1:62" s="406" customFormat="1" x14ac:dyDescent="0.2">
      <c r="A13" s="388"/>
      <c r="B13" s="445" t="s">
        <v>22</v>
      </c>
      <c r="C13" s="407"/>
      <c r="D13" s="506">
        <f t="shared" ref="D13:I13" si="29">SUM(D14:D16)</f>
        <v>61.584896646235826</v>
      </c>
      <c r="E13" s="506">
        <f t="shared" si="29"/>
        <v>63.295588219742378</v>
      </c>
      <c r="F13" s="506">
        <f t="shared" si="29"/>
        <v>53.031438778703077</v>
      </c>
      <c r="G13" s="506">
        <f t="shared" si="29"/>
        <v>57.230409004582789</v>
      </c>
      <c r="H13" s="506">
        <f t="shared" si="29"/>
        <v>58.94110057808934</v>
      </c>
      <c r="I13" s="506">
        <f t="shared" si="29"/>
        <v>60.185239904275917</v>
      </c>
      <c r="J13" s="506">
        <f>SUM(J14:J16)</f>
        <v>67.330501411482075</v>
      </c>
      <c r="K13" s="407">
        <f t="shared" ref="K13" si="30">SUM(K14:K16)</f>
        <v>60.376613915661039</v>
      </c>
      <c r="L13" s="407">
        <f t="shared" ref="L13" si="31">SUM(L14:L16)</f>
        <v>65.085498911428701</v>
      </c>
      <c r="M13" s="408">
        <f t="shared" ref="M13:M16" si="32">IF(ISERROR(K13/J13),"N/A",IF(J13&lt;0,"N/A",IF(K13&lt;0,"N/A",IF(K13/J13-1&gt;300%,"&gt;±300%",IF(K13/J13-1&lt;-300%,"&gt;±300%",K13/J13-1)))))</f>
        <v>-0.10327990064002657</v>
      </c>
      <c r="N13" s="408">
        <f t="shared" ref="N13:N16" si="33">IF(ISERROR(L13/K13),"N/A",IF(K13&lt;0,"N/A",IF(L13&lt;0,"N/A",IF(L13/K13-1&gt;300%,"&gt;±300%",IF(L13/K13-1&lt;-300%,"&gt;±300%",L13/K13-1)))))</f>
        <v>7.7991869539842273E-2</v>
      </c>
      <c r="O13" s="418"/>
      <c r="P13" s="407">
        <f>'Table 1(Q3''20)'!O13/32.15074</f>
        <v>17.573467982385477</v>
      </c>
      <c r="Q13" s="407">
        <f>'Table 1(Q3''20)'!P13/32.15074</f>
        <v>14.774154498465666</v>
      </c>
      <c r="R13" s="407">
        <f>'Table 1(Q3''20)'!Q13/32.15074</f>
        <v>13.530015172279084</v>
      </c>
      <c r="S13" s="407">
        <f>'Table 1(Q3''20)'!R13/32.15074</f>
        <v>14.774154498465666</v>
      </c>
      <c r="T13" s="407">
        <f>'Table 1(Q3''20)'!S13/32.15074</f>
        <v>12.907945509185792</v>
      </c>
      <c r="U13" s="407">
        <f>'Table 1(Q3''20)'!T13/32.15074</f>
        <v>11.508288767225887</v>
      </c>
      <c r="V13" s="407">
        <f>'Table 1(Q3''20)'!U13/32.15074</f>
        <v>12.285875846092502</v>
      </c>
      <c r="W13" s="407">
        <f>'Table 1(Q3''20)'!V13/32.15074</f>
        <v>14.929671914238989</v>
      </c>
      <c r="X13" s="407">
        <f>'Table 1(Q3''20)'!W13/32.15074</f>
        <v>15.862776408878926</v>
      </c>
      <c r="Y13" s="407">
        <f>'Table 1(Q3''20)'!X13/32.15074</f>
        <v>14.307602251145697</v>
      </c>
      <c r="Z13" s="407">
        <f>'Table 1(Q3''20)'!Y13/32.15074</f>
        <v>13.063462924959115</v>
      </c>
      <c r="AA13" s="407">
        <f>'Table 1(Q3''20)'!Z13/32.15074</f>
        <v>14.929671914238989</v>
      </c>
      <c r="AB13" s="407">
        <f>'Table 1(Q3''20)'!AA13/32.15074</f>
        <v>14.929671914238989</v>
      </c>
      <c r="AC13" s="407">
        <f>'Table 1(Q3''20)'!AB13/32.15074</f>
        <v>15.707258993105603</v>
      </c>
      <c r="AD13" s="407">
        <f>'Table 1(Q3''20)'!AC13/32.15074</f>
        <v>14.307602251145697</v>
      </c>
      <c r="AE13" s="407">
        <f>'Table 1(Q3''20)'!AD13/32.15074</f>
        <v>14.929671914238989</v>
      </c>
      <c r="AF13" s="407">
        <f>'Table 1(Q3''20)'!AE13/32.15074</f>
        <v>15.240706745785634</v>
      </c>
      <c r="AG13" s="407">
        <f>'Table 1(Q3''20)'!AF13/32.15074</f>
        <v>15.396224161558957</v>
      </c>
      <c r="AH13" s="407">
        <f>'Table 1(Q3''20)'!AG13/32.15074</f>
        <v>17.074117238800788</v>
      </c>
      <c r="AI13" s="407">
        <f>'Table 1(Q3''20)'!AH13/32.15074</f>
        <v>16.163986150847997</v>
      </c>
      <c r="AJ13" s="407">
        <f>'Table 1(Q3''20)'!AI13/32.15074</f>
        <v>16.802392105340953</v>
      </c>
      <c r="AK13" s="407">
        <f>'Table 1(Q3''20)'!AJ13/32.15074</f>
        <v>17.290005916492341</v>
      </c>
      <c r="AL13" s="407">
        <f>'Table 1(Q3''20)'!AK13/32.15074</f>
        <v>15.223910540121691</v>
      </c>
      <c r="AM13" s="407">
        <f>'Table 1(Q3''20)'!AL13/32.15074</f>
        <v>13.039229819663925</v>
      </c>
      <c r="AN13" s="407">
        <f>'Table 1(Q3''20)'!AM13/32.15074</f>
        <v>15.712607588726495</v>
      </c>
      <c r="AO13" s="408">
        <f t="shared" ref="AO13:AO18" si="34">IF(ISERROR(AN13/AJ13),"N/A",IF(AJ13&lt;0,"N/A",IF(AN13&lt;0,"N/A",IF(AN13/AJ13-1&gt;300%,"&gt;±300%",IF(AN13/AJ13-1&lt;-300%,"&gt;±300%",AN13/AJ13-1)))))</f>
        <v>-6.4858890911613121E-2</v>
      </c>
      <c r="AP13" s="408">
        <f t="shared" ref="AP13:AP18" si="35">IF(ISERROR(AN13/AM13),"N/A",IF(AM13&lt;0,"N/A",IF(AN13&lt;0,"N/A",IF(AN13/AM13-1&gt;300%,"&gt;±300%",IF(AN13/AM13-1&lt;-300%,"&gt;±300%",AN13/AM13-1)))))</f>
        <v>0.20502574201360879</v>
      </c>
      <c r="AQ13" s="424"/>
      <c r="AR13" s="407">
        <f>SUM(AR14:AR16)</f>
        <v>30.947965738891238</v>
      </c>
      <c r="AS13" s="407">
        <f>SUM(AS14:AS16)</f>
        <v>32.347622480851143</v>
      </c>
      <c r="AT13" s="407">
        <f>SUM(R13:S13)</f>
        <v>28.304169670744749</v>
      </c>
      <c r="AU13" s="407">
        <f>SUM(T13:U13)</f>
        <v>24.416234276411679</v>
      </c>
      <c r="AV13" s="407">
        <f>SUM(V13:W13)</f>
        <v>27.215547760331489</v>
      </c>
      <c r="AW13" s="407">
        <f>SUM(X13:Y13)</f>
        <v>30.170378660024625</v>
      </c>
      <c r="AX13" s="407">
        <f>SUM(Z13:AA13)</f>
        <v>27.993134839198106</v>
      </c>
      <c r="AY13" s="407">
        <f>SUM(AB13:AC13)</f>
        <v>30.636930907344592</v>
      </c>
      <c r="AZ13" s="407">
        <f>SUM(AD13:AE13)</f>
        <v>29.237274165384687</v>
      </c>
      <c r="BA13" s="407">
        <f>SUM(AF13:AG13)</f>
        <v>30.636930907344592</v>
      </c>
      <c r="BB13" s="407">
        <f>SUM(AH13:AI13)</f>
        <v>33.238103389648785</v>
      </c>
      <c r="BC13" s="407">
        <f>SUM(AJ13:AK13)</f>
        <v>34.09239802183329</v>
      </c>
      <c r="BD13" s="407">
        <f t="shared" ref="BD13:BD16" si="36">SUM(AL13:AM13)</f>
        <v>28.263140359785616</v>
      </c>
      <c r="BE13" s="408">
        <f>IF(ISERROR(BD13/BB13),"N/A",IF(BB13&lt;0,"N/A",IF(BD13&lt;0,"N/A",IF(BD13/BB13-1&gt;300%,"&gt;±300%",IF(BD13/BB13-1&lt;-300%,"&gt;±300%",BD13/BB13-1)))))</f>
        <v>-0.14967650143998601</v>
      </c>
      <c r="BF13" s="408">
        <f>IF(ISERROR(BD13/BC13),"N/A",IF(BC13&lt;0,"N/A",IF(BD13&lt;0,"N/A",IF(BD13/BC13-1&gt;300%,"&gt;±300%",IF(BD13/BC13-1&lt;-300%,"&gt;±300%",BD13/BC13-1)))))</f>
        <v>-0.1709840903040768</v>
      </c>
      <c r="BG13" s="427"/>
      <c r="BH13" s="407">
        <f t="shared" ref="BH13:BH16" si="37">SUM(AK13:AN13)</f>
        <v>61.265753865004456</v>
      </c>
      <c r="BI13" s="427"/>
    </row>
    <row r="14" spans="1:62" s="406" customFormat="1" x14ac:dyDescent="0.2">
      <c r="A14" s="382"/>
      <c r="B14" s="409"/>
      <c r="C14" s="409" t="s">
        <v>4</v>
      </c>
      <c r="D14" s="482">
        <f>'Table 1(Q3''20)'!C14/32.15074</f>
        <v>34.835901133224304</v>
      </c>
      <c r="E14" s="482">
        <f>'Table 1(Q3''20)'!D14/32.15074</f>
        <v>39.034871359104024</v>
      </c>
      <c r="F14" s="482">
        <f>'Table 1(Q3''20)'!E14/32.15074</f>
        <v>36.857627538277505</v>
      </c>
      <c r="G14" s="482">
        <f>'Table 1(Q3''20)'!F14/32.15074</f>
        <v>37.635214617144115</v>
      </c>
      <c r="H14" s="482">
        <f>'Table 1(Q3''20)'!G14/32.15074</f>
        <v>41.212115179930542</v>
      </c>
      <c r="I14" s="482">
        <f>'Table 1(Q3''20)'!H14/32.15074</f>
        <v>44.166946079623671</v>
      </c>
      <c r="J14" s="507">
        <f>'Table 1(Q3''20)'!I14/32.15074</f>
        <v>50.698818817995409</v>
      </c>
      <c r="K14" s="409">
        <f>'Table 1(Q3''20)'!J14/32.15074</f>
        <v>46.231117671415021</v>
      </c>
      <c r="L14" s="409">
        <f>'Table 1(Q3''20)'!K14/32.15074</f>
        <v>48.935510567904409</v>
      </c>
      <c r="M14" s="410">
        <f t="shared" si="32"/>
        <v>-8.8122391226096775E-2</v>
      </c>
      <c r="N14" s="410">
        <f t="shared" si="33"/>
        <v>5.8497242392249849E-2</v>
      </c>
      <c r="O14" s="418"/>
      <c r="P14" s="409">
        <f>'Table 1(Q3''20)'!O14/32.15074</f>
        <v>11.352771351452564</v>
      </c>
      <c r="Q14" s="409">
        <f>'Table 1(Q3''20)'!P14/32.15074</f>
        <v>9.4865623621726911</v>
      </c>
      <c r="R14" s="409">
        <f>'Table 1(Q3''20)'!Q14/32.15074</f>
        <v>9.7975971937193354</v>
      </c>
      <c r="S14" s="409">
        <f>'Table 1(Q3''20)'!R14/32.15074</f>
        <v>9.6420797779460141</v>
      </c>
      <c r="T14" s="409">
        <f>'Table 1(Q3''20)'!S14/32.15074</f>
        <v>9.1755275306260451</v>
      </c>
      <c r="U14" s="409">
        <f>'Table 1(Q3''20)'!T14/32.15074</f>
        <v>8.2424230359861088</v>
      </c>
      <c r="V14" s="409">
        <f>'Table 1(Q3''20)'!U14/32.15074</f>
        <v>8.7089752833060761</v>
      </c>
      <c r="W14" s="409">
        <f>'Table 1(Q3''20)'!V14/32.15074</f>
        <v>10.57518427258595</v>
      </c>
      <c r="X14" s="409">
        <f>'Table 1(Q3''20)'!W14/32.15074</f>
        <v>9.7975971937193354</v>
      </c>
      <c r="Y14" s="409">
        <f>'Table 1(Q3''20)'!X14/32.15074</f>
        <v>8.7089752833060761</v>
      </c>
      <c r="Z14" s="409">
        <f>'Table 1(Q3''20)'!Y14/32.15074</f>
        <v>9.3310449463993681</v>
      </c>
      <c r="AA14" s="409">
        <f>'Table 1(Q3''20)'!Z14/32.15074</f>
        <v>10.264149441039304</v>
      </c>
      <c r="AB14" s="409">
        <f>'Table 1(Q3''20)'!AA14/32.15074</f>
        <v>10.264149441039304</v>
      </c>
      <c r="AC14" s="409">
        <f>'Table 1(Q3''20)'!AB14/32.15074</f>
        <v>11.352771351452564</v>
      </c>
      <c r="AD14" s="409">
        <f>'Table 1(Q3''20)'!AC14/32.15074</f>
        <v>10.264149441039304</v>
      </c>
      <c r="AE14" s="409">
        <f>'Table 1(Q3''20)'!AD14/32.15074</f>
        <v>10.730701688359273</v>
      </c>
      <c r="AF14" s="409">
        <f>'Table 1(Q3''20)'!AE14/32.15074</f>
        <v>11.352771351452564</v>
      </c>
      <c r="AG14" s="409">
        <f>'Table 1(Q3''20)'!AF14/32.15074</f>
        <v>11.819323598772533</v>
      </c>
      <c r="AH14" s="409">
        <f>'Table 1(Q3''20)'!AG14/32.15074</f>
        <v>12.857309073900087</v>
      </c>
      <c r="AI14" s="409">
        <f>'Table 1(Q3''20)'!AH14/32.15074</f>
        <v>12.025618725723735</v>
      </c>
      <c r="AJ14" s="409">
        <f>'Table 1(Q3''20)'!AI14/32.15074</f>
        <v>12.752428093412469</v>
      </c>
      <c r="AK14" s="409">
        <f>'Table 1(Q3''20)'!AJ14/32.15074</f>
        <v>13.063462924959115</v>
      </c>
      <c r="AL14" s="409">
        <f>'Table 1(Q3''20)'!AK14/32.15074</f>
        <v>12.629130591480042</v>
      </c>
      <c r="AM14" s="409">
        <f>'Table 1(Q3''20)'!AL14/32.15074</f>
        <v>9.6017808306508368</v>
      </c>
      <c r="AN14" s="409">
        <f>'Table 1(Q3''20)'!AM14/32.15074</f>
        <v>11.758273631368343</v>
      </c>
      <c r="AO14" s="410">
        <f t="shared" si="34"/>
        <v>-7.7958052753708706E-2</v>
      </c>
      <c r="AP14" s="410">
        <f t="shared" si="35"/>
        <v>0.22459300402208138</v>
      </c>
      <c r="AQ14" s="424"/>
      <c r="AR14" s="411">
        <f>E14-AS14</f>
        <v>18.195537645478769</v>
      </c>
      <c r="AS14" s="411">
        <f>SUM(P14:Q14)</f>
        <v>20.839333713625255</v>
      </c>
      <c r="AT14" s="411">
        <f>SUM(R14:S14)</f>
        <v>19.439676971665349</v>
      </c>
      <c r="AU14" s="411">
        <f>SUM(T14:U14)</f>
        <v>17.417950566612156</v>
      </c>
      <c r="AV14" s="411">
        <f>SUM(V14:W14)</f>
        <v>19.284159555892025</v>
      </c>
      <c r="AW14" s="411">
        <f>SUM(X14:Y14)</f>
        <v>18.506572477025411</v>
      </c>
      <c r="AX14" s="411">
        <f>SUM(Z14:AA14)</f>
        <v>19.595194387438674</v>
      </c>
      <c r="AY14" s="411">
        <f>SUM(AB14:AC14)</f>
        <v>21.616920792491868</v>
      </c>
      <c r="AZ14" s="411">
        <f>SUM(AD14:AE14)</f>
        <v>20.994851129398576</v>
      </c>
      <c r="BA14" s="411">
        <f>SUM(AF14:AG14)</f>
        <v>23.172094950225095</v>
      </c>
      <c r="BB14" s="411">
        <f>SUM(AH14:AI14)</f>
        <v>24.882927799623822</v>
      </c>
      <c r="BC14" s="411">
        <f>SUM(AJ14:AK14)</f>
        <v>25.815891018371584</v>
      </c>
      <c r="BD14" s="411">
        <f t="shared" si="36"/>
        <v>22.23091142213088</v>
      </c>
      <c r="BE14" s="410">
        <f>IF(ISERROR(BD14/BB14),"N/A",IF(BB14&lt;0,"N/A",IF(BD14&lt;0,"N/A",IF(BD14/BB14-1&gt;300%,"&gt;±300%",IF(BD14/BB14-1&lt;-300%,"&gt;±300%",BD14/BB14-1)))))</f>
        <v>-0.10657975616249771</v>
      </c>
      <c r="BF14" s="410">
        <f>IF(ISERROR(BD14/BC14),"N/A",IF(BC14&lt;0,"N/A",IF(BD14&lt;0,"N/A",IF(BD14/BC14-1&gt;300%,"&gt;±300%",IF(BD14/BC14-1&lt;-300%,"&gt;±300%",BD14/BC14-1)))))</f>
        <v>-0.13886716494462636</v>
      </c>
      <c r="BG14" s="427"/>
      <c r="BH14" s="411">
        <f t="shared" si="37"/>
        <v>47.052647978458339</v>
      </c>
      <c r="BI14" s="427"/>
    </row>
    <row r="15" spans="1:62" x14ac:dyDescent="0.2">
      <c r="B15" s="409"/>
      <c r="C15" s="409" t="s">
        <v>5</v>
      </c>
      <c r="D15" s="482">
        <f>'Table 1(Q3''20)'!C15/32.15074</f>
        <v>26.593478097238197</v>
      </c>
      <c r="E15" s="482">
        <f>'Table 1(Q3''20)'!D15/32.15074</f>
        <v>24.105199444865033</v>
      </c>
      <c r="F15" s="482">
        <f>'Table 1(Q3''20)'!E15/32.15074</f>
        <v>16.018293824652247</v>
      </c>
      <c r="G15" s="482">
        <f>'Table 1(Q3''20)'!F15/32.15074</f>
        <v>19.439676971665349</v>
      </c>
      <c r="H15" s="482">
        <f>'Table 1(Q3''20)'!G15/32.15074</f>
        <v>17.417950566612152</v>
      </c>
      <c r="I15" s="482">
        <f>'Table 1(Q3''20)'!H15/32.15074</f>
        <v>15.707258993105603</v>
      </c>
      <c r="J15" s="507">
        <f>'Table 1(Q3''20)'!I15/32.15074</f>
        <v>14.823043709397233</v>
      </c>
      <c r="K15" s="409">
        <f>'Table 1(Q3''20)'!J15/32.15074</f>
        <v>12.383332900078262</v>
      </c>
      <c r="L15" s="409">
        <f>'Table 1(Q3''20)'!K15/32.15074</f>
        <v>14.370203365914856</v>
      </c>
      <c r="M15" s="410">
        <f t="shared" si="32"/>
        <v>-0.16458905857319228</v>
      </c>
      <c r="N15" s="410">
        <f t="shared" si="33"/>
        <v>0.16044714955729211</v>
      </c>
      <c r="O15" s="418"/>
      <c r="P15" s="411">
        <f>'Table 1(Q3''20)'!O15/32.15074</f>
        <v>6.2206966309329115</v>
      </c>
      <c r="Q15" s="411">
        <f>'Table 1(Q3''20)'!P15/32.15074</f>
        <v>5.2875921362929752</v>
      </c>
      <c r="R15" s="411">
        <f>'Table 1(Q3''20)'!Q15/32.15074</f>
        <v>3.7324179785597473</v>
      </c>
      <c r="S15" s="411">
        <f>'Table 1(Q3''20)'!R15/32.15074</f>
        <v>5.1320747205196522</v>
      </c>
      <c r="T15" s="411">
        <f>'Table 1(Q3''20)'!S15/32.15074</f>
        <v>3.7324179785597473</v>
      </c>
      <c r="U15" s="411">
        <f>'Table 1(Q3''20)'!T15/32.15074</f>
        <v>3.2658657312397787</v>
      </c>
      <c r="V15" s="411">
        <f>'Table 1(Q3''20)'!U15/32.15074</f>
        <v>3.5769005627864243</v>
      </c>
      <c r="W15" s="411">
        <f>'Table 1(Q3''20)'!V15/32.15074</f>
        <v>4.354487641653038</v>
      </c>
      <c r="X15" s="411">
        <f>'Table 1(Q3''20)'!W15/32.15074</f>
        <v>6.0651792151595894</v>
      </c>
      <c r="Y15" s="411">
        <f>'Table 1(Q3''20)'!X15/32.15074</f>
        <v>5.5986269678396203</v>
      </c>
      <c r="Z15" s="411">
        <f>'Table 1(Q3''20)'!Y15/32.15074</f>
        <v>3.7324179785597473</v>
      </c>
      <c r="AA15" s="411">
        <f>'Table 1(Q3''20)'!Z15/32.15074</f>
        <v>4.6655224731996841</v>
      </c>
      <c r="AB15" s="411">
        <f>'Table 1(Q3''20)'!AA15/32.15074</f>
        <v>4.6655224731996841</v>
      </c>
      <c r="AC15" s="411">
        <f>'Table 1(Q3''20)'!AB15/32.15074</f>
        <v>4.354487641653038</v>
      </c>
      <c r="AD15" s="411">
        <f>'Table 1(Q3''20)'!AC15/32.15074</f>
        <v>4.0434528101063929</v>
      </c>
      <c r="AE15" s="411">
        <f>'Table 1(Q3''20)'!AD15/32.15074</f>
        <v>4.1989702258797159</v>
      </c>
      <c r="AF15" s="411">
        <f>'Table 1(Q3''20)'!AE15/32.15074</f>
        <v>3.8879353943330699</v>
      </c>
      <c r="AG15" s="411">
        <f>'Table 1(Q3''20)'!AF15/32.15074</f>
        <v>3.5769005627864243</v>
      </c>
      <c r="AH15" s="411">
        <f>'Table 1(Q3''20)'!AG15/32.15074</f>
        <v>3.7465620550374497</v>
      </c>
      <c r="AI15" s="411">
        <f>'Table 1(Q3''20)'!AH15/32.15074</f>
        <v>3.704294092942793</v>
      </c>
      <c r="AJ15" s="411">
        <f>'Table 1(Q3''20)'!AI15/32.15074</f>
        <v>3.6204122769572424</v>
      </c>
      <c r="AK15" s="411">
        <f>'Table 1(Q3''20)'!AJ15/32.15074</f>
        <v>3.7517752844597476</v>
      </c>
      <c r="AL15" s="411">
        <f>'Table 1(Q3''20)'!AK15/32.15074</f>
        <v>2.1731851703317604</v>
      </c>
      <c r="AM15" s="411">
        <f>'Table 1(Q3''20)'!AL15/32.15074</f>
        <v>3.0209162061623016</v>
      </c>
      <c r="AN15" s="411">
        <f>'Table 1(Q3''20)'!AM15/32.15074</f>
        <v>3.5041198675672405</v>
      </c>
      <c r="AO15" s="410">
        <f t="shared" si="34"/>
        <v>-3.2121316715824189E-2</v>
      </c>
      <c r="AP15" s="410">
        <f t="shared" si="35"/>
        <v>0.15995268601600476</v>
      </c>
      <c r="AQ15" s="424"/>
      <c r="AR15" s="411">
        <f>E15-AS15</f>
        <v>12.596910677639146</v>
      </c>
      <c r="AS15" s="411">
        <f>SUM(P15:Q15)</f>
        <v>11.508288767225887</v>
      </c>
      <c r="AT15" s="411">
        <f>SUM(R15:S15)</f>
        <v>8.8644926990793991</v>
      </c>
      <c r="AU15" s="411">
        <f>SUM(T15:U15)</f>
        <v>6.9982837097995265</v>
      </c>
      <c r="AV15" s="411">
        <f>SUM(V15:W15)</f>
        <v>7.9313882044394628</v>
      </c>
      <c r="AW15" s="411">
        <f>SUM(X15:Y15)</f>
        <v>11.66380618299921</v>
      </c>
      <c r="AX15" s="411">
        <f>SUM(Z15:AA15)</f>
        <v>8.3979404517594318</v>
      </c>
      <c r="AY15" s="411">
        <f>SUM(AB15:AC15)</f>
        <v>9.0200101148527221</v>
      </c>
      <c r="AZ15" s="411">
        <f>SUM(AD15:AE15)</f>
        <v>8.2424230359861088</v>
      </c>
      <c r="BA15" s="411">
        <f>SUM(AF15:AG15)</f>
        <v>7.4648359571194938</v>
      </c>
      <c r="BB15" s="411">
        <f>SUM(AH15:AI15)</f>
        <v>7.4508561479802431</v>
      </c>
      <c r="BC15" s="411">
        <f>SUM(AJ15:AK15)</f>
        <v>7.3721875614169896</v>
      </c>
      <c r="BD15" s="411">
        <f t="shared" si="36"/>
        <v>5.1941013764940624</v>
      </c>
      <c r="BE15" s="410">
        <f>IF(ISERROR(BD15/BB15),"N/A",IF(BB15&lt;0,"N/A",IF(BD15&lt;0,"N/A",IF(BD15/BB15-1&gt;300%,"&gt;±300%",IF(BD15/BB15-1&lt;-300%,"&gt;±300%",BD15/BB15-1)))))</f>
        <v>-0.30288529622168792</v>
      </c>
      <c r="BF15" s="410">
        <f>IF(ISERROR(BD15/BC15),"N/A",IF(BC15&lt;0,"N/A",IF(BD15&lt;0,"N/A",IF(BD15/BC15-1&gt;300%,"&gt;±300%",IF(BD15/BC15-1&lt;-300%,"&gt;±300%",BD15/BC15-1)))))</f>
        <v>-0.29544638776177345</v>
      </c>
      <c r="BG15" s="427"/>
      <c r="BH15" s="381">
        <f t="shared" si="37"/>
        <v>12.44999652852105</v>
      </c>
      <c r="BI15" s="427"/>
    </row>
    <row r="16" spans="1:62" x14ac:dyDescent="0.2">
      <c r="B16" s="409"/>
      <c r="C16" s="409" t="s">
        <v>6</v>
      </c>
      <c r="D16" s="482">
        <f>'Table 1(Q3''20)'!C16/32.15074</f>
        <v>0.15551741577332279</v>
      </c>
      <c r="E16" s="482">
        <f>'Table 1(Q3''20)'!D16/32.15074</f>
        <v>0.15551741577332279</v>
      </c>
      <c r="F16" s="482">
        <f>'Table 1(Q3''20)'!E16/32.15074</f>
        <v>0.15551741577332279</v>
      </c>
      <c r="G16" s="482">
        <f>'Table 1(Q3''20)'!F16/32.15074</f>
        <v>0.15551741577332279</v>
      </c>
      <c r="H16" s="482">
        <f>'Table 1(Q3''20)'!G16/32.15074</f>
        <v>0.31103483154664557</v>
      </c>
      <c r="I16" s="482">
        <f>'Table 1(Q3''20)'!H16/32.15074</f>
        <v>0.31103483154664557</v>
      </c>
      <c r="J16" s="507">
        <f>'Table 1(Q3''20)'!I16/32.15074</f>
        <v>1.8086388840894374</v>
      </c>
      <c r="K16" s="409">
        <f>'Table 1(Q3''20)'!J16/32.15074</f>
        <v>1.7621633441677598</v>
      </c>
      <c r="L16" s="409">
        <f>'Table 1(Q3''20)'!K16/32.15074</f>
        <v>1.7797849776094374</v>
      </c>
      <c r="M16" s="410">
        <f t="shared" si="32"/>
        <v>-2.5696417527303006E-2</v>
      </c>
      <c r="N16" s="410">
        <f t="shared" si="33"/>
        <v>1.0000000000000009E-2</v>
      </c>
      <c r="O16" s="418"/>
      <c r="P16" s="411">
        <f>'Table 1(Q3''20)'!O16/32.15074</f>
        <v>0</v>
      </c>
      <c r="Q16" s="411">
        <f>'Table 1(Q3''20)'!P16/32.15074</f>
        <v>0</v>
      </c>
      <c r="R16" s="411">
        <f>'Table 1(Q3''20)'!Q16/32.15074</f>
        <v>0</v>
      </c>
      <c r="S16" s="411">
        <f>'Table 1(Q3''20)'!R16/32.15074</f>
        <v>0</v>
      </c>
      <c r="T16" s="411">
        <f>'Table 1(Q3''20)'!S16/32.15074</f>
        <v>0</v>
      </c>
      <c r="U16" s="411">
        <f>'Table 1(Q3''20)'!T16/32.15074</f>
        <v>0</v>
      </c>
      <c r="V16" s="411">
        <f>'Table 1(Q3''20)'!U16/32.15074</f>
        <v>0</v>
      </c>
      <c r="W16" s="411">
        <f>'Table 1(Q3''20)'!V16/32.15074</f>
        <v>0</v>
      </c>
      <c r="X16" s="411">
        <f>'Table 1(Q3''20)'!W16/32.15074</f>
        <v>0</v>
      </c>
      <c r="Y16" s="411">
        <f>'Table 1(Q3''20)'!X16/32.15074</f>
        <v>0</v>
      </c>
      <c r="Z16" s="411">
        <f>'Table 1(Q3''20)'!Y16/32.15074</f>
        <v>0</v>
      </c>
      <c r="AA16" s="411">
        <f>'Table 1(Q3''20)'!Z16/32.15074</f>
        <v>0</v>
      </c>
      <c r="AB16" s="411">
        <f>'Table 1(Q3''20)'!AA16/32.15074</f>
        <v>0</v>
      </c>
      <c r="AC16" s="411">
        <f>'Table 1(Q3''20)'!AB16/32.15074</f>
        <v>0</v>
      </c>
      <c r="AD16" s="411">
        <f>'Table 1(Q3''20)'!AC16/32.15074</f>
        <v>0</v>
      </c>
      <c r="AE16" s="411">
        <f>'Table 1(Q3''20)'!AD16/32.15074</f>
        <v>0</v>
      </c>
      <c r="AF16" s="411">
        <f>'Table 1(Q3''20)'!AE16/32.15074</f>
        <v>0</v>
      </c>
      <c r="AG16" s="411">
        <f>'Table 1(Q3''20)'!AF16/32.15074</f>
        <v>0</v>
      </c>
      <c r="AH16" s="411">
        <f>'Table 1(Q3''20)'!AG16/32.15074</f>
        <v>0.47024610986325377</v>
      </c>
      <c r="AI16" s="411">
        <f>'Table 1(Q3''20)'!AH16/32.15074</f>
        <v>0.43407333218146493</v>
      </c>
      <c r="AJ16" s="411">
        <f>'Table 1(Q3''20)'!AI16/32.15074</f>
        <v>0.42955173497124138</v>
      </c>
      <c r="AK16" s="411">
        <f>'Table 1(Q3''20)'!AJ16/32.15074</f>
        <v>0.47476770707347732</v>
      </c>
      <c r="AL16" s="411">
        <f>'Table 1(Q3''20)'!AK16/32.15074</f>
        <v>0.42159477830988812</v>
      </c>
      <c r="AM16" s="411">
        <f>'Table 1(Q3''20)'!AL16/32.15074</f>
        <v>0.41653278285078538</v>
      </c>
      <c r="AN16" s="411">
        <f>'Table 1(Q3''20)'!AM16/32.15074</f>
        <v>0.45021408979091093</v>
      </c>
      <c r="AO16" s="410">
        <f t="shared" si="34"/>
        <v>4.8102133311259676E-2</v>
      </c>
      <c r="AP16" s="410">
        <f t="shared" si="35"/>
        <v>8.0861119044719265E-2</v>
      </c>
      <c r="AQ16" s="424"/>
      <c r="AR16" s="411">
        <f>E16-AS16</f>
        <v>0.15551741577332279</v>
      </c>
      <c r="AS16" s="411">
        <f>SUM(P16:Q16)</f>
        <v>0</v>
      </c>
      <c r="AT16" s="411">
        <f>SUM(R16:S16)</f>
        <v>0</v>
      </c>
      <c r="AU16" s="411">
        <f>SUM(T16:U16)</f>
        <v>0</v>
      </c>
      <c r="AV16" s="411">
        <f>SUM(V16:W16)</f>
        <v>0</v>
      </c>
      <c r="AW16" s="411">
        <f>SUM(X16:Y16)</f>
        <v>0</v>
      </c>
      <c r="AX16" s="411">
        <f>SUM(Z16:AA16)</f>
        <v>0</v>
      </c>
      <c r="AY16" s="411">
        <f>SUM(AB16:AC16)</f>
        <v>0</v>
      </c>
      <c r="AZ16" s="411">
        <f>SUM(AD16:AE16)</f>
        <v>0</v>
      </c>
      <c r="BA16" s="411">
        <f>SUM(AF16:AG16)</f>
        <v>0</v>
      </c>
      <c r="BB16" s="411">
        <f>SUM(AH16:AI16)</f>
        <v>0.9043194420447187</v>
      </c>
      <c r="BC16" s="411">
        <f>SUM(AJ16:AK16)</f>
        <v>0.9043194420447187</v>
      </c>
      <c r="BD16" s="411">
        <f t="shared" si="36"/>
        <v>0.83812756116067355</v>
      </c>
      <c r="BE16" s="410">
        <f>IF(ISERROR(BD16/BB16),"N/A",IF(BB16&lt;0,"N/A",IF(BD16&lt;0,"N/A",IF(BD16/BB16-1&gt;300%,"&gt;±300%",IF(BD16/BB16-1&lt;-300%,"&gt;±300%",BD16/BB16-1)))))</f>
        <v>-7.3195242528880544E-2</v>
      </c>
      <c r="BF16" s="410">
        <f>IF(ISERROR(BD16/BC16),"N/A",IF(BC16&lt;0,"N/A",IF(BD16&lt;0,"N/A",IF(BD16/BC16-1&gt;300%,"&gt;±300%",IF(BD16/BC16-1&lt;-300%,"&gt;±300%",BD16/BC16-1)))))</f>
        <v>-7.3195242528880544E-2</v>
      </c>
      <c r="BG16" s="427"/>
      <c r="BH16" s="381">
        <f t="shared" si="37"/>
        <v>1.7631093580250616</v>
      </c>
      <c r="BI16" s="427"/>
    </row>
    <row r="17" spans="1:61" x14ac:dyDescent="0.2">
      <c r="B17" s="445"/>
      <c r="C17" s="424"/>
      <c r="D17" s="481"/>
      <c r="E17" s="481"/>
      <c r="F17" s="481"/>
      <c r="G17" s="481"/>
      <c r="H17" s="481"/>
      <c r="I17" s="481"/>
      <c r="J17" s="506"/>
      <c r="K17" s="407"/>
      <c r="L17" s="407"/>
      <c r="M17" s="418"/>
      <c r="N17" s="584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584"/>
      <c r="AP17" s="584"/>
      <c r="AQ17" s="424"/>
      <c r="AR17" s="446"/>
      <c r="AS17" s="409"/>
      <c r="AT17" s="409"/>
      <c r="AU17" s="409"/>
      <c r="AV17" s="409"/>
      <c r="AW17" s="409"/>
      <c r="AX17" s="409"/>
      <c r="AY17" s="409"/>
      <c r="AZ17" s="409"/>
      <c r="BA17" s="409"/>
      <c r="BB17" s="409"/>
      <c r="BC17" s="409"/>
      <c r="BD17" s="409"/>
      <c r="BE17" s="418"/>
      <c r="BF17" s="418"/>
      <c r="BG17" s="427"/>
      <c r="BH17" s="377"/>
      <c r="BI17" s="427"/>
    </row>
    <row r="18" spans="1:61" x14ac:dyDescent="0.2">
      <c r="B18" s="450" t="s">
        <v>25</v>
      </c>
      <c r="C18" s="426"/>
      <c r="D18" s="426">
        <f t="shared" ref="D18:I18" si="38">D11+D13</f>
        <v>243.38475568525018</v>
      </c>
      <c r="E18" s="426">
        <f t="shared" si="38"/>
        <v>225.50025287131805</v>
      </c>
      <c r="F18" s="426">
        <f t="shared" si="38"/>
        <v>245.40648209030337</v>
      </c>
      <c r="G18" s="426">
        <f t="shared" si="38"/>
        <v>245.71751692185003</v>
      </c>
      <c r="H18" s="426">
        <f t="shared" si="38"/>
        <v>250.38303939504971</v>
      </c>
      <c r="I18" s="426">
        <f t="shared" si="38"/>
        <v>251.00510905814298</v>
      </c>
      <c r="J18" s="426">
        <f>J11+J13</f>
        <v>256.95953948587385</v>
      </c>
      <c r="K18" s="426">
        <f>K11+K13</f>
        <v>209.56811205641242</v>
      </c>
      <c r="L18" s="426">
        <f>L11+L13</f>
        <v>244.6297504922087</v>
      </c>
      <c r="M18" s="433">
        <f>IF(ISERROR(K18/J18),"N/A",IF(J18&lt;0,"N/A",IF(K18&lt;0,"N/A",IF(K18/J18-1&gt;300%,"&gt;±300%",IF(K18/J18-1&lt;-300%,"&gt;±300%",K18/J18-1)))))</f>
        <v>-0.18443147712780961</v>
      </c>
      <c r="N18" s="433">
        <f>IF(ISERROR(L18/K18),"N/A",IF(K18&lt;0,"N/A",IF(L18&lt;0,"N/A",IF(L18/K18-1&gt;300%,"&gt;±300%",IF(L18/K18-1&lt;-300%,"&gt;±300%",L18/K18-1)))))</f>
        <v>0.16730426252233577</v>
      </c>
      <c r="O18" s="418"/>
      <c r="P18" s="426">
        <f t="shared" ref="P18" si="39">P11+P13</f>
        <v>60.496274735822567</v>
      </c>
      <c r="Q18" s="426">
        <f t="shared" ref="Q18:AN18" si="40">Q11+Q13</f>
        <v>57.541443836129432</v>
      </c>
      <c r="R18" s="426">
        <f t="shared" si="40"/>
        <v>57.696961251902756</v>
      </c>
      <c r="S18" s="426">
        <f t="shared" si="40"/>
        <v>62.673518556649071</v>
      </c>
      <c r="T18" s="426">
        <f t="shared" si="40"/>
        <v>65.161797209022254</v>
      </c>
      <c r="U18" s="426">
        <f t="shared" si="40"/>
        <v>60.340757320049242</v>
      </c>
      <c r="V18" s="426">
        <f t="shared" si="40"/>
        <v>56.452821925716172</v>
      </c>
      <c r="W18" s="426">
        <f t="shared" si="40"/>
        <v>68.116628108715389</v>
      </c>
      <c r="X18" s="426">
        <f t="shared" si="40"/>
        <v>62.984553388195721</v>
      </c>
      <c r="Y18" s="426">
        <f t="shared" si="40"/>
        <v>58.319030914996034</v>
      </c>
      <c r="Z18" s="426">
        <f t="shared" si="40"/>
        <v>55.519717431076231</v>
      </c>
      <c r="AA18" s="426">
        <f t="shared" si="40"/>
        <v>65.628349456342221</v>
      </c>
      <c r="AB18" s="426">
        <f t="shared" si="40"/>
        <v>63.295588219742378</v>
      </c>
      <c r="AC18" s="426">
        <f t="shared" si="40"/>
        <v>65.628349456342221</v>
      </c>
      <c r="AD18" s="426">
        <f t="shared" si="40"/>
        <v>54.586612936436303</v>
      </c>
      <c r="AE18" s="426">
        <f t="shared" si="40"/>
        <v>66.561453950982155</v>
      </c>
      <c r="AF18" s="426">
        <f t="shared" si="40"/>
        <v>66.405936535208824</v>
      </c>
      <c r="AG18" s="426">
        <f t="shared" si="40"/>
        <v>63.451105635515695</v>
      </c>
      <c r="AH18" s="426">
        <f t="shared" si="40"/>
        <v>58.50139719988978</v>
      </c>
      <c r="AI18" s="426">
        <f t="shared" si="40"/>
        <v>67.090129349324187</v>
      </c>
      <c r="AJ18" s="426">
        <f t="shared" si="40"/>
        <v>63.477227189382816</v>
      </c>
      <c r="AK18" s="426">
        <f t="shared" si="40"/>
        <v>67.89078574727705</v>
      </c>
      <c r="AL18" s="426">
        <f t="shared" si="40"/>
        <v>55.224918785582247</v>
      </c>
      <c r="AM18" s="426">
        <f t="shared" si="40"/>
        <v>43.261748519016244</v>
      </c>
      <c r="AN18" s="426">
        <f t="shared" si="40"/>
        <v>60.33522783504273</v>
      </c>
      <c r="AO18" s="433">
        <f t="shared" si="34"/>
        <v>-4.9498056129106072E-2</v>
      </c>
      <c r="AP18" s="433">
        <f t="shared" si="35"/>
        <v>0.39465532255409475</v>
      </c>
      <c r="AQ18" s="424"/>
      <c r="AR18" s="426">
        <f t="shared" ref="AR18:AX18" si="41">AR11+AR13</f>
        <v>107.46253429936607</v>
      </c>
      <c r="AS18" s="426">
        <f t="shared" si="41"/>
        <v>118.037718571952</v>
      </c>
      <c r="AT18" s="426">
        <f t="shared" si="41"/>
        <v>120.37047980855183</v>
      </c>
      <c r="AU18" s="426">
        <f t="shared" si="41"/>
        <v>125.50255452907149</v>
      </c>
      <c r="AV18" s="426">
        <f t="shared" si="41"/>
        <v>124.56945003443155</v>
      </c>
      <c r="AW18" s="426">
        <f t="shared" si="41"/>
        <v>121.30358430319176</v>
      </c>
      <c r="AX18" s="426">
        <f t="shared" si="41"/>
        <v>121.14806688741845</v>
      </c>
      <c r="AY18" s="426">
        <f>SUM(AB18:AC18)</f>
        <v>128.92393767608459</v>
      </c>
      <c r="AZ18" s="426">
        <f>SUM(AD18:AE18)</f>
        <v>121.14806688741845</v>
      </c>
      <c r="BA18" s="426">
        <f>SUM(AF18:AG18)</f>
        <v>129.85704217072453</v>
      </c>
      <c r="BB18" s="426">
        <f>SUM(AH18:AI18)</f>
        <v>125.59152654921397</v>
      </c>
      <c r="BC18" s="426">
        <f>SUM(AJ18:AK18)</f>
        <v>131.36801293665985</v>
      </c>
      <c r="BD18" s="426">
        <f>SUM(AL18:AM18)</f>
        <v>98.486667304598484</v>
      </c>
      <c r="BE18" s="433">
        <f>IF(ISERROR(BD18/BB18),"N/A",IF(BB18&lt;0,"N/A",IF(BD18&lt;0,"N/A",IF(BD18/BB18-1&gt;300%,"&gt;±300%",IF(BD18/BB18-1&lt;-300%,"&gt;±300%",BD18/BB18-1)))))</f>
        <v>-0.21581757933322232</v>
      </c>
      <c r="BF18" s="433">
        <f>IF(ISERROR(BD18/BC18),"N/A",IF(BC18&lt;0,"N/A",IF(BD18&lt;0,"N/A",IF(BD18/BC18-1&gt;300%,"&gt;±300%",IF(BD18/BC18-1&lt;-300%,"&gt;±300%",BD18/BC18-1)))))</f>
        <v>-0.25029948232463084</v>
      </c>
      <c r="BG18" s="427"/>
      <c r="BH18" s="426">
        <f>SUM(AK18:AN18)</f>
        <v>226.71268088691826</v>
      </c>
      <c r="BI18" s="427"/>
    </row>
    <row r="19" spans="1:61" x14ac:dyDescent="0.2">
      <c r="B19" s="452"/>
      <c r="C19" s="424"/>
      <c r="D19" s="481"/>
      <c r="E19" s="481"/>
      <c r="F19" s="481"/>
      <c r="G19" s="481"/>
      <c r="H19" s="481"/>
      <c r="I19" s="481"/>
      <c r="J19" s="506"/>
      <c r="K19" s="407"/>
      <c r="L19" s="407"/>
      <c r="M19" s="407"/>
      <c r="N19" s="408"/>
      <c r="O19" s="418"/>
      <c r="P19" s="424"/>
      <c r="Q19" s="424"/>
      <c r="R19" s="424"/>
      <c r="S19" s="424"/>
      <c r="T19" s="424"/>
      <c r="U19" s="424"/>
      <c r="V19" s="424"/>
      <c r="W19" s="424"/>
      <c r="X19" s="424"/>
      <c r="Y19" s="424"/>
      <c r="Z19" s="424"/>
      <c r="AA19" s="424"/>
      <c r="AB19" s="424"/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08"/>
      <c r="AP19" s="408"/>
      <c r="AQ19" s="424"/>
      <c r="AR19" s="436"/>
      <c r="AS19" s="411"/>
      <c r="AT19" s="411"/>
      <c r="AU19" s="411"/>
      <c r="AV19" s="411"/>
      <c r="AW19" s="411"/>
      <c r="AX19" s="411"/>
      <c r="AY19" s="411"/>
      <c r="AZ19" s="411"/>
      <c r="BA19" s="411"/>
      <c r="BB19" s="411"/>
      <c r="BC19" s="411"/>
      <c r="BD19" s="411"/>
      <c r="BE19" s="407"/>
      <c r="BF19" s="407"/>
      <c r="BG19" s="427"/>
      <c r="BH19" s="381"/>
      <c r="BI19" s="427"/>
    </row>
    <row r="20" spans="1:61" x14ac:dyDescent="0.2">
      <c r="A20" s="388"/>
      <c r="B20" s="440" t="s">
        <v>32</v>
      </c>
      <c r="C20" s="453"/>
      <c r="D20" s="487"/>
      <c r="E20" s="487"/>
      <c r="F20" s="487"/>
      <c r="G20" s="487"/>
      <c r="H20" s="487"/>
      <c r="I20" s="487"/>
      <c r="J20" s="509"/>
      <c r="K20" s="434"/>
      <c r="L20" s="434"/>
      <c r="M20" s="435"/>
      <c r="N20" s="585"/>
      <c r="O20" s="418"/>
      <c r="P20" s="436"/>
      <c r="Q20" s="436"/>
      <c r="R20" s="436"/>
      <c r="S20" s="436"/>
      <c r="T20" s="436"/>
      <c r="U20" s="436"/>
      <c r="V20" s="436"/>
      <c r="W20" s="436"/>
      <c r="X20" s="436"/>
      <c r="Y20" s="436"/>
      <c r="Z20" s="436"/>
      <c r="AA20" s="436"/>
      <c r="AB20" s="436"/>
      <c r="AC20" s="436"/>
      <c r="AD20" s="436"/>
      <c r="AE20" s="436"/>
      <c r="AF20" s="436"/>
      <c r="AG20" s="436"/>
      <c r="AH20" s="436"/>
      <c r="AI20" s="436"/>
      <c r="AJ20" s="436"/>
      <c r="AK20" s="436"/>
      <c r="AL20" s="436"/>
      <c r="AM20" s="436"/>
      <c r="AN20" s="436"/>
      <c r="AO20" s="585"/>
      <c r="AP20" s="585"/>
      <c r="AQ20" s="424"/>
      <c r="AR20" s="446"/>
      <c r="AS20" s="409"/>
      <c r="AT20" s="409"/>
      <c r="AU20" s="409"/>
      <c r="AV20" s="409"/>
      <c r="AW20" s="409"/>
      <c r="AX20" s="409"/>
      <c r="AY20" s="409"/>
      <c r="AZ20" s="409"/>
      <c r="BA20" s="409"/>
      <c r="BB20" s="409"/>
      <c r="BC20" s="409"/>
      <c r="BD20" s="409"/>
      <c r="BE20" s="435"/>
      <c r="BF20" s="435"/>
      <c r="BG20" s="427"/>
      <c r="BH20" s="377"/>
      <c r="BI20" s="427"/>
    </row>
    <row r="21" spans="1:61" s="406" customFormat="1" x14ac:dyDescent="0.2">
      <c r="A21" s="388"/>
      <c r="B21" s="445" t="s">
        <v>27</v>
      </c>
      <c r="C21" s="407"/>
      <c r="D21" s="506">
        <f t="shared" ref="D21:K21" si="42">SUM(D22:D23)</f>
        <v>97.353902274100065</v>
      </c>
      <c r="E21" s="506">
        <f t="shared" si="42"/>
        <v>100.9308028368865</v>
      </c>
      <c r="F21" s="506">
        <f t="shared" si="42"/>
        <v>104.19666856812627</v>
      </c>
      <c r="G21" s="506">
        <f t="shared" si="42"/>
        <v>106.68494722049944</v>
      </c>
      <c r="H21" s="506">
        <f t="shared" si="42"/>
        <v>102.79701182616637</v>
      </c>
      <c r="I21" s="506">
        <f t="shared" si="42"/>
        <v>95.643210700593514</v>
      </c>
      <c r="J21" s="506">
        <f t="shared" si="42"/>
        <v>89.720580862521189</v>
      </c>
      <c r="K21" s="506">
        <f t="shared" si="42"/>
        <v>75.296061183682426</v>
      </c>
      <c r="L21" s="506">
        <f t="shared" ref="L21" si="43">SUM(L22:L23)</f>
        <v>93.188599438334606</v>
      </c>
      <c r="M21" s="408">
        <f t="shared" ref="M21:M22" si="44">IF(ISERROR(K21/J21),"N/A",IF(J21&lt;0,"N/A",IF(K21&lt;0,"N/A",IF(K21/J21-1&gt;300%,"&gt;±300%",IF(K21/J21-1&lt;-300%,"&gt;±300%",K21/J21-1)))))</f>
        <v>-0.16077158150526749</v>
      </c>
      <c r="N21" s="408">
        <f t="shared" ref="N21:N22" si="45">IF(ISERROR(L21/K21),"N/A",IF(K21&lt;0,"N/A",IF(L21&lt;0,"N/A",IF(L21/K21-1&gt;300%,"&gt;±300%",IF(L21/K21-1&lt;-300%,"&gt;±300%",L21/K21-1)))))</f>
        <v>0.23762913986966572</v>
      </c>
      <c r="O21" s="418"/>
      <c r="P21" s="407">
        <f>SUM(P22:P23)</f>
        <v>23.794164613318387</v>
      </c>
      <c r="Q21" s="407">
        <f t="shared" ref="Q21:AN21" si="46">SUM(Q22:Q23)</f>
        <v>25.349338771051613</v>
      </c>
      <c r="R21" s="407">
        <f t="shared" si="46"/>
        <v>26.437960681464876</v>
      </c>
      <c r="S21" s="407">
        <f t="shared" si="46"/>
        <v>26.593478097238197</v>
      </c>
      <c r="T21" s="407">
        <f t="shared" si="46"/>
        <v>25.038303939504971</v>
      </c>
      <c r="U21" s="407">
        <f t="shared" si="46"/>
        <v>26.12692584991823</v>
      </c>
      <c r="V21" s="407">
        <f t="shared" si="46"/>
        <v>27.215547760331489</v>
      </c>
      <c r="W21" s="407">
        <f t="shared" si="46"/>
        <v>27.993134839198103</v>
      </c>
      <c r="X21" s="407">
        <f t="shared" si="46"/>
        <v>24.571751692185003</v>
      </c>
      <c r="Y21" s="407">
        <f t="shared" si="46"/>
        <v>26.904512928784843</v>
      </c>
      <c r="Z21" s="407">
        <f t="shared" si="46"/>
        <v>26.437960681464876</v>
      </c>
      <c r="AA21" s="407">
        <f t="shared" si="46"/>
        <v>25.971408434144905</v>
      </c>
      <c r="AB21" s="407">
        <f t="shared" si="46"/>
        <v>24.416234276411679</v>
      </c>
      <c r="AC21" s="407">
        <f t="shared" si="46"/>
        <v>25.971408434144905</v>
      </c>
      <c r="AD21" s="407">
        <f t="shared" si="46"/>
        <v>24.727269107958325</v>
      </c>
      <c r="AE21" s="407">
        <f t="shared" si="46"/>
        <v>25.038303939504971</v>
      </c>
      <c r="AF21" s="407">
        <f t="shared" si="46"/>
        <v>22.083473039811835</v>
      </c>
      <c r="AG21" s="407">
        <f t="shared" si="46"/>
        <v>23.949682029091711</v>
      </c>
      <c r="AH21" s="407">
        <f t="shared" si="46"/>
        <v>23.7243594697653</v>
      </c>
      <c r="AI21" s="407">
        <f t="shared" si="46"/>
        <v>23.1176970466136</v>
      </c>
      <c r="AJ21" s="407">
        <f t="shared" si="46"/>
        <v>21.075376456190323</v>
      </c>
      <c r="AK21" s="407">
        <f t="shared" si="46"/>
        <v>21.803147889951958</v>
      </c>
      <c r="AL21" s="407">
        <f t="shared" si="46"/>
        <v>20.19285848485935</v>
      </c>
      <c r="AM21" s="407">
        <f t="shared" si="46"/>
        <v>12.108729409981461</v>
      </c>
      <c r="AN21" s="407">
        <f t="shared" si="46"/>
        <v>20.533182283835853</v>
      </c>
      <c r="AO21" s="408">
        <f t="shared" ref="AO21:AO22" si="47">IF(ISERROR(AN21/AJ21),"N/A",IF(AJ21&lt;0,"N/A",IF(AN21&lt;0,"N/A",IF(AN21/AJ21-1&gt;300%,"&gt;±300%",IF(AN21/AJ21-1&lt;-300%,"&gt;±300%",AN21/AJ21-1)))))</f>
        <v>-2.57264288247252E-2</v>
      </c>
      <c r="AP21" s="408">
        <f t="shared" ref="AP21:AP22" si="48">IF(ISERROR(AN21/AM21),"N/A",IF(AM21&lt;0,"N/A",IF(AN21&lt;0,"N/A",IF(AN21/AM21-1&gt;300%,"&gt;±300%",IF(AN21/AM21-1&lt;-300%,"&gt;±300%",AN21/AM21-1)))))</f>
        <v>0.69573384527941906</v>
      </c>
      <c r="AQ21" s="424"/>
      <c r="AR21" s="407">
        <f t="shared" ref="AR21:AS21" si="49">SUM(AR22:AR23)</f>
        <v>51.7872994525165</v>
      </c>
      <c r="AS21" s="407">
        <f t="shared" si="49"/>
        <v>49.14350338437</v>
      </c>
      <c r="AT21" s="407">
        <f>SUM(R21:S21)</f>
        <v>53.031438778703077</v>
      </c>
      <c r="AU21" s="407">
        <f>SUM(T21:U21)</f>
        <v>51.165229789423201</v>
      </c>
      <c r="AV21" s="407">
        <f>SUM(V21:W21)</f>
        <v>55.208682599529595</v>
      </c>
      <c r="AW21" s="407">
        <f>SUM(X21:Y21)</f>
        <v>51.476264620969843</v>
      </c>
      <c r="AX21" s="407">
        <f>SUM(Z21:AA21)</f>
        <v>52.409369115609778</v>
      </c>
      <c r="AY21" s="407">
        <f>SUM(AB21:AC21)</f>
        <v>50.387642710556584</v>
      </c>
      <c r="AZ21" s="407">
        <f>SUM(AD21:AE21)</f>
        <v>49.765573047463292</v>
      </c>
      <c r="BA21" s="407">
        <f>SUM(AF21:AG21)</f>
        <v>46.033155068903547</v>
      </c>
      <c r="BB21" s="407">
        <f>SUM(AH21:AI21)</f>
        <v>46.842056516378904</v>
      </c>
      <c r="BC21" s="407">
        <f>SUM(AJ21:AK21)</f>
        <v>42.878524346142285</v>
      </c>
      <c r="BD21" s="407">
        <f t="shared" ref="BD21:BD22" si="50">SUM(AL21:AM21)</f>
        <v>32.301587894840807</v>
      </c>
      <c r="BE21" s="408">
        <f>IF(ISERROR(BD21/BB21),"N/A",IF(BB21&lt;0,"N/A",IF(BD21&lt;0,"N/A",IF(BD21/BB21-1&gt;300%,"&gt;±300%",IF(BD21/BB21-1&lt;-300%,"&gt;±300%",BD21/BB21-1)))))</f>
        <v>-0.31041482169882617</v>
      </c>
      <c r="BF21" s="408">
        <f>IF(ISERROR(BD21/BC21),"N/A",IF(BC21&lt;0,"N/A",IF(BD21&lt;0,"N/A",IF(BD21/BC21-1&gt;300%,"&gt;±300%",IF(BD21/BC21-1&lt;-300%,"&gt;±300%",BD21/BC21-1)))))</f>
        <v>-0.24667211879582951</v>
      </c>
      <c r="BG21" s="427"/>
      <c r="BH21" s="378">
        <f t="shared" ref="BH21:BH22" si="51">SUM(AK21:AN21)</f>
        <v>74.637918068628622</v>
      </c>
      <c r="BI21" s="427"/>
    </row>
    <row r="22" spans="1:61" s="406" customFormat="1" x14ac:dyDescent="0.2">
      <c r="A22" s="382"/>
      <c r="B22" s="434"/>
      <c r="C22" s="434" t="s">
        <v>4</v>
      </c>
      <c r="D22" s="482">
        <f>'Table 1(Q3''20)'!C22/32.15074</f>
        <v>92.999414632447028</v>
      </c>
      <c r="E22" s="482">
        <f>'Table 1(Q3''20)'!D22/32.15074</f>
        <v>96.265280363686813</v>
      </c>
      <c r="F22" s="482">
        <f>'Table 1(Q3''20)'!E22/32.15074</f>
        <v>99.842180926473233</v>
      </c>
      <c r="G22" s="482">
        <f>'Table 1(Q3''20)'!F22/32.15074</f>
        <v>102.48597699461972</v>
      </c>
      <c r="H22" s="482">
        <f>'Table 1(Q3''20)'!G22/32.15074</f>
        <v>98.442524184513331</v>
      </c>
      <c r="I22" s="482">
        <f>'Table 1(Q3''20)'!H22/32.15074</f>
        <v>91.133205643167159</v>
      </c>
      <c r="J22" s="507">
        <f>'Table 1(Q3''20)'!I22/32.15074</f>
        <v>89.720580862521189</v>
      </c>
      <c r="K22" s="409">
        <f>'Table 1(Q3''20)'!J22/32.15074</f>
        <v>75.296061183682426</v>
      </c>
      <c r="L22" s="409">
        <f>'Table 1(Q3''20)'!K22/32.15074</f>
        <v>93.188599438334606</v>
      </c>
      <c r="M22" s="410">
        <f t="shared" si="44"/>
        <v>-0.16077158150526749</v>
      </c>
      <c r="N22" s="410">
        <f t="shared" si="45"/>
        <v>0.23762913986966572</v>
      </c>
      <c r="O22" s="418"/>
      <c r="P22" s="411">
        <f>'Table 1(Q3''20)'!O22/32.15074</f>
        <v>22.705542702905127</v>
      </c>
      <c r="Q22" s="411">
        <f>'Table 1(Q3''20)'!P22/32.15074</f>
        <v>24.105199444865033</v>
      </c>
      <c r="R22" s="411">
        <f>'Table 1(Q3''20)'!Q22/32.15074</f>
        <v>25.349338771051617</v>
      </c>
      <c r="S22" s="411">
        <f>'Table 1(Q3''20)'!R22/32.15074</f>
        <v>25.504856186824938</v>
      </c>
      <c r="T22" s="411">
        <f>'Table 1(Q3''20)'!S22/32.15074</f>
        <v>23.949682029091711</v>
      </c>
      <c r="U22" s="411">
        <f>'Table 1(Q3''20)'!T22/32.15074</f>
        <v>25.038303939504971</v>
      </c>
      <c r="V22" s="411">
        <f>'Table 1(Q3''20)'!U22/32.15074</f>
        <v>26.12692584991823</v>
      </c>
      <c r="W22" s="411">
        <f>'Table 1(Q3''20)'!V22/32.15074</f>
        <v>26.904512928784843</v>
      </c>
      <c r="X22" s="411">
        <f>'Table 1(Q3''20)'!W22/32.15074</f>
        <v>23.638647197545065</v>
      </c>
      <c r="Y22" s="411">
        <f>'Table 1(Q3''20)'!X22/32.15074</f>
        <v>25.815891018371584</v>
      </c>
      <c r="Z22" s="411">
        <f>'Table 1(Q3''20)'!Y22/32.15074</f>
        <v>25.349338771051617</v>
      </c>
      <c r="AA22" s="411">
        <f>'Table 1(Q3''20)'!Z22/32.15074</f>
        <v>24.882786523731646</v>
      </c>
      <c r="AB22" s="411">
        <f>'Table 1(Q3''20)'!AA22/32.15074</f>
        <v>23.327612365998419</v>
      </c>
      <c r="AC22" s="411">
        <f>'Table 1(Q3''20)'!AB22/32.15074</f>
        <v>24.882786523731646</v>
      </c>
      <c r="AD22" s="411">
        <f>'Table 1(Q3''20)'!AC22/32.15074</f>
        <v>23.638647197545065</v>
      </c>
      <c r="AE22" s="411">
        <f>'Table 1(Q3''20)'!AD22/32.15074</f>
        <v>23.794164613318387</v>
      </c>
      <c r="AF22" s="411">
        <f>'Table 1(Q3''20)'!AE22/32.15074</f>
        <v>20.994851129398576</v>
      </c>
      <c r="AG22" s="411">
        <f>'Table 1(Q3''20)'!AF22/32.15074</f>
        <v>22.705542702905127</v>
      </c>
      <c r="AH22" s="411">
        <f>'Table 1(Q3''20)'!AG22/32.15074</f>
        <v>23.7243594697653</v>
      </c>
      <c r="AI22" s="411">
        <f>'Table 1(Q3''20)'!AH22/32.15074</f>
        <v>23.1176970466136</v>
      </c>
      <c r="AJ22" s="411">
        <f>'Table 1(Q3''20)'!AI22/32.15074</f>
        <v>21.075376456190323</v>
      </c>
      <c r="AK22" s="411">
        <f>'Table 1(Q3''20)'!AJ22/32.15074</f>
        <v>21.803147889951958</v>
      </c>
      <c r="AL22" s="411">
        <f>'Table 1(Q3''20)'!AK22/32.15074</f>
        <v>20.19285848485935</v>
      </c>
      <c r="AM22" s="411">
        <f>'Table 1(Q3''20)'!AL22/32.15074</f>
        <v>12.108729409981461</v>
      </c>
      <c r="AN22" s="411">
        <f>'Table 1(Q3''20)'!AM22/32.15074</f>
        <v>20.533182283835853</v>
      </c>
      <c r="AO22" s="410">
        <f t="shared" si="47"/>
        <v>-2.57264288247252E-2</v>
      </c>
      <c r="AP22" s="410">
        <f t="shared" si="48"/>
        <v>0.69573384527941906</v>
      </c>
      <c r="AQ22" s="424"/>
      <c r="AR22" s="411">
        <f>E22-AS22</f>
        <v>49.454538215916656</v>
      </c>
      <c r="AS22" s="411">
        <f>SUM(P22:Q22)</f>
        <v>46.810742147770156</v>
      </c>
      <c r="AT22" s="411">
        <f>SUM(R22:S22)</f>
        <v>50.854194957876558</v>
      </c>
      <c r="AU22" s="411">
        <f>SUM(T22:U22)</f>
        <v>48.987985968596682</v>
      </c>
      <c r="AV22" s="411">
        <f>SUM(V22:W22)</f>
        <v>53.031438778703077</v>
      </c>
      <c r="AW22" s="411">
        <f>SUM(X22:Y22)</f>
        <v>49.454538215916649</v>
      </c>
      <c r="AX22" s="411">
        <f>SUM(Z22:AA22)</f>
        <v>50.232125294783259</v>
      </c>
      <c r="AY22" s="411">
        <f>SUM(AB22:AC22)</f>
        <v>48.210398889730065</v>
      </c>
      <c r="AZ22" s="411">
        <f>SUM(AD22:AE22)</f>
        <v>47.432811810863456</v>
      </c>
      <c r="BA22" s="411">
        <f>SUM(AF22:AG22)</f>
        <v>43.700393832303703</v>
      </c>
      <c r="BB22" s="411">
        <f>SUM(AH22:AI22)</f>
        <v>46.842056516378904</v>
      </c>
      <c r="BC22" s="411">
        <f>SUM(AJ22:AK22)</f>
        <v>42.878524346142285</v>
      </c>
      <c r="BD22" s="411">
        <f t="shared" si="50"/>
        <v>32.301587894840807</v>
      </c>
      <c r="BE22" s="410">
        <f>IF(ISERROR(BD22/BB22),"N/A",IF(BB22&lt;0,"N/A",IF(BD22&lt;0,"N/A",IF(BD22/BB22-1&gt;300%,"&gt;±300%",IF(BD22/BB22-1&lt;-300%,"&gt;±300%",BD22/BB22-1)))))</f>
        <v>-0.31041482169882617</v>
      </c>
      <c r="BF22" s="410">
        <f>IF(ISERROR(BD22/BC22),"N/A",IF(BC22&lt;0,"N/A",IF(BD22&lt;0,"N/A",IF(BD22/BC22-1&gt;300%,"&gt;±300%",IF(BD22/BC22-1&lt;-300%,"&gt;±300%",BD22/BC22-1)))))</f>
        <v>-0.24667211879582951</v>
      </c>
      <c r="BG22" s="427"/>
      <c r="BH22" s="381">
        <f t="shared" si="51"/>
        <v>74.637918068628622</v>
      </c>
      <c r="BI22" s="427"/>
    </row>
    <row r="23" spans="1:61" x14ac:dyDescent="0.2">
      <c r="B23" s="412"/>
      <c r="C23" s="412" t="s">
        <v>9</v>
      </c>
      <c r="D23" s="483">
        <f>'Table 1(Q3''20)'!C23/32.15074</f>
        <v>4.354487641653038</v>
      </c>
      <c r="E23" s="483">
        <f>'Table 1(Q3''20)'!D23/32.15074</f>
        <v>4.6655224731996841</v>
      </c>
      <c r="F23" s="483">
        <f>'Table 1(Q3''20)'!E23/32.15074</f>
        <v>4.354487641653038</v>
      </c>
      <c r="G23" s="483">
        <f>'Table 1(Q3''20)'!F23/32.15074</f>
        <v>4.1989702258797159</v>
      </c>
      <c r="H23" s="483">
        <f>'Table 1(Q3''20)'!G23/32.15074</f>
        <v>4.354487641653038</v>
      </c>
      <c r="I23" s="483">
        <f>'Table 1(Q3''20)'!H23/32.15074</f>
        <v>4.510005057426361</v>
      </c>
      <c r="J23" s="341" t="s">
        <v>101</v>
      </c>
      <c r="K23" s="341" t="s">
        <v>101</v>
      </c>
      <c r="L23" s="341" t="s">
        <v>101</v>
      </c>
      <c r="M23" s="341" t="s">
        <v>101</v>
      </c>
      <c r="N23" s="341" t="s">
        <v>101</v>
      </c>
      <c r="O23" s="418"/>
      <c r="P23" s="412">
        <f>'Table 1(Q3''20)'!O23/32.15074</f>
        <v>1.0886219104132595</v>
      </c>
      <c r="Q23" s="412">
        <f>'Table 1(Q3''20)'!P23/32.15074</f>
        <v>1.2441393261865823</v>
      </c>
      <c r="R23" s="412">
        <f>'Table 1(Q3''20)'!Q23/32.15074</f>
        <v>1.0886219104132595</v>
      </c>
      <c r="S23" s="412">
        <f>'Table 1(Q3''20)'!R23/32.15074</f>
        <v>1.0886219104132595</v>
      </c>
      <c r="T23" s="412">
        <f>'Table 1(Q3''20)'!S23/32.15074</f>
        <v>1.0886219104132595</v>
      </c>
      <c r="U23" s="412">
        <f>'Table 1(Q3''20)'!T23/32.15074</f>
        <v>1.0886219104132595</v>
      </c>
      <c r="V23" s="412">
        <f>'Table 1(Q3''20)'!U23/32.15074</f>
        <v>1.0886219104132595</v>
      </c>
      <c r="W23" s="412">
        <f>'Table 1(Q3''20)'!V23/32.15074</f>
        <v>1.0886219104132595</v>
      </c>
      <c r="X23" s="412">
        <f>'Table 1(Q3''20)'!W23/32.15074</f>
        <v>0.93310449463993683</v>
      </c>
      <c r="Y23" s="412">
        <f>'Table 1(Q3''20)'!X23/32.15074</f>
        <v>1.0886219104132595</v>
      </c>
      <c r="Z23" s="412">
        <f>'Table 1(Q3''20)'!Y23/32.15074</f>
        <v>1.0886219104132595</v>
      </c>
      <c r="AA23" s="412">
        <f>'Table 1(Q3''20)'!Z23/32.15074</f>
        <v>1.0886219104132595</v>
      </c>
      <c r="AB23" s="412">
        <f>'Table 1(Q3''20)'!AA23/32.15074</f>
        <v>1.0886219104132595</v>
      </c>
      <c r="AC23" s="412">
        <f>'Table 1(Q3''20)'!AB23/32.15074</f>
        <v>1.0886219104132595</v>
      </c>
      <c r="AD23" s="412">
        <f>'Table 1(Q3''20)'!AC23/32.15074</f>
        <v>1.0886219104132595</v>
      </c>
      <c r="AE23" s="412">
        <f>'Table 1(Q3''20)'!AD23/32.15074</f>
        <v>1.2441393261865823</v>
      </c>
      <c r="AF23" s="412">
        <f>'Table 1(Q3''20)'!AE23/32.15074</f>
        <v>1.0886219104132595</v>
      </c>
      <c r="AG23" s="412">
        <f>'Table 1(Q3''20)'!AF23/32.15074</f>
        <v>1.2441393261865823</v>
      </c>
      <c r="AH23" s="341" t="s">
        <v>101</v>
      </c>
      <c r="AI23" s="341" t="s">
        <v>101</v>
      </c>
      <c r="AJ23" s="341" t="s">
        <v>101</v>
      </c>
      <c r="AK23" s="341" t="s">
        <v>101</v>
      </c>
      <c r="AL23" s="341" t="s">
        <v>101</v>
      </c>
      <c r="AM23" s="341" t="s">
        <v>101</v>
      </c>
      <c r="AN23" s="341" t="s">
        <v>101</v>
      </c>
      <c r="AO23" s="669" t="s">
        <v>101</v>
      </c>
      <c r="AP23" s="669" t="s">
        <v>101</v>
      </c>
      <c r="AQ23" s="424"/>
      <c r="AR23" s="412">
        <f>E23-AS23</f>
        <v>2.3327612365998425</v>
      </c>
      <c r="AS23" s="412">
        <f>SUM(P23:Q23)</f>
        <v>2.3327612365998416</v>
      </c>
      <c r="AT23" s="412">
        <f>SUM(R23:S23)</f>
        <v>2.177243820826519</v>
      </c>
      <c r="AU23" s="412">
        <f>SUM(T23:U23)</f>
        <v>2.177243820826519</v>
      </c>
      <c r="AV23" s="412">
        <f>SUM(V23:W23)</f>
        <v>2.177243820826519</v>
      </c>
      <c r="AW23" s="412">
        <f>SUM(X23:Y23)</f>
        <v>2.0217264050531965</v>
      </c>
      <c r="AX23" s="412">
        <f>SUM(Z23:AA23)</f>
        <v>2.177243820826519</v>
      </c>
      <c r="AY23" s="412">
        <f>SUM(AB23:AC23)</f>
        <v>2.177243820826519</v>
      </c>
      <c r="AZ23" s="412">
        <f>SUM(AD23:AE23)</f>
        <v>2.3327612365998416</v>
      </c>
      <c r="BA23" s="412">
        <f>SUM(AF23:AG23)</f>
        <v>2.3327612365998416</v>
      </c>
      <c r="BB23" s="341" t="s">
        <v>101</v>
      </c>
      <c r="BC23" s="341" t="s">
        <v>101</v>
      </c>
      <c r="BD23" s="341" t="s">
        <v>101</v>
      </c>
      <c r="BE23" s="341" t="s">
        <v>101</v>
      </c>
      <c r="BF23" s="341" t="s">
        <v>101</v>
      </c>
      <c r="BG23" s="427"/>
      <c r="BH23" s="341" t="s">
        <v>101</v>
      </c>
      <c r="BI23" s="427"/>
    </row>
    <row r="24" spans="1:61" x14ac:dyDescent="0.2">
      <c r="B24" s="414"/>
      <c r="C24" s="414"/>
      <c r="D24" s="488"/>
      <c r="E24" s="488"/>
      <c r="F24" s="488"/>
      <c r="G24" s="488"/>
      <c r="H24" s="488"/>
      <c r="I24" s="488"/>
      <c r="J24" s="510"/>
      <c r="K24" s="414"/>
      <c r="L24" s="414"/>
      <c r="M24" s="414"/>
      <c r="N24" s="582"/>
      <c r="O24" s="418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582"/>
      <c r="AP24" s="582"/>
      <c r="AQ24" s="424"/>
      <c r="AR24" s="414"/>
      <c r="AS24" s="414"/>
      <c r="AT24" s="414"/>
      <c r="AU24" s="414"/>
      <c r="AV24" s="414"/>
      <c r="AW24" s="414"/>
      <c r="AX24" s="414"/>
      <c r="AY24" s="414"/>
      <c r="AZ24" s="414"/>
      <c r="BA24" s="414"/>
      <c r="BB24" s="414"/>
      <c r="BC24" s="414"/>
      <c r="BD24" s="414"/>
      <c r="BE24" s="414"/>
      <c r="BF24" s="414"/>
      <c r="BG24" s="427"/>
      <c r="BH24" s="394"/>
      <c r="BI24" s="427"/>
    </row>
    <row r="25" spans="1:61" s="417" customFormat="1" x14ac:dyDescent="0.2">
      <c r="A25" s="388"/>
      <c r="B25" s="454" t="s">
        <v>5</v>
      </c>
      <c r="C25" s="415"/>
      <c r="D25" s="489">
        <f>'Table 1(Q3''20)'!C25/32.15074</f>
        <v>91.599757890487126</v>
      </c>
      <c r="E25" s="489">
        <f>'Table 1(Q3''20)'!D25/32.15074</f>
        <v>93.310449463993677</v>
      </c>
      <c r="F25" s="489">
        <f>'Table 1(Q3''20)'!E25/32.15074</f>
        <v>88.333892159247341</v>
      </c>
      <c r="G25" s="489">
        <f>'Table 1(Q3''20)'!F25/32.15074</f>
        <v>77.914225302434716</v>
      </c>
      <c r="H25" s="489">
        <f>'Table 1(Q3''20)'!G25/32.15074</f>
        <v>76.514568560474814</v>
      </c>
      <c r="I25" s="489">
        <f>'Table 1(Q3''20)'!H25/32.15074</f>
        <v>69.82731968222194</v>
      </c>
      <c r="J25" s="415">
        <f>'Table 1(Q3''20)'!I25/32.15074</f>
        <v>65.317428547214789</v>
      </c>
      <c r="K25" s="415">
        <f>'Table 1(Q3''20)'!J25/32.15074</f>
        <v>56.801343301532725</v>
      </c>
      <c r="L25" s="415">
        <f>'Table 1(Q3''20)'!K25/32.15074</f>
        <v>64.443034118242579</v>
      </c>
      <c r="M25" s="416">
        <f>IF(ISERROR(K25/J25),"N/A",IF(J25&lt;0,"N/A",IF(K25&lt;0,"N/A",IF(K25/J25-1&gt;300%,"&gt;±300%",IF(K25/J25-1&lt;-300%,"&gt;±300%",K25/J25-1)))))</f>
        <v>-0.13037998333823264</v>
      </c>
      <c r="N25" s="413">
        <f>IF(ISERROR(L25/K25),"N/A",IF(K25&lt;0,"N/A",IF(L25&lt;0,"N/A",IF(L25/K25-1&gt;300%,"&gt;±300%",IF(L25/K25-1&lt;-300%,"&gt;±300%",L25/K25-1)))))</f>
        <v>0.13453362847676975</v>
      </c>
      <c r="O25" s="418"/>
      <c r="P25" s="415">
        <f>'Table 1(Q3''20)'!O25/32.15074</f>
        <v>23.016577534451773</v>
      </c>
      <c r="Q25" s="415">
        <f>'Table 1(Q3''20)'!P25/32.15074</f>
        <v>21.616920792491868</v>
      </c>
      <c r="R25" s="415">
        <f>'Table 1(Q3''20)'!Q25/32.15074</f>
        <v>22.394507871358481</v>
      </c>
      <c r="S25" s="415">
        <f>'Table 1(Q3''20)'!R25/32.15074</f>
        <v>20.528298882078609</v>
      </c>
      <c r="T25" s="415">
        <f>'Table 1(Q3''20)'!S25/32.15074</f>
        <v>24.416234276411679</v>
      </c>
      <c r="U25" s="415">
        <f>'Table 1(Q3''20)'!T25/32.15074</f>
        <v>20.994851129398576</v>
      </c>
      <c r="V25" s="415">
        <f>'Table 1(Q3''20)'!U25/32.15074</f>
        <v>18.040020229705444</v>
      </c>
      <c r="W25" s="415">
        <f>'Table 1(Q3''20)'!V25/32.15074</f>
        <v>18.662089892798736</v>
      </c>
      <c r="X25" s="415">
        <f>'Table 1(Q3''20)'!W25/32.15074</f>
        <v>19.595194387438671</v>
      </c>
      <c r="Y25" s="415">
        <f>'Table 1(Q3''20)'!X25/32.15074</f>
        <v>21.772438208265193</v>
      </c>
      <c r="Z25" s="415">
        <f>'Table 1(Q3''20)'!Y25/32.15074</f>
        <v>18.973124724345382</v>
      </c>
      <c r="AA25" s="415">
        <f>'Table 1(Q3''20)'!Z25/32.15074</f>
        <v>18.35105506125209</v>
      </c>
      <c r="AB25" s="415">
        <f>'Table 1(Q3''20)'!AA25/32.15074</f>
        <v>18.040020229705444</v>
      </c>
      <c r="AC25" s="415">
        <f>'Table 1(Q3''20)'!AB25/32.15074</f>
        <v>21.150368545171901</v>
      </c>
      <c r="AD25" s="415">
        <f>'Table 1(Q3''20)'!AC25/32.15074</f>
        <v>18.040020229705444</v>
      </c>
      <c r="AE25" s="415">
        <f>'Table 1(Q3''20)'!AD25/32.15074</f>
        <v>17.728985398158798</v>
      </c>
      <c r="AF25" s="415">
        <f>'Table 1(Q3''20)'!AE25/32.15074</f>
        <v>17.106915735065506</v>
      </c>
      <c r="AG25" s="415">
        <f>'Table 1(Q3''20)'!AF25/32.15074</f>
        <v>17.417950566612152</v>
      </c>
      <c r="AH25" s="415">
        <f>'Table 1(Q3''20)'!AG25/32.15074</f>
        <v>16.758555176398524</v>
      </c>
      <c r="AI25" s="415">
        <f>'Table 1(Q3''20)'!AH25/32.15074</f>
        <v>16.644414897087223</v>
      </c>
      <c r="AJ25" s="415">
        <f>'Table 1(Q3''20)'!AI25/32.15074</f>
        <v>16.014235519805126</v>
      </c>
      <c r="AK25" s="415">
        <f>'Table 1(Q3''20)'!AJ25/32.15074</f>
        <v>15.903456085185711</v>
      </c>
      <c r="AL25" s="415">
        <f>'Table 1(Q3''20)'!AK25/32.15074</f>
        <v>12.289943012751872</v>
      </c>
      <c r="AM25" s="415">
        <f>'Table 1(Q3''20)'!AL25/32.15074</f>
        <v>12.228597959257701</v>
      </c>
      <c r="AN25" s="415">
        <f>'Table 1(Q3''20)'!AM25/32.15074</f>
        <v>15.503302451109489</v>
      </c>
      <c r="AO25" s="416">
        <f t="shared" ref="AO25" si="52">IF(ISERROR(AN25/AJ25),"N/A",IF(AJ25&lt;0,"N/A",IF(AN25&lt;0,"N/A",IF(AN25/AJ25-1&gt;300%,"&gt;±300%",IF(AN25/AJ25-1&lt;-300%,"&gt;±300%",AN25/AJ25-1)))))</f>
        <v>-3.1904930339244464E-2</v>
      </c>
      <c r="AP25" s="416">
        <f t="shared" ref="AP25" si="53">IF(ISERROR(AN25/AM25),"N/A",IF(AM25&lt;0,"N/A",IF(AN25&lt;0,"N/A",IF(AN25/AM25-1&gt;300%,"&gt;±300%",IF(AN25/AM25-1&lt;-300%,"&gt;±300%",AN25/AM25-1)))))</f>
        <v>0.26779067418539682</v>
      </c>
      <c r="AQ25" s="424"/>
      <c r="AR25" s="415">
        <f>E25-AS25</f>
        <v>48.67695113705004</v>
      </c>
      <c r="AS25" s="415">
        <f>SUM(P25:Q25)</f>
        <v>44.633498326943638</v>
      </c>
      <c r="AT25" s="415">
        <f>SUM(R25:S25)</f>
        <v>42.922806753437087</v>
      </c>
      <c r="AU25" s="415">
        <f>SUM(T25:U25)</f>
        <v>45.411085405810255</v>
      </c>
      <c r="AV25" s="415">
        <f>SUM(V25:W25)</f>
        <v>36.70211012250418</v>
      </c>
      <c r="AW25" s="415">
        <f>SUM(X25:Y25)</f>
        <v>41.367632595703867</v>
      </c>
      <c r="AX25" s="415">
        <f>SUM(Z25:AA25)</f>
        <v>37.324179785597472</v>
      </c>
      <c r="AY25" s="415">
        <f>SUM(AB25:AC25)</f>
        <v>39.190388774877349</v>
      </c>
      <c r="AZ25" s="415">
        <f>SUM(AD25:AE25)</f>
        <v>35.769005627864246</v>
      </c>
      <c r="BA25" s="415">
        <f>SUM(AF25:AG25)</f>
        <v>34.524866301677662</v>
      </c>
      <c r="BB25" s="415">
        <f>SUM(AH25:AI25)</f>
        <v>33.402970073485747</v>
      </c>
      <c r="BC25" s="415">
        <f>SUM(AJ25:AK25)</f>
        <v>31.917691604990836</v>
      </c>
      <c r="BD25" s="415">
        <f>SUM(AL25:AM25)</f>
        <v>24.518540972009575</v>
      </c>
      <c r="BE25" s="416">
        <f>IF(ISERROR(BD25/BB25),"N/A",IF(BB25&lt;0,"N/A",IF(BD25&lt;0,"N/A",IF(BD25/BB25-1&gt;300%,"&gt;±300%",IF(BD25/BB25-1&lt;-300%,"&gt;±300%",BD25/BB25-1)))))</f>
        <v>-0.26597721944876873</v>
      </c>
      <c r="BF25" s="416">
        <f>IF(ISERROR(BD25/BC25),"N/A",IF(BC25&lt;0,"N/A",IF(BD25&lt;0,"N/A",IF(BD25/BC25-1&gt;300%,"&gt;±300%",IF(BD25/BC25-1&lt;-300%,"&gt;±300%",BD25/BC25-1)))))</f>
        <v>-0.23181972946390295</v>
      </c>
      <c r="BG25" s="427"/>
      <c r="BH25" s="389">
        <f>SUM(AK25:AN25)</f>
        <v>55.925299508304775</v>
      </c>
      <c r="BI25" s="427"/>
    </row>
    <row r="26" spans="1:61" x14ac:dyDescent="0.2">
      <c r="B26" s="445"/>
      <c r="C26" s="424"/>
      <c r="D26" s="481"/>
      <c r="E26" s="481"/>
      <c r="F26" s="481"/>
      <c r="G26" s="481"/>
      <c r="H26" s="481"/>
      <c r="I26" s="481"/>
      <c r="J26" s="506"/>
      <c r="K26" s="407"/>
      <c r="L26" s="407"/>
      <c r="M26" s="408"/>
      <c r="N26" s="40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08"/>
      <c r="AP26" s="408"/>
      <c r="AQ26" s="424"/>
      <c r="AR26" s="409"/>
      <c r="AS26" s="409"/>
      <c r="AT26" s="409"/>
      <c r="AU26" s="409"/>
      <c r="AV26" s="409"/>
      <c r="AW26" s="409"/>
      <c r="AX26" s="409"/>
      <c r="AY26" s="409"/>
      <c r="AZ26" s="409"/>
      <c r="BA26" s="409"/>
      <c r="BB26" s="409"/>
      <c r="BC26" s="409"/>
      <c r="BD26" s="409"/>
      <c r="BE26" s="418"/>
      <c r="BF26" s="418"/>
      <c r="BG26" s="427"/>
      <c r="BH26" s="377"/>
      <c r="BI26" s="427"/>
    </row>
    <row r="27" spans="1:61" s="417" customFormat="1" x14ac:dyDescent="0.2">
      <c r="A27" s="388"/>
      <c r="B27" s="445" t="s">
        <v>6</v>
      </c>
      <c r="C27" s="407"/>
      <c r="D27" s="506">
        <f t="shared" ref="D27:I27" si="54">SUM(D28:D33)</f>
        <v>46.344189900450196</v>
      </c>
      <c r="E27" s="506">
        <f t="shared" si="54"/>
        <v>49.143503384370007</v>
      </c>
      <c r="F27" s="506">
        <f t="shared" si="54"/>
        <v>52.875921362929745</v>
      </c>
      <c r="G27" s="506">
        <f t="shared" si="54"/>
        <v>56.14178709416953</v>
      </c>
      <c r="H27" s="506">
        <f t="shared" si="54"/>
        <v>52.875921362929752</v>
      </c>
      <c r="I27" s="506">
        <f t="shared" si="54"/>
        <v>60.340757320049249</v>
      </c>
      <c r="J27" s="506">
        <f>SUM(J28:J33)</f>
        <v>65.692847959877611</v>
      </c>
      <c r="K27" s="407">
        <f t="shared" ref="K27:L27" si="55">SUM(K28:K33)</f>
        <v>63.244197617172574</v>
      </c>
      <c r="L27" s="407">
        <f t="shared" si="55"/>
        <v>70.796148686194172</v>
      </c>
      <c r="M27" s="408">
        <f t="shared" ref="M27:M33" si="56">IF(ISERROR(K27/J27),"N/A",IF(J27&lt;0,"N/A",IF(K27&lt;0,"N/A",IF(K27/J27-1&gt;300%,"&gt;±300%",IF(K27/J27-1&lt;-300%,"&gt;±300%",K27/J27-1)))))</f>
        <v>-3.7274230281515108E-2</v>
      </c>
      <c r="N27" s="408">
        <f t="shared" ref="N27:N33" si="57">IF(ISERROR(L27/K27),"N/A",IF(K27&lt;0,"N/A",IF(L27&lt;0,"N/A",IF(L27/K27-1&gt;300%,"&gt;±300%",IF(L27/K27-1&lt;-300%,"&gt;±300%",L27/K27-1)))))</f>
        <v>0.11940939016626939</v>
      </c>
      <c r="O27" s="418"/>
      <c r="P27" s="407">
        <f>SUM(P28:P33)</f>
        <v>11.974841014545854</v>
      </c>
      <c r="Q27" s="407">
        <f t="shared" ref="Q27:AN27" si="58">SUM(Q28:Q33)</f>
        <v>12.752428093412471</v>
      </c>
      <c r="R27" s="407">
        <f t="shared" si="58"/>
        <v>13.063462924959115</v>
      </c>
      <c r="S27" s="407">
        <f t="shared" si="58"/>
        <v>13.374497756505761</v>
      </c>
      <c r="T27" s="407">
        <f t="shared" si="58"/>
        <v>13.218980340732438</v>
      </c>
      <c r="U27" s="407">
        <f t="shared" si="58"/>
        <v>13.84105000382573</v>
      </c>
      <c r="V27" s="407">
        <f t="shared" si="58"/>
        <v>13.996567419599053</v>
      </c>
      <c r="W27" s="407">
        <f t="shared" si="58"/>
        <v>15.240706745785634</v>
      </c>
      <c r="X27" s="407">
        <f t="shared" si="58"/>
        <v>14.774154498465666</v>
      </c>
      <c r="Y27" s="407">
        <f t="shared" si="58"/>
        <v>13.218980340732436</v>
      </c>
      <c r="Z27" s="407">
        <f t="shared" si="58"/>
        <v>13.685532588052407</v>
      </c>
      <c r="AA27" s="407">
        <f t="shared" si="58"/>
        <v>13.063462924959115</v>
      </c>
      <c r="AB27" s="407">
        <f t="shared" si="58"/>
        <v>13.218980340732436</v>
      </c>
      <c r="AC27" s="407">
        <f t="shared" si="58"/>
        <v>13.530015172279082</v>
      </c>
      <c r="AD27" s="407">
        <f t="shared" si="58"/>
        <v>14.929671914238988</v>
      </c>
      <c r="AE27" s="407">
        <f t="shared" si="58"/>
        <v>14.929671914238988</v>
      </c>
      <c r="AF27" s="407">
        <f t="shared" si="58"/>
        <v>14.774154498465666</v>
      </c>
      <c r="AG27" s="407">
        <f t="shared" si="58"/>
        <v>15.551741577332278</v>
      </c>
      <c r="AH27" s="407">
        <f t="shared" si="58"/>
        <v>17.306462980613613</v>
      </c>
      <c r="AI27" s="407">
        <f t="shared" si="58"/>
        <v>17.737964601522432</v>
      </c>
      <c r="AJ27" s="407">
        <f t="shared" si="58"/>
        <v>17.502679538373243</v>
      </c>
      <c r="AK27" s="407">
        <f t="shared" si="58"/>
        <v>13.133226486924766</v>
      </c>
      <c r="AL27" s="407">
        <f t="shared" si="58"/>
        <v>16.477626009262536</v>
      </c>
      <c r="AM27" s="407">
        <f t="shared" si="58"/>
        <v>10.951352727019719</v>
      </c>
      <c r="AN27" s="407">
        <f t="shared" si="58"/>
        <v>15.837422583816405</v>
      </c>
      <c r="AO27" s="408">
        <f t="shared" ref="AO27:AO33" si="59">IF(ISERROR(AN27/AJ27),"N/A",IF(AJ27&lt;0,"N/A",IF(AN27&lt;0,"N/A",IF(AN27/AJ27-1&gt;300%,"&gt;±300%",IF(AN27/AJ27-1&lt;-300%,"&gt;±300%",AN27/AJ27-1)))))</f>
        <v>-9.5142972303520423E-2</v>
      </c>
      <c r="AP27" s="408">
        <f t="shared" ref="AP27:AP33" si="60">IF(ISERROR(AN27/AM27),"N/A",IF(AM27&lt;0,"N/A",IF(AN27&lt;0,"N/A",IF(AN27/AM27-1&gt;300%,"&gt;±300%",IF(AN27/AM27-1&lt;-300%,"&gt;±300%",AN27/AM27-1)))))</f>
        <v>0.44616130797627696</v>
      </c>
      <c r="AQ27" s="424"/>
      <c r="AR27" s="407">
        <f>SUM(AR28:AR33)</f>
        <v>24.416234276411679</v>
      </c>
      <c r="AS27" s="407">
        <f t="shared" ref="AS27" si="61">SUM(AS28:AS33)</f>
        <v>24.727269107958325</v>
      </c>
      <c r="AT27" s="407">
        <f t="shared" ref="AT27:AT33" si="62">SUM(R27:S27)</f>
        <v>26.437960681464876</v>
      </c>
      <c r="AU27" s="407">
        <f t="shared" ref="AU27:AU33" si="63">SUM(T27:U27)</f>
        <v>27.060030344558168</v>
      </c>
      <c r="AV27" s="407">
        <f t="shared" ref="AV27:AV33" si="64">SUM(V27:W27)</f>
        <v>29.237274165384687</v>
      </c>
      <c r="AW27" s="407">
        <f t="shared" ref="AW27:AW33" si="65">SUM(X27:Y27)</f>
        <v>27.993134839198103</v>
      </c>
      <c r="AX27" s="407">
        <f t="shared" ref="AX27:AX33" si="66">SUM(Z27:AA27)</f>
        <v>26.748995513011522</v>
      </c>
      <c r="AY27" s="407">
        <f t="shared" ref="AY27:AY33" si="67">SUM(AB27:AC27)</f>
        <v>26.748995513011518</v>
      </c>
      <c r="AZ27" s="407">
        <f t="shared" ref="AZ27:AZ33" si="68">SUM(AD27:AE27)</f>
        <v>29.859343828477975</v>
      </c>
      <c r="BA27" s="407">
        <f t="shared" ref="BA27:BA33" si="69">SUM(AF27:AG27)</f>
        <v>30.325896075797942</v>
      </c>
      <c r="BB27" s="407">
        <f t="shared" ref="BB27:BB33" si="70">SUM(AH27:AI27)</f>
        <v>35.044427582136045</v>
      </c>
      <c r="BC27" s="407">
        <f t="shared" ref="BC27:BC33" si="71">SUM(AJ27:AK27)</f>
        <v>30.635906025298009</v>
      </c>
      <c r="BD27" s="407">
        <f t="shared" ref="BD27:BD33" si="72">SUM(AL27:AM27)</f>
        <v>27.428978736282254</v>
      </c>
      <c r="BE27" s="408">
        <f t="shared" ref="BE27:BE33" si="73">IF(ISERROR(BD27/BB27),"N/A",IF(BB27&lt;0,"N/A",IF(BD27&lt;0,"N/A",IF(BD27/BB27-1&gt;300%,"&gt;±300%",IF(BD27/BB27-1&lt;-300%,"&gt;±300%",BD27/BB27-1)))))</f>
        <v>-0.21730841024596381</v>
      </c>
      <c r="BF27" s="408">
        <f t="shared" ref="BF27:BF33" si="74">IF(ISERROR(BD27/BC27),"N/A",IF(BC27&lt;0,"N/A",IF(BD27&lt;0,"N/A",IF(BD27/BC27-1&gt;300%,"&gt;±300%",IF(BD27/BC27-1&lt;-300%,"&gt;±300%",BD27/BC27-1)))))</f>
        <v>-0.10467871543827012</v>
      </c>
      <c r="BG27" s="427"/>
      <c r="BH27" s="407">
        <f t="shared" ref="BH27:BH33" si="75">SUM(AK27:AN27)</f>
        <v>56.399627807023428</v>
      </c>
      <c r="BI27" s="427"/>
    </row>
    <row r="28" spans="1:61" x14ac:dyDescent="0.2">
      <c r="B28" s="434"/>
      <c r="C28" s="434" t="s">
        <v>12</v>
      </c>
      <c r="D28" s="482">
        <f>'Table 1(Q3''20)'!C28/32.15074</f>
        <v>16.640363487745539</v>
      </c>
      <c r="E28" s="482">
        <f>'Table 1(Q3''20)'!D28/32.15074</f>
        <v>16.795880903518864</v>
      </c>
      <c r="F28" s="482">
        <f>'Table 1(Q3''20)'!E28/32.15074</f>
        <v>15.707258993105603</v>
      </c>
      <c r="G28" s="482">
        <f>'Table 1(Q3''20)'!F28/32.15074</f>
        <v>17.417950566612152</v>
      </c>
      <c r="H28" s="482">
        <f>'Table 1(Q3''20)'!G28/32.15074</f>
        <v>17.573467982385477</v>
      </c>
      <c r="I28" s="482">
        <f>'Table 1(Q3''20)'!H28/32.15074</f>
        <v>17.884502813932123</v>
      </c>
      <c r="J28" s="507">
        <f>'Table 1(Q3''20)'!I28/32.15074</f>
        <v>21.718783790654005</v>
      </c>
      <c r="K28" s="409">
        <f>'Table 1(Q3''20)'!J28/32.15074</f>
        <v>18.262767132471019</v>
      </c>
      <c r="L28" s="409">
        <f>'Table 1(Q3''20)'!K28/32.15074</f>
        <v>21.075524422711347</v>
      </c>
      <c r="M28" s="410">
        <f t="shared" si="56"/>
        <v>-0.15912569927926501</v>
      </c>
      <c r="N28" s="410">
        <f t="shared" si="57"/>
        <v>0.1540159423726799</v>
      </c>
      <c r="O28" s="418"/>
      <c r="P28" s="409">
        <f>'Table 1(Q3''20)'!O28/32.15074</f>
        <v>4.510005057426361</v>
      </c>
      <c r="Q28" s="409">
        <f>'Table 1(Q3''20)'!P28/32.15074</f>
        <v>3.8879353943330699</v>
      </c>
      <c r="R28" s="409">
        <f>'Table 1(Q3''20)'!Q28/32.15074</f>
        <v>4.1989702258797159</v>
      </c>
      <c r="S28" s="409">
        <f>'Table 1(Q3''20)'!R28/32.15074</f>
        <v>4.0434528101063929</v>
      </c>
      <c r="T28" s="409">
        <f>'Table 1(Q3''20)'!S28/32.15074</f>
        <v>3.8879353943330699</v>
      </c>
      <c r="U28" s="409">
        <f>'Table 1(Q3''20)'!T28/32.15074</f>
        <v>3.5769005627864243</v>
      </c>
      <c r="V28" s="409">
        <f>'Table 1(Q3''20)'!U28/32.15074</f>
        <v>4.354487641653038</v>
      </c>
      <c r="W28" s="409">
        <f>'Table 1(Q3''20)'!V28/32.15074</f>
        <v>4.1989702258797159</v>
      </c>
      <c r="X28" s="409">
        <f>'Table 1(Q3''20)'!W28/32.15074</f>
        <v>5.1320747205196522</v>
      </c>
      <c r="Y28" s="409">
        <f>'Table 1(Q3''20)'!X28/32.15074</f>
        <v>4.0434528101063929</v>
      </c>
      <c r="Z28" s="409">
        <f>'Table 1(Q3''20)'!Y28/32.15074</f>
        <v>4.6655224731996841</v>
      </c>
      <c r="AA28" s="409">
        <f>'Table 1(Q3''20)'!Z28/32.15074</f>
        <v>4.1989702258797159</v>
      </c>
      <c r="AB28" s="409">
        <f>'Table 1(Q3''20)'!AA28/32.15074</f>
        <v>4.9765573047463292</v>
      </c>
      <c r="AC28" s="409">
        <f>'Table 1(Q3''20)'!AB28/32.15074</f>
        <v>4.1989702258797159</v>
      </c>
      <c r="AD28" s="409">
        <f>'Table 1(Q3''20)'!AC28/32.15074</f>
        <v>4.510005057426361</v>
      </c>
      <c r="AE28" s="409">
        <f>'Table 1(Q3''20)'!AD28/32.15074</f>
        <v>4.1989702258797159</v>
      </c>
      <c r="AF28" s="409">
        <f>'Table 1(Q3''20)'!AE28/32.15074</f>
        <v>4.8210398889730071</v>
      </c>
      <c r="AG28" s="409">
        <f>'Table 1(Q3''20)'!AF28/32.15074</f>
        <v>4.354487641653038</v>
      </c>
      <c r="AH28" s="409">
        <f>'Table 1(Q3''20)'!AG28/32.15074</f>
        <v>4.3472515339045703</v>
      </c>
      <c r="AI28" s="409">
        <f>'Table 1(Q3''20)'!AH28/32.15074</f>
        <v>6.2776638217459135</v>
      </c>
      <c r="AJ28" s="409">
        <f>'Table 1(Q3''20)'!AI28/32.15074</f>
        <v>5.074959473118561</v>
      </c>
      <c r="AK28" s="409">
        <f>'Table 1(Q3''20)'!AJ28/32.15074</f>
        <v>6.0189089618849581</v>
      </c>
      <c r="AL28" s="409">
        <f>'Table 1(Q3''20)'!AK28/32.15074</f>
        <v>5.5187584628135031</v>
      </c>
      <c r="AM28" s="409">
        <f>'Table 1(Q3''20)'!AL28/32.15074</f>
        <v>3.5466586666759903</v>
      </c>
      <c r="AN28" s="409">
        <f>'Table 1(Q3''20)'!AM28/32.15074</f>
        <v>3.8430988535586206</v>
      </c>
      <c r="AO28" s="410">
        <f t="shared" si="59"/>
        <v>-0.24273309493109363</v>
      </c>
      <c r="AP28" s="410">
        <f t="shared" si="60"/>
        <v>8.3582947992133949E-2</v>
      </c>
      <c r="AQ28" s="424"/>
      <c r="AR28" s="411">
        <f t="shared" ref="AR28:AR33" si="76">E28-AS28</f>
        <v>8.3979404517594318</v>
      </c>
      <c r="AS28" s="411">
        <f t="shared" ref="AS28:AS33" si="77">SUM(P28:Q28)</f>
        <v>8.3979404517594318</v>
      </c>
      <c r="AT28" s="411">
        <f t="shared" si="62"/>
        <v>8.2424230359861088</v>
      </c>
      <c r="AU28" s="411">
        <f t="shared" si="63"/>
        <v>7.4648359571194938</v>
      </c>
      <c r="AV28" s="411">
        <f t="shared" si="64"/>
        <v>8.5534578675327531</v>
      </c>
      <c r="AW28" s="411">
        <f t="shared" si="65"/>
        <v>9.1755275306260451</v>
      </c>
      <c r="AX28" s="411">
        <f t="shared" si="66"/>
        <v>8.8644926990793991</v>
      </c>
      <c r="AY28" s="411">
        <f t="shared" si="67"/>
        <v>9.1755275306260451</v>
      </c>
      <c r="AZ28" s="411">
        <f t="shared" si="68"/>
        <v>8.7089752833060778</v>
      </c>
      <c r="BA28" s="411">
        <f t="shared" si="69"/>
        <v>9.1755275306260451</v>
      </c>
      <c r="BB28" s="411">
        <f t="shared" si="70"/>
        <v>10.624915355650483</v>
      </c>
      <c r="BC28" s="411">
        <f t="shared" si="71"/>
        <v>11.093868435003518</v>
      </c>
      <c r="BD28" s="411">
        <f t="shared" si="72"/>
        <v>9.065417129489493</v>
      </c>
      <c r="BE28" s="410">
        <f t="shared" si="73"/>
        <v>-0.14677747294538457</v>
      </c>
      <c r="BF28" s="410">
        <f t="shared" si="74"/>
        <v>-0.18284436284766359</v>
      </c>
      <c r="BG28" s="427"/>
      <c r="BH28" s="381">
        <f t="shared" si="75"/>
        <v>18.927424944933072</v>
      </c>
      <c r="BI28" s="427"/>
    </row>
    <row r="29" spans="1:61" x14ac:dyDescent="0.2">
      <c r="B29" s="434"/>
      <c r="C29" s="434" t="s">
        <v>13</v>
      </c>
      <c r="D29" s="482">
        <f>'Table 1(Q3''20)'!C29/32.15074</f>
        <v>1.5551741577332279</v>
      </c>
      <c r="E29" s="482">
        <f>'Table 1(Q3''20)'!D29/32.15074</f>
        <v>1.8662089892798737</v>
      </c>
      <c r="F29" s="482">
        <f>'Table 1(Q3''20)'!E29/32.15074</f>
        <v>6.3762140467062345</v>
      </c>
      <c r="G29" s="482">
        <f>'Table 1(Q3''20)'!F29/32.15074</f>
        <v>6.6872488782528805</v>
      </c>
      <c r="H29" s="482">
        <f>'Table 1(Q3''20)'!G29/32.15074</f>
        <v>3.1103483154664557</v>
      </c>
      <c r="I29" s="482">
        <f>'Table 1(Q3''20)'!H29/32.15074</f>
        <v>7.3093185413461716</v>
      </c>
      <c r="J29" s="507">
        <f>'Table 1(Q3''20)'!I29/32.15074</f>
        <v>6.8063128975976861</v>
      </c>
      <c r="K29" s="409">
        <f>'Table 1(Q3''20)'!J29/32.15074</f>
        <v>3.5804293759264243</v>
      </c>
      <c r="L29" s="409">
        <f>'Table 1(Q3''20)'!K29/32.15074</f>
        <v>4.9017195284084085</v>
      </c>
      <c r="M29" s="410">
        <f t="shared" si="56"/>
        <v>-0.47395463156121576</v>
      </c>
      <c r="N29" s="410">
        <f t="shared" si="57"/>
        <v>0.3690312009408383</v>
      </c>
      <c r="O29" s="418"/>
      <c r="P29" s="411">
        <f>'Table 1(Q3''20)'!O29/32.15074</f>
        <v>0.46655224731996842</v>
      </c>
      <c r="Q29" s="411">
        <f>'Table 1(Q3''20)'!P29/32.15074</f>
        <v>0.46655224731996842</v>
      </c>
      <c r="R29" s="411">
        <f>'Table 1(Q3''20)'!Q29/32.15074</f>
        <v>1.7106915735065507</v>
      </c>
      <c r="S29" s="411">
        <f>'Table 1(Q3''20)'!R29/32.15074</f>
        <v>1.5551741577332279</v>
      </c>
      <c r="T29" s="411">
        <f>'Table 1(Q3''20)'!S29/32.15074</f>
        <v>1.5551741577332279</v>
      </c>
      <c r="U29" s="411">
        <f>'Table 1(Q3''20)'!T29/32.15074</f>
        <v>1.5551741577332279</v>
      </c>
      <c r="V29" s="411">
        <f>'Table 1(Q3''20)'!U29/32.15074</f>
        <v>1.7106915735065507</v>
      </c>
      <c r="W29" s="411">
        <f>'Table 1(Q3''20)'!V29/32.15074</f>
        <v>1.8662089892798737</v>
      </c>
      <c r="X29" s="411">
        <f>'Table 1(Q3''20)'!W29/32.15074</f>
        <v>1.7106915735065507</v>
      </c>
      <c r="Y29" s="411">
        <f>'Table 1(Q3''20)'!X29/32.15074</f>
        <v>1.7106915735065507</v>
      </c>
      <c r="Z29" s="411">
        <f>'Table 1(Q3''20)'!Y29/32.15074</f>
        <v>1.0886219104132595</v>
      </c>
      <c r="AA29" s="411">
        <f>'Table 1(Q3''20)'!Z29/32.15074</f>
        <v>0.46655224731996842</v>
      </c>
      <c r="AB29" s="411">
        <f>'Table 1(Q3''20)'!AA29/32.15074</f>
        <v>0.77758707886661393</v>
      </c>
      <c r="AC29" s="411">
        <f>'Table 1(Q3''20)'!AB29/32.15074</f>
        <v>0.77758707886661393</v>
      </c>
      <c r="AD29" s="411">
        <f>'Table 1(Q3''20)'!AC29/32.15074</f>
        <v>1.7106915735065507</v>
      </c>
      <c r="AE29" s="411">
        <f>'Table 1(Q3''20)'!AD29/32.15074</f>
        <v>1.7106915735065507</v>
      </c>
      <c r="AF29" s="411">
        <f>'Table 1(Q3''20)'!AE29/32.15074</f>
        <v>1.7106915735065507</v>
      </c>
      <c r="AG29" s="411">
        <f>'Table 1(Q3''20)'!AF29/32.15074</f>
        <v>1.7106915735065507</v>
      </c>
      <c r="AH29" s="411">
        <f>'Table 1(Q3''20)'!AG29/32.15074</f>
        <v>1.7015782243994215</v>
      </c>
      <c r="AI29" s="411">
        <f>'Table 1(Q3''20)'!AH29/32.15074</f>
        <v>1.7015782243994215</v>
      </c>
      <c r="AJ29" s="411">
        <f>'Table 1(Q3''20)'!AI29/32.15074</f>
        <v>1.7015782243994215</v>
      </c>
      <c r="AK29" s="411">
        <f>'Table 1(Q3''20)'!AJ29/32.15074</f>
        <v>1.7015782243994215</v>
      </c>
      <c r="AL29" s="411">
        <f>'Table 1(Q3''20)'!AK29/32.15074</f>
        <v>1.0568955779097542</v>
      </c>
      <c r="AM29" s="411">
        <f>'Table 1(Q3''20)'!AL29/32.15074</f>
        <v>0.63593100060159358</v>
      </c>
      <c r="AN29" s="411">
        <f>'Table 1(Q3''20)'!AM29/32.15074</f>
        <v>0.71499295955108977</v>
      </c>
      <c r="AO29" s="410">
        <f t="shared" si="59"/>
        <v>-0.57980600051258335</v>
      </c>
      <c r="AP29" s="410">
        <f t="shared" si="60"/>
        <v>0.12432474415416639</v>
      </c>
      <c r="AQ29" s="424"/>
      <c r="AR29" s="411">
        <f t="shared" si="76"/>
        <v>0.93310449463993683</v>
      </c>
      <c r="AS29" s="411">
        <f t="shared" si="77"/>
        <v>0.93310449463993683</v>
      </c>
      <c r="AT29" s="411">
        <f t="shared" si="62"/>
        <v>3.2658657312397787</v>
      </c>
      <c r="AU29" s="411">
        <f t="shared" si="63"/>
        <v>3.1103483154664557</v>
      </c>
      <c r="AV29" s="411">
        <f t="shared" si="64"/>
        <v>3.5769005627864243</v>
      </c>
      <c r="AW29" s="411">
        <f t="shared" si="65"/>
        <v>3.4213831470131013</v>
      </c>
      <c r="AX29" s="411">
        <f t="shared" si="66"/>
        <v>1.5551741577332279</v>
      </c>
      <c r="AY29" s="411">
        <f t="shared" si="67"/>
        <v>1.5551741577332279</v>
      </c>
      <c r="AZ29" s="411">
        <f t="shared" si="68"/>
        <v>3.4213831470131013</v>
      </c>
      <c r="BA29" s="411">
        <f t="shared" si="69"/>
        <v>3.4213831470131013</v>
      </c>
      <c r="BB29" s="411">
        <f t="shared" si="70"/>
        <v>3.403156448798843</v>
      </c>
      <c r="BC29" s="411">
        <f t="shared" si="71"/>
        <v>3.403156448798843</v>
      </c>
      <c r="BD29" s="411">
        <f t="shared" si="72"/>
        <v>1.6928265785113479</v>
      </c>
      <c r="BE29" s="410">
        <f t="shared" si="73"/>
        <v>-0.50257162608294503</v>
      </c>
      <c r="BF29" s="410">
        <f t="shared" si="74"/>
        <v>-0.50257162608294503</v>
      </c>
      <c r="BG29" s="427"/>
      <c r="BH29" s="381">
        <f t="shared" si="75"/>
        <v>4.1093977624618594</v>
      </c>
      <c r="BI29" s="427"/>
    </row>
    <row r="30" spans="1:61" x14ac:dyDescent="0.2">
      <c r="B30" s="434"/>
      <c r="C30" s="434" t="s">
        <v>10</v>
      </c>
      <c r="D30" s="490">
        <f>'Table 1(Q3''20)'!C30/32.15074</f>
        <v>6.0651792151595894</v>
      </c>
      <c r="E30" s="490">
        <f>'Table 1(Q3''20)'!D30/32.15074</f>
        <v>6.6872488782528805</v>
      </c>
      <c r="F30" s="490">
        <f>'Table 1(Q3''20)'!E30/32.15074</f>
        <v>6.3762140467062345</v>
      </c>
      <c r="G30" s="490">
        <f>'Table 1(Q3''20)'!F30/32.15074</f>
        <v>6.0651792151595894</v>
      </c>
      <c r="H30" s="490">
        <f>'Table 1(Q3''20)'!G30/32.15074</f>
        <v>6.5317314624795575</v>
      </c>
      <c r="I30" s="490">
        <f>'Table 1(Q3''20)'!H30/32.15074</f>
        <v>6.3762140467062345</v>
      </c>
      <c r="J30" s="511">
        <f>'Table 1(Q3''20)'!I30/32.15074</f>
        <v>4.5077427571396802</v>
      </c>
      <c r="K30" s="409">
        <f>'Table 1(Q3''20)'!J30/32.15074</f>
        <v>4.2221021077943188</v>
      </c>
      <c r="L30" s="409">
        <f>'Table 1(Q3''20)'!K30/32.15074</f>
        <v>4.1882434291836814</v>
      </c>
      <c r="M30" s="410">
        <f t="shared" si="56"/>
        <v>-6.3366670356897248E-2</v>
      </c>
      <c r="N30" s="410">
        <f t="shared" si="57"/>
        <v>-8.0193888603811159E-3</v>
      </c>
      <c r="O30" s="418"/>
      <c r="P30" s="411">
        <f>'Table 1(Q3''20)'!O30/32.15074</f>
        <v>1.7106915735065507</v>
      </c>
      <c r="Q30" s="411">
        <f>'Table 1(Q3''20)'!P30/32.15074</f>
        <v>1.8662089892798737</v>
      </c>
      <c r="R30" s="411">
        <f>'Table 1(Q3''20)'!Q30/32.15074</f>
        <v>1.8662089892798737</v>
      </c>
      <c r="S30" s="411">
        <f>'Table 1(Q3''20)'!R30/32.15074</f>
        <v>1.5551741577332279</v>
      </c>
      <c r="T30" s="411">
        <f>'Table 1(Q3''20)'!S30/32.15074</f>
        <v>1.5551741577332279</v>
      </c>
      <c r="U30" s="411">
        <f>'Table 1(Q3''20)'!T30/32.15074</f>
        <v>1.5551741577332279</v>
      </c>
      <c r="V30" s="411">
        <f>'Table 1(Q3''20)'!U30/32.15074</f>
        <v>1.5551741577332279</v>
      </c>
      <c r="W30" s="411">
        <f>'Table 1(Q3''20)'!V30/32.15074</f>
        <v>1.5551741577332279</v>
      </c>
      <c r="X30" s="411">
        <f>'Table 1(Q3''20)'!W30/32.15074</f>
        <v>1.5551741577332279</v>
      </c>
      <c r="Y30" s="411">
        <f>'Table 1(Q3''20)'!X30/32.15074</f>
        <v>1.5551741577332279</v>
      </c>
      <c r="Z30" s="411">
        <f>'Table 1(Q3''20)'!Y30/32.15074</f>
        <v>1.7106915735065507</v>
      </c>
      <c r="AA30" s="411">
        <f>'Table 1(Q3''20)'!Z30/32.15074</f>
        <v>1.5551741577332279</v>
      </c>
      <c r="AB30" s="411">
        <f>'Table 1(Q3''20)'!AA30/32.15074</f>
        <v>1.5551741577332279</v>
      </c>
      <c r="AC30" s="411">
        <f>'Table 1(Q3''20)'!AB30/32.15074</f>
        <v>2.0217264050531965</v>
      </c>
      <c r="AD30" s="411">
        <f>'Table 1(Q3''20)'!AC30/32.15074</f>
        <v>1.7106915735065507</v>
      </c>
      <c r="AE30" s="411">
        <f>'Table 1(Q3''20)'!AD30/32.15074</f>
        <v>1.5551741577332279</v>
      </c>
      <c r="AF30" s="411">
        <f>'Table 1(Q3''20)'!AE30/32.15074</f>
        <v>1.5551741577332279</v>
      </c>
      <c r="AG30" s="411">
        <f>'Table 1(Q3''20)'!AF30/32.15074</f>
        <v>1.7106915735065507</v>
      </c>
      <c r="AH30" s="411">
        <f>'Table 1(Q3''20)'!AG30/32.15074</f>
        <v>1.0914145279393257</v>
      </c>
      <c r="AI30" s="411">
        <f>'Table 1(Q3''20)'!AH30/32.15074</f>
        <v>1.1116143547551314</v>
      </c>
      <c r="AJ30" s="411">
        <f>'Table 1(Q3''20)'!AI30/32.15074</f>
        <v>1.1672996658863839</v>
      </c>
      <c r="AK30" s="411">
        <f>'Table 1(Q3''20)'!AJ30/32.15074</f>
        <v>1.124899856115287</v>
      </c>
      <c r="AL30" s="411">
        <f>'Table 1(Q3''20)'!AK30/32.15074</f>
        <v>0.99251758062178341</v>
      </c>
      <c r="AM30" s="411">
        <f>'Table 1(Q3''20)'!AL30/32.15074</f>
        <v>0.91716928195120861</v>
      </c>
      <c r="AN30" s="411">
        <f>'Table 1(Q3''20)'!AM30/32.15074</f>
        <v>1.1570091587316498</v>
      </c>
      <c r="AO30" s="410">
        <f t="shared" si="59"/>
        <v>-8.815651589277218E-3</v>
      </c>
      <c r="AP30" s="410">
        <f t="shared" si="60"/>
        <v>0.26150011944381735</v>
      </c>
      <c r="AQ30" s="424"/>
      <c r="AR30" s="411">
        <f t="shared" si="76"/>
        <v>3.1103483154664562</v>
      </c>
      <c r="AS30" s="411">
        <f t="shared" si="77"/>
        <v>3.5769005627864243</v>
      </c>
      <c r="AT30" s="411">
        <f t="shared" si="62"/>
        <v>3.4213831470131018</v>
      </c>
      <c r="AU30" s="411">
        <f t="shared" si="63"/>
        <v>3.1103483154664557</v>
      </c>
      <c r="AV30" s="411">
        <f t="shared" si="64"/>
        <v>3.1103483154664557</v>
      </c>
      <c r="AW30" s="411">
        <f t="shared" si="65"/>
        <v>3.1103483154664557</v>
      </c>
      <c r="AX30" s="411">
        <f t="shared" si="66"/>
        <v>3.2658657312397787</v>
      </c>
      <c r="AY30" s="411">
        <f t="shared" si="67"/>
        <v>3.5769005627864243</v>
      </c>
      <c r="AZ30" s="411">
        <f t="shared" si="68"/>
        <v>3.2658657312397787</v>
      </c>
      <c r="BA30" s="411">
        <f t="shared" si="69"/>
        <v>3.2658657312397787</v>
      </c>
      <c r="BB30" s="411">
        <f t="shared" si="70"/>
        <v>2.2030288826944568</v>
      </c>
      <c r="BC30" s="411">
        <f t="shared" si="71"/>
        <v>2.2921995220016709</v>
      </c>
      <c r="BD30" s="411">
        <f t="shared" si="72"/>
        <v>1.9096868625729919</v>
      </c>
      <c r="BE30" s="410">
        <f t="shared" si="73"/>
        <v>-0.13315396017989889</v>
      </c>
      <c r="BF30" s="410">
        <f t="shared" si="74"/>
        <v>-0.16687581327765422</v>
      </c>
      <c r="BG30" s="427"/>
      <c r="BH30" s="381">
        <f t="shared" si="75"/>
        <v>4.1915958774199282</v>
      </c>
      <c r="BI30" s="427"/>
    </row>
    <row r="31" spans="1:61" x14ac:dyDescent="0.2">
      <c r="B31" s="434"/>
      <c r="C31" s="434" t="s">
        <v>11</v>
      </c>
      <c r="D31" s="482">
        <f>'Table 1(Q3''20)'!C31/32.15074</f>
        <v>4.510005057426361</v>
      </c>
      <c r="E31" s="482">
        <f>'Table 1(Q3''20)'!D31/32.15074</f>
        <v>5.4431095520662982</v>
      </c>
      <c r="F31" s="482">
        <f>'Table 1(Q3''20)'!E31/32.15074</f>
        <v>6.2206966309329115</v>
      </c>
      <c r="G31" s="482">
        <f>'Table 1(Q3''20)'!F31/32.15074</f>
        <v>6.3762140467062345</v>
      </c>
      <c r="H31" s="482">
        <f>'Table 1(Q3''20)'!G31/32.15074</f>
        <v>5.5986269678396203</v>
      </c>
      <c r="I31" s="482">
        <f>'Table 1(Q3''20)'!H31/32.15074</f>
        <v>7.6203533728928168</v>
      </c>
      <c r="J31" s="507">
        <f>'Table 1(Q3''20)'!I31/32.15074</f>
        <v>6.9636361410643284</v>
      </c>
      <c r="K31" s="409">
        <f>'Table 1(Q3''20)'!J31/32.15074</f>
        <v>14.858853992593241</v>
      </c>
      <c r="L31" s="409">
        <f>'Table 1(Q3''20)'!K31/32.15074</f>
        <v>15.448678673150093</v>
      </c>
      <c r="M31" s="410">
        <f t="shared" si="56"/>
        <v>1.1337780566924049</v>
      </c>
      <c r="N31" s="410">
        <f t="shared" si="57"/>
        <v>3.9695166319748676E-2</v>
      </c>
      <c r="O31" s="418"/>
      <c r="P31" s="411">
        <f>'Table 1(Q3''20)'!O31/32.15074</f>
        <v>1.2441393261865823</v>
      </c>
      <c r="Q31" s="411">
        <f>'Table 1(Q3''20)'!P31/32.15074</f>
        <v>1.5551741577332279</v>
      </c>
      <c r="R31" s="411">
        <f>'Table 1(Q3''20)'!Q31/32.15074</f>
        <v>0.93310449463993683</v>
      </c>
      <c r="S31" s="411">
        <f>'Table 1(Q3''20)'!R31/32.15074</f>
        <v>1.3996567419599051</v>
      </c>
      <c r="T31" s="411">
        <f>'Table 1(Q3''20)'!S31/32.15074</f>
        <v>2.177243820826519</v>
      </c>
      <c r="U31" s="411">
        <f>'Table 1(Q3''20)'!T31/32.15074</f>
        <v>2.177243820826519</v>
      </c>
      <c r="V31" s="411">
        <f>'Table 1(Q3''20)'!U31/32.15074</f>
        <v>1.8662089892798737</v>
      </c>
      <c r="W31" s="411">
        <f>'Table 1(Q3''20)'!V31/32.15074</f>
        <v>2.4882786523731646</v>
      </c>
      <c r="X31" s="411">
        <f>'Table 1(Q3''20)'!W31/32.15074</f>
        <v>1.8662089892798737</v>
      </c>
      <c r="Y31" s="411">
        <f>'Table 1(Q3''20)'!X31/32.15074</f>
        <v>0.15551741577332279</v>
      </c>
      <c r="Z31" s="411">
        <f>'Table 1(Q3''20)'!Y31/32.15074</f>
        <v>1.2441393261865823</v>
      </c>
      <c r="AA31" s="411">
        <f>'Table 1(Q3''20)'!Z31/32.15074</f>
        <v>1.5551741577332279</v>
      </c>
      <c r="AB31" s="411">
        <f>'Table 1(Q3''20)'!AA31/32.15074</f>
        <v>1.3996567419599051</v>
      </c>
      <c r="AC31" s="411">
        <f>'Table 1(Q3''20)'!AB31/32.15074</f>
        <v>1.0886219104132595</v>
      </c>
      <c r="AD31" s="411">
        <f>'Table 1(Q3''20)'!AC31/32.15074</f>
        <v>1.8662089892798737</v>
      </c>
      <c r="AE31" s="411">
        <f>'Table 1(Q3''20)'!AD31/32.15074</f>
        <v>1.8662089892798737</v>
      </c>
      <c r="AF31" s="411">
        <f>'Table 1(Q3''20)'!AE31/32.15074</f>
        <v>2.0217264050531965</v>
      </c>
      <c r="AG31" s="411">
        <f>'Table 1(Q3''20)'!AF31/32.15074</f>
        <v>2.0217264050531965</v>
      </c>
      <c r="AH31" s="411">
        <f>'Table 1(Q3''20)'!AG31/32.15074</f>
        <v>3.7327696752442763</v>
      </c>
      <c r="AI31" s="411">
        <f>'Table 1(Q3''20)'!AH31/32.15074</f>
        <v>2.2178173707272952</v>
      </c>
      <c r="AJ31" s="411">
        <f>'Table 1(Q3''20)'!AI31/32.15074</f>
        <v>3.1628168589250292</v>
      </c>
      <c r="AK31" s="411">
        <f>'Table 1(Q3''20)'!AJ31/32.15074</f>
        <v>-2.1497677638322719</v>
      </c>
      <c r="AL31" s="411">
        <f>'Table 1(Q3''20)'!AK31/32.15074</f>
        <v>3.4188668452508955</v>
      </c>
      <c r="AM31" s="411">
        <f>'Table 1(Q3''20)'!AL31/32.15074</f>
        <v>0.79335957969938931</v>
      </c>
      <c r="AN31" s="411">
        <f>'Table 1(Q3''20)'!AM31/32.15074</f>
        <v>4.2897620385827606</v>
      </c>
      <c r="AO31" s="410">
        <f t="shared" si="59"/>
        <v>0.35631060220184696</v>
      </c>
      <c r="AP31" s="410" t="str">
        <f t="shared" si="60"/>
        <v>&gt;±300%</v>
      </c>
      <c r="AQ31" s="424"/>
      <c r="AR31" s="411">
        <f t="shared" si="76"/>
        <v>2.643796068146488</v>
      </c>
      <c r="AS31" s="411">
        <f t="shared" si="77"/>
        <v>2.7993134839198102</v>
      </c>
      <c r="AT31" s="411">
        <f t="shared" si="62"/>
        <v>2.332761236599842</v>
      </c>
      <c r="AU31" s="411">
        <f t="shared" si="63"/>
        <v>4.354487641653038</v>
      </c>
      <c r="AV31" s="411">
        <f t="shared" si="64"/>
        <v>4.354487641653038</v>
      </c>
      <c r="AW31" s="411">
        <f t="shared" si="65"/>
        <v>2.0217264050531965</v>
      </c>
      <c r="AX31" s="411">
        <f t="shared" si="66"/>
        <v>2.7993134839198102</v>
      </c>
      <c r="AY31" s="411">
        <f t="shared" si="67"/>
        <v>2.4882786523731646</v>
      </c>
      <c r="AZ31" s="411">
        <f t="shared" si="68"/>
        <v>3.7324179785597473</v>
      </c>
      <c r="BA31" s="411">
        <f t="shared" si="69"/>
        <v>4.0434528101063929</v>
      </c>
      <c r="BB31" s="411">
        <f t="shared" si="70"/>
        <v>5.950587045971572</v>
      </c>
      <c r="BC31" s="411">
        <f t="shared" si="71"/>
        <v>1.0130490950927573</v>
      </c>
      <c r="BD31" s="411">
        <f t="shared" si="72"/>
        <v>4.212226424950285</v>
      </c>
      <c r="BE31" s="410">
        <f t="shared" si="73"/>
        <v>-0.29213262617477753</v>
      </c>
      <c r="BF31" s="410" t="str">
        <f t="shared" si="74"/>
        <v>&gt;±300%</v>
      </c>
      <c r="BG31" s="427"/>
      <c r="BH31" s="381">
        <f t="shared" si="75"/>
        <v>6.3522206997007737</v>
      </c>
      <c r="BI31" s="427"/>
    </row>
    <row r="32" spans="1:61" x14ac:dyDescent="0.2">
      <c r="B32" s="434"/>
      <c r="C32" s="434" t="s">
        <v>58</v>
      </c>
      <c r="D32" s="482">
        <f>'Table 1(Q3''20)'!C32/32.15074</f>
        <v>6.8427662940262026</v>
      </c>
      <c r="E32" s="482">
        <f>'Table 1(Q3''20)'!D32/32.15074</f>
        <v>6.8427662940262026</v>
      </c>
      <c r="F32" s="482">
        <f>'Table 1(Q3''20)'!E32/32.15074</f>
        <v>6.9982837097995256</v>
      </c>
      <c r="G32" s="482">
        <f>'Table 1(Q3''20)'!F32/32.15074</f>
        <v>7.1538011255728486</v>
      </c>
      <c r="H32" s="482">
        <f>'Table 1(Q3''20)'!G32/32.15074</f>
        <v>7.3093185413461716</v>
      </c>
      <c r="I32" s="482">
        <f>'Table 1(Q3''20)'!H32/32.15074</f>
        <v>7.4648359571194947</v>
      </c>
      <c r="J32" s="507">
        <f>'Table 1(Q3''20)'!I32/32.15074</f>
        <v>7.7410348875329182</v>
      </c>
      <c r="K32" s="409">
        <f>'Table 1(Q3''20)'!J32/32.15074</f>
        <v>7.2990335209205508</v>
      </c>
      <c r="L32" s="409">
        <f>'Table 1(Q3''20)'!K32/32.15074</f>
        <v>7.8970451951398992</v>
      </c>
      <c r="M32" s="410">
        <f t="shared" si="56"/>
        <v>-5.7098485284470035E-2</v>
      </c>
      <c r="N32" s="410">
        <f t="shared" si="57"/>
        <v>8.1930254533743696E-2</v>
      </c>
      <c r="O32" s="418"/>
      <c r="P32" s="411">
        <f>'Table 1(Q3''20)'!O32/32.15074</f>
        <v>1.3996567419599051</v>
      </c>
      <c r="Q32" s="411">
        <f>'Table 1(Q3''20)'!P32/32.15074</f>
        <v>2.0217264050531965</v>
      </c>
      <c r="R32" s="411">
        <f>'Table 1(Q3''20)'!Q32/32.15074</f>
        <v>1.5551741577332279</v>
      </c>
      <c r="S32" s="411">
        <f>'Table 1(Q3''20)'!R32/32.15074</f>
        <v>2.0217264050531965</v>
      </c>
      <c r="T32" s="411">
        <f>'Table 1(Q3''20)'!S32/32.15074</f>
        <v>1.3996567419599051</v>
      </c>
      <c r="U32" s="411">
        <f>'Table 1(Q3''20)'!T32/32.15074</f>
        <v>2.0217264050531965</v>
      </c>
      <c r="V32" s="411">
        <f>'Table 1(Q3''20)'!U32/32.15074</f>
        <v>1.5551741577332279</v>
      </c>
      <c r="W32" s="411">
        <f>'Table 1(Q3''20)'!V32/32.15074</f>
        <v>2.177243820826519</v>
      </c>
      <c r="X32" s="411">
        <f>'Table 1(Q3''20)'!W32/32.15074</f>
        <v>1.3996567419599051</v>
      </c>
      <c r="Y32" s="411">
        <f>'Table 1(Q3''20)'!X32/32.15074</f>
        <v>2.332761236599842</v>
      </c>
      <c r="Z32" s="411">
        <f>'Table 1(Q3''20)'!Y32/32.15074</f>
        <v>1.7106915735065507</v>
      </c>
      <c r="AA32" s="411">
        <f>'Table 1(Q3''20)'!Z32/32.15074</f>
        <v>2.177243820826519</v>
      </c>
      <c r="AB32" s="411">
        <f>'Table 1(Q3''20)'!AA32/32.15074</f>
        <v>1.3996567419599051</v>
      </c>
      <c r="AC32" s="411">
        <f>'Table 1(Q3''20)'!AB32/32.15074</f>
        <v>2.177243820826519</v>
      </c>
      <c r="AD32" s="411">
        <f>'Table 1(Q3''20)'!AC32/32.15074</f>
        <v>1.7106915735065507</v>
      </c>
      <c r="AE32" s="411">
        <f>'Table 1(Q3''20)'!AD32/32.15074</f>
        <v>2.177243820826519</v>
      </c>
      <c r="AF32" s="411">
        <f>'Table 1(Q3''20)'!AE32/32.15074</f>
        <v>1.3996567419599051</v>
      </c>
      <c r="AG32" s="411">
        <f>'Table 1(Q3''20)'!AF32/32.15074</f>
        <v>2.177243820826519</v>
      </c>
      <c r="AH32" s="411">
        <f>'Table 1(Q3''20)'!AG32/32.15074</f>
        <v>1.9352587218832296</v>
      </c>
      <c r="AI32" s="411">
        <f>'Table 1(Q3''20)'!AH32/32.15074</f>
        <v>1.9352587218832296</v>
      </c>
      <c r="AJ32" s="411">
        <f>'Table 1(Q3''20)'!AI32/32.15074</f>
        <v>1.9352587218832296</v>
      </c>
      <c r="AK32" s="411">
        <f>'Table 1(Q3''20)'!AJ32/32.15074</f>
        <v>1.9352587218832296</v>
      </c>
      <c r="AL32" s="411">
        <f>'Table 1(Q3''20)'!AK32/32.15074</f>
        <v>1.8247583802301377</v>
      </c>
      <c r="AM32" s="411">
        <f>'Table 1(Q3''20)'!AL32/32.15074</f>
        <v>1.8247583802301377</v>
      </c>
      <c r="AN32" s="411">
        <f>'Table 1(Q3''20)'!AM32/32.15074</f>
        <v>1.8247583802301377</v>
      </c>
      <c r="AO32" s="410">
        <f t="shared" si="59"/>
        <v>-5.7098485284470035E-2</v>
      </c>
      <c r="AP32" s="410">
        <f t="shared" si="60"/>
        <v>0</v>
      </c>
      <c r="AQ32" s="424"/>
      <c r="AR32" s="411">
        <f t="shared" si="76"/>
        <v>3.4213831470131009</v>
      </c>
      <c r="AS32" s="411">
        <f t="shared" si="77"/>
        <v>3.4213831470131018</v>
      </c>
      <c r="AT32" s="411">
        <f t="shared" si="62"/>
        <v>3.5769005627864243</v>
      </c>
      <c r="AU32" s="411">
        <f t="shared" si="63"/>
        <v>3.4213831470131018</v>
      </c>
      <c r="AV32" s="411">
        <f t="shared" si="64"/>
        <v>3.7324179785597469</v>
      </c>
      <c r="AW32" s="411">
        <f t="shared" si="65"/>
        <v>3.7324179785597469</v>
      </c>
      <c r="AX32" s="411">
        <f t="shared" si="66"/>
        <v>3.8879353943330699</v>
      </c>
      <c r="AY32" s="411">
        <f t="shared" si="67"/>
        <v>3.5769005627864239</v>
      </c>
      <c r="AZ32" s="411">
        <f t="shared" si="68"/>
        <v>3.8879353943330699</v>
      </c>
      <c r="BA32" s="411">
        <f t="shared" si="69"/>
        <v>3.5769005627864239</v>
      </c>
      <c r="BB32" s="411">
        <f t="shared" si="70"/>
        <v>3.8705174437664591</v>
      </c>
      <c r="BC32" s="411">
        <f t="shared" si="71"/>
        <v>3.8705174437664591</v>
      </c>
      <c r="BD32" s="411">
        <f t="shared" si="72"/>
        <v>3.6495167604602754</v>
      </c>
      <c r="BE32" s="410">
        <f t="shared" si="73"/>
        <v>-5.7098485284470035E-2</v>
      </c>
      <c r="BF32" s="410">
        <f t="shared" si="74"/>
        <v>-5.7098485284470035E-2</v>
      </c>
      <c r="BG32" s="427"/>
      <c r="BH32" s="381">
        <f t="shared" si="75"/>
        <v>7.4095338625736424</v>
      </c>
      <c r="BI32" s="427"/>
    </row>
    <row r="33" spans="1:85" x14ac:dyDescent="0.2">
      <c r="B33" s="412"/>
      <c r="C33" s="412" t="s">
        <v>2</v>
      </c>
      <c r="D33" s="483">
        <f>'Table 1(Q3''20)'!C33/32.15074</f>
        <v>10.730701688359273</v>
      </c>
      <c r="E33" s="483">
        <f>'Table 1(Q3''20)'!D33/32.15074</f>
        <v>11.508288767225887</v>
      </c>
      <c r="F33" s="483">
        <f>'Table 1(Q3''20)'!E33/32.15074</f>
        <v>11.197253935679241</v>
      </c>
      <c r="G33" s="483">
        <f>'Table 1(Q3''20)'!F33/32.15074</f>
        <v>12.441393261865823</v>
      </c>
      <c r="H33" s="483">
        <f>'Table 1(Q3''20)'!G33/32.15074</f>
        <v>12.752428093412469</v>
      </c>
      <c r="I33" s="483">
        <f>'Table 1(Q3''20)'!H33/32.15074</f>
        <v>13.685532588052405</v>
      </c>
      <c r="J33" s="412">
        <f>'Table 1(Q3''20)'!I33/32.15074</f>
        <v>17.95533748588899</v>
      </c>
      <c r="K33" s="412">
        <f>'Table 1(Q3''20)'!J33/32.15074</f>
        <v>15.021011487467023</v>
      </c>
      <c r="L33" s="412">
        <f>'Table 1(Q3''20)'!K33/32.15074</f>
        <v>17.28493743760075</v>
      </c>
      <c r="M33" s="413">
        <f t="shared" si="56"/>
        <v>-0.16342360597388039</v>
      </c>
      <c r="N33" s="413">
        <f t="shared" si="57"/>
        <v>0.1507172770637093</v>
      </c>
      <c r="O33" s="418"/>
      <c r="P33" s="412">
        <f>'Table 1(Q3''20)'!O33/32.15074</f>
        <v>2.6437960681464876</v>
      </c>
      <c r="Q33" s="412">
        <f>'Table 1(Q3''20)'!P33/32.15074</f>
        <v>2.9548308996931332</v>
      </c>
      <c r="R33" s="412">
        <f>'Table 1(Q3''20)'!Q33/32.15074</f>
        <v>2.7993134839198102</v>
      </c>
      <c r="S33" s="412">
        <f>'Table 1(Q3''20)'!R33/32.15074</f>
        <v>2.7993134839198102</v>
      </c>
      <c r="T33" s="412">
        <f>'Table 1(Q3''20)'!S33/32.15074</f>
        <v>2.6437960681464876</v>
      </c>
      <c r="U33" s="412">
        <f>'Table 1(Q3''20)'!T33/32.15074</f>
        <v>2.9548308996931332</v>
      </c>
      <c r="V33" s="412">
        <f>'Table 1(Q3''20)'!U33/32.15074</f>
        <v>2.9548308996931332</v>
      </c>
      <c r="W33" s="412">
        <f>'Table 1(Q3''20)'!V33/32.15074</f>
        <v>2.9548308996931332</v>
      </c>
      <c r="X33" s="412">
        <f>'Table 1(Q3''20)'!W33/32.15074</f>
        <v>3.1103483154664557</v>
      </c>
      <c r="Y33" s="412">
        <f>'Table 1(Q3''20)'!X33/32.15074</f>
        <v>3.4213831470131013</v>
      </c>
      <c r="Z33" s="412">
        <f>'Table 1(Q3''20)'!Y33/32.15074</f>
        <v>3.2658657312397787</v>
      </c>
      <c r="AA33" s="412">
        <f>'Table 1(Q3''20)'!Z33/32.15074</f>
        <v>3.1103483154664557</v>
      </c>
      <c r="AB33" s="412">
        <f>'Table 1(Q3''20)'!AA33/32.15074</f>
        <v>3.1103483154664557</v>
      </c>
      <c r="AC33" s="412">
        <f>'Table 1(Q3''20)'!AB33/32.15074</f>
        <v>3.2658657312397787</v>
      </c>
      <c r="AD33" s="412">
        <f>'Table 1(Q3''20)'!AC33/32.15074</f>
        <v>3.4213831470131013</v>
      </c>
      <c r="AE33" s="412">
        <f>'Table 1(Q3''20)'!AD33/32.15074</f>
        <v>3.4213831470131013</v>
      </c>
      <c r="AF33" s="412">
        <f>'Table 1(Q3''20)'!AE33/32.15074</f>
        <v>3.2658657312397787</v>
      </c>
      <c r="AG33" s="412">
        <f>'Table 1(Q3''20)'!AF33/32.15074</f>
        <v>3.5769005627864243</v>
      </c>
      <c r="AH33" s="412">
        <f>'Table 1(Q3''20)'!AG33/32.15074</f>
        <v>4.4981902972427905</v>
      </c>
      <c r="AI33" s="412">
        <f>'Table 1(Q3''20)'!AH33/32.15074</f>
        <v>4.4940321080114378</v>
      </c>
      <c r="AJ33" s="412">
        <f>'Table 1(Q3''20)'!AI33/32.15074</f>
        <v>4.4607665941606189</v>
      </c>
      <c r="AK33" s="412">
        <f>'Table 1(Q3''20)'!AJ33/32.15074</f>
        <v>4.5023484864741432</v>
      </c>
      <c r="AL33" s="412">
        <f>'Table 1(Q3''20)'!AK33/32.15074</f>
        <v>3.6658291624364625</v>
      </c>
      <c r="AM33" s="412">
        <f>'Table 1(Q3''20)'!AL33/32.15074</f>
        <v>3.2334758178613998</v>
      </c>
      <c r="AN33" s="412">
        <f>'Table 1(Q3''20)'!AM33/32.15074</f>
        <v>4.0078011931621464</v>
      </c>
      <c r="AO33" s="413">
        <f t="shared" si="59"/>
        <v>-0.10154429545617305</v>
      </c>
      <c r="AP33" s="413">
        <f t="shared" si="60"/>
        <v>0.23947152195276988</v>
      </c>
      <c r="AQ33" s="424"/>
      <c r="AR33" s="412">
        <f t="shared" si="76"/>
        <v>5.9096617993862655</v>
      </c>
      <c r="AS33" s="412">
        <f t="shared" si="77"/>
        <v>5.5986269678396212</v>
      </c>
      <c r="AT33" s="412">
        <f t="shared" si="62"/>
        <v>5.5986269678396203</v>
      </c>
      <c r="AU33" s="412">
        <f t="shared" si="63"/>
        <v>5.5986269678396212</v>
      </c>
      <c r="AV33" s="412">
        <f t="shared" si="64"/>
        <v>5.9096617993862663</v>
      </c>
      <c r="AW33" s="412">
        <f t="shared" si="65"/>
        <v>6.5317314624795575</v>
      </c>
      <c r="AX33" s="412">
        <f t="shared" si="66"/>
        <v>6.3762140467062345</v>
      </c>
      <c r="AY33" s="412">
        <f t="shared" si="67"/>
        <v>6.3762140467062345</v>
      </c>
      <c r="AZ33" s="412">
        <f t="shared" si="68"/>
        <v>6.8427662940262026</v>
      </c>
      <c r="BA33" s="412">
        <f t="shared" si="69"/>
        <v>6.8427662940262035</v>
      </c>
      <c r="BB33" s="412">
        <f t="shared" si="70"/>
        <v>8.9922224052542283</v>
      </c>
      <c r="BC33" s="412">
        <f t="shared" si="71"/>
        <v>8.9631150806347613</v>
      </c>
      <c r="BD33" s="412">
        <f t="shared" si="72"/>
        <v>6.8993049802978623</v>
      </c>
      <c r="BE33" s="413">
        <f t="shared" si="73"/>
        <v>-0.23274751564568263</v>
      </c>
      <c r="BF33" s="413">
        <f t="shared" si="74"/>
        <v>-0.23025589672455049</v>
      </c>
      <c r="BG33" s="427"/>
      <c r="BH33" s="390">
        <f t="shared" si="75"/>
        <v>15.409454659934152</v>
      </c>
      <c r="BI33" s="427"/>
    </row>
    <row r="34" spans="1:85" x14ac:dyDescent="0.2">
      <c r="B34" s="414"/>
      <c r="C34" s="414"/>
      <c r="D34" s="488"/>
      <c r="E34" s="488"/>
      <c r="F34" s="488"/>
      <c r="G34" s="488"/>
      <c r="H34" s="488"/>
      <c r="I34" s="488"/>
      <c r="J34" s="510"/>
      <c r="K34" s="414"/>
      <c r="L34" s="414"/>
      <c r="M34" s="414"/>
      <c r="N34" s="582"/>
      <c r="O34" s="418"/>
      <c r="P34" s="437"/>
      <c r="Q34" s="437"/>
      <c r="R34" s="437"/>
      <c r="S34" s="437"/>
      <c r="T34" s="437"/>
      <c r="U34" s="437"/>
      <c r="V34" s="437"/>
      <c r="W34" s="437"/>
      <c r="X34" s="437"/>
      <c r="Y34" s="437"/>
      <c r="Z34" s="437"/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37"/>
      <c r="AM34" s="437"/>
      <c r="AN34" s="437"/>
      <c r="AO34" s="582"/>
      <c r="AP34" s="582"/>
      <c r="AQ34" s="424"/>
      <c r="AR34" s="414"/>
      <c r="AS34" s="414"/>
      <c r="AT34" s="414"/>
      <c r="AU34" s="414"/>
      <c r="AV34" s="414"/>
      <c r="AW34" s="414"/>
      <c r="AX34" s="414"/>
      <c r="AY34" s="414"/>
      <c r="AZ34" s="414"/>
      <c r="BA34" s="414"/>
      <c r="BB34" s="414"/>
      <c r="BC34" s="414"/>
      <c r="BD34" s="414"/>
      <c r="BE34" s="414"/>
      <c r="BF34" s="414"/>
      <c r="BG34" s="427"/>
      <c r="BH34" s="394"/>
      <c r="BI34" s="427"/>
    </row>
    <row r="35" spans="1:85" s="417" customFormat="1" x14ac:dyDescent="0.2">
      <c r="A35" s="388"/>
      <c r="B35" s="445" t="s">
        <v>3</v>
      </c>
      <c r="C35" s="407"/>
      <c r="D35" s="481">
        <f>SUM(D36:D38)</f>
        <v>29.081756749611365</v>
      </c>
      <c r="E35" s="481">
        <f t="shared" ref="E35:J35" si="78">SUM(E36:E38)</f>
        <v>4.6655224731996849</v>
      </c>
      <c r="F35" s="481">
        <f t="shared" si="78"/>
        <v>9.4865623621726911</v>
      </c>
      <c r="G35" s="481">
        <f t="shared" si="78"/>
        <v>16.640363487745539</v>
      </c>
      <c r="H35" s="481">
        <f t="shared" si="78"/>
        <v>8.5534578675327531</v>
      </c>
      <c r="I35" s="481">
        <f t="shared" si="78"/>
        <v>0.46655224731996814</v>
      </c>
      <c r="J35" s="481">
        <f t="shared" si="78"/>
        <v>38.982796879539691</v>
      </c>
      <c r="K35" s="481">
        <f>SUM(K36:K38)</f>
        <v>51.609749593439112</v>
      </c>
      <c r="L35" s="481">
        <f>SUM(L36:L38)</f>
        <v>23.176383540023505</v>
      </c>
      <c r="M35" s="408">
        <f t="shared" ref="M35:M38" si="79">IF(ISERROR(K35/J35),"N/A",IF(J35&lt;0,"N/A",IF(K35&lt;0,"N/A",IF(K35/J35-1&gt;300%,"&gt;±300%",IF(K35/J35-1&lt;-300%,"&gt;±300%",K35/J35-1)))))</f>
        <v>0.32391089723289546</v>
      </c>
      <c r="N35" s="408">
        <f t="shared" ref="N35:N38" si="80">IF(ISERROR(L35/K35),"N/A",IF(K35&lt;0,"N/A",IF(L35&lt;0,"N/A",IF(L35/K35-1&gt;300%,"&gt;±300%",IF(L35/K35-1&lt;-300%,"&gt;±300%",L35/K35-1)))))</f>
        <v>-0.55093013001229907</v>
      </c>
      <c r="O35" s="418"/>
      <c r="P35" s="407">
        <f t="shared" ref="P35:AN35" si="81">SUM(P36:P38)</f>
        <v>-5.4431095520662982</v>
      </c>
      <c r="Q35" s="407">
        <f t="shared" si="81"/>
        <v>0</v>
      </c>
      <c r="R35" s="407">
        <f t="shared" si="81"/>
        <v>-0.31103483154664557</v>
      </c>
      <c r="S35" s="407">
        <f t="shared" si="81"/>
        <v>3.5769005627864239</v>
      </c>
      <c r="T35" s="407">
        <f t="shared" si="81"/>
        <v>8.8644926990793991</v>
      </c>
      <c r="U35" s="407">
        <f t="shared" si="81"/>
        <v>-2.9548308996931341</v>
      </c>
      <c r="V35" s="407">
        <f t="shared" si="81"/>
        <v>5.1320747205196522</v>
      </c>
      <c r="W35" s="407">
        <f t="shared" si="81"/>
        <v>2.9548308996931327</v>
      </c>
      <c r="X35" s="407">
        <f t="shared" si="81"/>
        <v>1.5551741577332276</v>
      </c>
      <c r="Y35" s="407">
        <f t="shared" si="81"/>
        <v>6.9982837097995256</v>
      </c>
      <c r="Z35" s="407">
        <f t="shared" si="81"/>
        <v>2.488278652373165</v>
      </c>
      <c r="AA35" s="407">
        <f t="shared" si="81"/>
        <v>3.2658657312397787</v>
      </c>
      <c r="AB35" s="407">
        <f t="shared" si="81"/>
        <v>-0.31103483154664563</v>
      </c>
      <c r="AC35" s="407">
        <f t="shared" si="81"/>
        <v>3.1103483154664557</v>
      </c>
      <c r="AD35" s="407">
        <f t="shared" si="81"/>
        <v>1.8662089892798734</v>
      </c>
      <c r="AE35" s="407">
        <f t="shared" si="81"/>
        <v>-1.7106915735065509</v>
      </c>
      <c r="AF35" s="407">
        <f t="shared" si="81"/>
        <v>2.021726405053196</v>
      </c>
      <c r="AG35" s="407">
        <f t="shared" si="81"/>
        <v>-2.0217264050531965</v>
      </c>
      <c r="AH35" s="407">
        <f t="shared" si="81"/>
        <v>24.703771107228402</v>
      </c>
      <c r="AI35" s="407">
        <f t="shared" si="81"/>
        <v>3.9290583015768505</v>
      </c>
      <c r="AJ35" s="407">
        <f t="shared" si="81"/>
        <v>7.8037820916261458</v>
      </c>
      <c r="AK35" s="407">
        <f t="shared" si="81"/>
        <v>2.5461853791082918</v>
      </c>
      <c r="AL35" s="407">
        <f t="shared" si="81"/>
        <v>2.266761436210734</v>
      </c>
      <c r="AM35" s="407">
        <f t="shared" si="81"/>
        <v>11.839238977692508</v>
      </c>
      <c r="AN35" s="407">
        <f t="shared" si="81"/>
        <v>30.502730357672199</v>
      </c>
      <c r="AO35" s="408">
        <f t="shared" ref="AO35:AO38" si="82">IF(ISERROR(AN35/AJ35),"N/A",IF(AJ35&lt;0,"N/A",IF(AN35&lt;0,"N/A",IF(AN35/AJ35-1&gt;300%,"&gt;±300%",IF(AN35/AJ35-1&lt;-300%,"&gt;±300%",AN35/AJ35-1)))))</f>
        <v>2.9087111863878383</v>
      </c>
      <c r="AP35" s="408">
        <f t="shared" ref="AP35:AP38" si="83">IF(ISERROR(AN35/AM35),"N/A",IF(AM35&lt;0,"N/A",IF(AN35&lt;0,"N/A",IF(AN35/AM35-1&gt;300%,"&gt;±300%",IF(AN35/AM35-1&lt;-300%,"&gt;±300%",AN35/AM35-1)))))</f>
        <v>1.5764097181537968</v>
      </c>
      <c r="AQ35" s="424"/>
      <c r="AR35" s="407">
        <f t="shared" ref="AR35:AS35" si="84">SUM(AR36:AR38)</f>
        <v>10.108632025265981</v>
      </c>
      <c r="AS35" s="407">
        <f t="shared" si="84"/>
        <v>-5.4431095520662982</v>
      </c>
      <c r="AT35" s="407">
        <f>SUM(R35:S35)</f>
        <v>3.2658657312397783</v>
      </c>
      <c r="AU35" s="407">
        <f>SUM(T35:U35)</f>
        <v>5.9096617993862655</v>
      </c>
      <c r="AV35" s="407">
        <f>SUM(V35:W35)</f>
        <v>8.0869056202127858</v>
      </c>
      <c r="AW35" s="407">
        <f>SUM(X35:Y35)</f>
        <v>8.5534578675327531</v>
      </c>
      <c r="AX35" s="407">
        <f>SUM(Z35:AA35)</f>
        <v>5.7541443836129442</v>
      </c>
      <c r="AY35" s="407">
        <f>SUM(AB35:AC35)</f>
        <v>2.7993134839198102</v>
      </c>
      <c r="AZ35" s="407">
        <f>SUM(AD35:AE35)</f>
        <v>0.15551741577332256</v>
      </c>
      <c r="BA35" s="407">
        <f>SUM(AF35:AG35)</f>
        <v>0</v>
      </c>
      <c r="BB35" s="407">
        <f>SUM(AH35:AI35)</f>
        <v>28.632829408805254</v>
      </c>
      <c r="BC35" s="407">
        <f>SUM(AJ35:AK35)</f>
        <v>10.349967470734438</v>
      </c>
      <c r="BD35" s="407">
        <f t="shared" ref="BD35:BD38" si="85">SUM(AL35:AM35)</f>
        <v>14.106000413903242</v>
      </c>
      <c r="BE35" s="408">
        <f>IF(ISERROR(BD35/BB35),"N/A",IF(BB35&lt;0,"N/A",IF(BD35&lt;0,"N/A",IF(BD35/BB35-1&gt;300%,"&gt;±300%",IF(BD35/BB35-1&lt;-300%,"&gt;±300%",BD35/BB35-1)))))</f>
        <v>-0.50734870757951289</v>
      </c>
      <c r="BF35" s="408">
        <f>IF(ISERROR(BD35/BC35),"N/A",IF(BC35&lt;0,"N/A",IF(BD35&lt;0,"N/A",IF(BD35/BC35-1&gt;300%,"&gt;±300%",IF(BD35/BC35-1&lt;-300%,"&gt;±300%",BD35/BC35-1)))))</f>
        <v>0.36290287421572698</v>
      </c>
      <c r="BG35" s="427"/>
      <c r="BH35" s="378">
        <f t="shared" ref="BH35:BH38" si="86">SUM(AK35:AN35)</f>
        <v>47.154916150683732</v>
      </c>
      <c r="BI35" s="427"/>
    </row>
    <row r="36" spans="1:85" x14ac:dyDescent="0.2">
      <c r="B36" s="434"/>
      <c r="C36" s="434" t="s">
        <v>42</v>
      </c>
      <c r="D36" s="482">
        <f>'Table 1(Q3''20)'!C36/32.15074</f>
        <v>-0.15551741577332279</v>
      </c>
      <c r="E36" s="482">
        <f>'Table 1(Q3''20)'!D36/32.15074</f>
        <v>1.5551741577332279</v>
      </c>
      <c r="F36" s="482">
        <f>'Table 1(Q3''20)'!E36/32.15074</f>
        <v>16.329328656198893</v>
      </c>
      <c r="G36" s="482">
        <f>'Table 1(Q3''20)'!F36/32.15074</f>
        <v>14.307602251145697</v>
      </c>
      <c r="H36" s="482">
        <f>'Table 1(Q3''20)'!G36/32.15074</f>
        <v>6.6872488782528805</v>
      </c>
      <c r="I36" s="482">
        <f>'Table 1(Q3''20)'!H36/32.15074</f>
        <v>8.7089752833060761</v>
      </c>
      <c r="J36" s="507">
        <f>'Table 1(Q3''20)'!I36/32.15074</f>
        <v>8.7886567712141144</v>
      </c>
      <c r="K36" s="409">
        <f>'Table 1(Q3''20)'!J36/32.15074</f>
        <v>19.573161944134615</v>
      </c>
      <c r="L36" s="409">
        <f>'Table 1(Q3''20)'!K36/32.15074</f>
        <v>15.089477919810721</v>
      </c>
      <c r="M36" s="598">
        <f t="shared" si="79"/>
        <v>1.2270936792347471</v>
      </c>
      <c r="N36" s="410">
        <f t="shared" si="80"/>
        <v>-0.22907305611230055</v>
      </c>
      <c r="O36" s="418"/>
      <c r="P36" s="411">
        <f>'Table 1(Q3''20)'!O36/32.15074</f>
        <v>0.46655224731996842</v>
      </c>
      <c r="Q36" s="411">
        <f>'Table 1(Q3''20)'!P36/32.15074</f>
        <v>1.2441393261865823</v>
      </c>
      <c r="R36" s="411">
        <f>'Table 1(Q3''20)'!Q36/32.15074</f>
        <v>1.3996567419599051</v>
      </c>
      <c r="S36" s="411">
        <f>'Table 1(Q3''20)'!R36/32.15074</f>
        <v>2.332761236599842</v>
      </c>
      <c r="T36" s="411">
        <f>'Table 1(Q3''20)'!S36/32.15074</f>
        <v>5.5986269678396203</v>
      </c>
      <c r="U36" s="411">
        <f>'Table 1(Q3''20)'!T36/32.15074</f>
        <v>6.8427662940262026</v>
      </c>
      <c r="V36" s="411">
        <f>'Table 1(Q3''20)'!U36/32.15074</f>
        <v>4.6655224731996841</v>
      </c>
      <c r="W36" s="411">
        <f>'Table 1(Q3''20)'!V36/32.15074</f>
        <v>3.5769005627864243</v>
      </c>
      <c r="X36" s="411">
        <f>'Table 1(Q3''20)'!W36/32.15074</f>
        <v>2.4882786523731646</v>
      </c>
      <c r="Y36" s="411">
        <f>'Table 1(Q3''20)'!X36/32.15074</f>
        <v>3.5769005627864243</v>
      </c>
      <c r="Z36" s="411">
        <f>'Table 1(Q3''20)'!Y36/32.15074</f>
        <v>0.93310449463993683</v>
      </c>
      <c r="AA36" s="411">
        <f>'Table 1(Q3''20)'!Z36/32.15074</f>
        <v>2.332761236599842</v>
      </c>
      <c r="AB36" s="411">
        <f>'Table 1(Q3''20)'!AA36/32.15074</f>
        <v>1.3996567419599051</v>
      </c>
      <c r="AC36" s="411">
        <f>'Table 1(Q3''20)'!AB36/32.15074</f>
        <v>2.0217264050531965</v>
      </c>
      <c r="AD36" s="411">
        <f>'Table 1(Q3''20)'!AC36/32.15074</f>
        <v>2.6437960681464876</v>
      </c>
      <c r="AE36" s="411">
        <f>'Table 1(Q3''20)'!AD36/32.15074</f>
        <v>2.177243820826519</v>
      </c>
      <c r="AF36" s="411">
        <f>'Table 1(Q3''20)'!AE36/32.15074</f>
        <v>2.177243820826519</v>
      </c>
      <c r="AG36" s="411">
        <f>'Table 1(Q3''20)'!AF36/32.15074</f>
        <v>1.5551741577332279</v>
      </c>
      <c r="AH36" s="411">
        <f>'Table 1(Q3''20)'!AG36/32.15074</f>
        <v>3.4520216327765163</v>
      </c>
      <c r="AI36" s="411">
        <f>'Table 1(Q3''20)'!AH36/32.15074</f>
        <v>2.7769096502494177</v>
      </c>
      <c r="AJ36" s="411">
        <f>'Table 1(Q3''20)'!AI36/32.15074</f>
        <v>1.671747345320749</v>
      </c>
      <c r="AK36" s="411">
        <f>'Table 1(Q3''20)'!AJ36/32.15074</f>
        <v>0.88797814286743226</v>
      </c>
      <c r="AL36" s="411">
        <f>'Table 1(Q3''20)'!AK36/32.15074</f>
        <v>9.5324530575163973</v>
      </c>
      <c r="AM36" s="411">
        <f>'Table 1(Q3''20)'!AL36/32.15074</f>
        <v>3.7368954744589171</v>
      </c>
      <c r="AN36" s="411">
        <f>'Table 1(Q3''20)'!AM36/32.15074</f>
        <v>2.983253710455843</v>
      </c>
      <c r="AO36" s="410">
        <f t="shared" si="82"/>
        <v>0.7845123061245014</v>
      </c>
      <c r="AP36" s="410">
        <f t="shared" si="83"/>
        <v>-0.2016759016017694</v>
      </c>
      <c r="AQ36" s="424"/>
      <c r="AR36" s="411">
        <f>E36-AS36</f>
        <v>-0.15551741577332279</v>
      </c>
      <c r="AS36" s="411">
        <f>SUM(P36:Q36)</f>
        <v>1.7106915735065507</v>
      </c>
      <c r="AT36" s="411">
        <f>SUM(R36:S36)</f>
        <v>3.7324179785597469</v>
      </c>
      <c r="AU36" s="411">
        <f>SUM(T36:U36)</f>
        <v>12.441393261865823</v>
      </c>
      <c r="AV36" s="411">
        <f>SUM(V36:W36)</f>
        <v>8.2424230359861088</v>
      </c>
      <c r="AW36" s="411">
        <f>SUM(X36:Y36)</f>
        <v>6.0651792151595885</v>
      </c>
      <c r="AX36" s="411">
        <f>SUM(Z36:AA36)</f>
        <v>3.2658657312397787</v>
      </c>
      <c r="AY36" s="411">
        <f>SUM(AB36:AC36)</f>
        <v>3.4213831470131018</v>
      </c>
      <c r="AZ36" s="411">
        <f>SUM(AD36:AE36)</f>
        <v>4.8210398889730062</v>
      </c>
      <c r="BA36" s="411">
        <f>SUM(AF36:AG36)</f>
        <v>3.7324179785597469</v>
      </c>
      <c r="BB36" s="411">
        <f>SUM(AH36:AI36)</f>
        <v>6.2289312830259345</v>
      </c>
      <c r="BC36" s="411">
        <f>SUM(AJ36:AK36)</f>
        <v>2.5597254881881812</v>
      </c>
      <c r="BD36" s="411">
        <f t="shared" si="85"/>
        <v>13.269348531975314</v>
      </c>
      <c r="BE36" s="410">
        <f>IF(ISERROR(BD36/BB36),"N/A",IF(BB36&lt;0,"N/A",IF(BD36&lt;0,"N/A",IF(BD36/BB36-1&gt;300%,"&gt;±300%",IF(BD36/BB36-1&lt;-300%,"&gt;±300%",BD36/BB36-1)))))</f>
        <v>1.1302769173477278</v>
      </c>
      <c r="BF36" s="410" t="str">
        <f>IF(ISERROR(BD36/BC36),"N/A",IF(BC36&lt;0,"N/A",IF(BD36&lt;0,"N/A",IF(BD36/BC36-1&gt;300%,"&gt;±300%",IF(BD36/BC36-1&lt;-300%,"&gt;±300%",BD36/BC36-1)))))</f>
        <v>&gt;±300%</v>
      </c>
      <c r="BG36" s="427"/>
      <c r="BH36" s="381">
        <f t="shared" si="86"/>
        <v>17.140580385298591</v>
      </c>
      <c r="BI36" s="427"/>
    </row>
    <row r="37" spans="1:85" x14ac:dyDescent="0.2">
      <c r="B37" s="434"/>
      <c r="C37" s="434" t="s">
        <v>43</v>
      </c>
      <c r="D37" s="482">
        <f>'Table 1(Q3''20)'!C37/32.15074</f>
        <v>28.148652254971427</v>
      </c>
      <c r="E37" s="482">
        <f>'Table 1(Q3''20)'!D37/32.15074</f>
        <v>6.6872488782528805</v>
      </c>
      <c r="F37" s="482">
        <f>'Table 1(Q3''20)'!E37/32.15074</f>
        <v>-7.4648359571194947</v>
      </c>
      <c r="G37" s="482">
        <f>'Table 1(Q3''20)'!F37/32.15074</f>
        <v>-0.31103483154664557</v>
      </c>
      <c r="H37" s="482">
        <f>'Table 1(Q3''20)'!G37/32.15074</f>
        <v>3.2658657312397787</v>
      </c>
      <c r="I37" s="482">
        <f>'Table 1(Q3''20)'!H37/32.15074</f>
        <v>-7.6203533728928168</v>
      </c>
      <c r="J37" s="507">
        <f>'Table 1(Q3''20)'!I37/32.15074</f>
        <v>30.822880419306109</v>
      </c>
      <c r="K37" s="409">
        <f>'Table 1(Q3''20)'!J37/32.15074</f>
        <v>16.484846071972218</v>
      </c>
      <c r="L37" s="409">
        <f>'Table 1(Q3''20)'!K37/32.15074</f>
        <v>7.7758707886661398</v>
      </c>
      <c r="M37" s="478">
        <f t="shared" si="79"/>
        <v>-0.46517503076555988</v>
      </c>
      <c r="N37" s="410">
        <f t="shared" si="80"/>
        <v>-0.52830188679245293</v>
      </c>
      <c r="O37" s="418"/>
      <c r="P37" s="411">
        <f>'Table 1(Q3''20)'!O37/32.15074</f>
        <v>-2.9548308996931332</v>
      </c>
      <c r="Q37" s="411">
        <f>'Table 1(Q3''20)'!P37/32.15074</f>
        <v>-0.93310449463993683</v>
      </c>
      <c r="R37" s="411">
        <f>'Table 1(Q3''20)'!Q37/32.15074</f>
        <v>-1.5551741577332279</v>
      </c>
      <c r="S37" s="411">
        <f>'Table 1(Q3''20)'!R37/32.15074</f>
        <v>1.3996567419599051</v>
      </c>
      <c r="T37" s="411">
        <f>'Table 1(Q3''20)'!S37/32.15074</f>
        <v>3.4213831470131013</v>
      </c>
      <c r="U37" s="411">
        <f>'Table 1(Q3''20)'!T37/32.15074</f>
        <v>-10.730701688359273</v>
      </c>
      <c r="V37" s="411">
        <f>'Table 1(Q3''20)'!U37/32.15074</f>
        <v>-0.77758707886661393</v>
      </c>
      <c r="W37" s="411">
        <f>'Table 1(Q3''20)'!V37/32.15074</f>
        <v>-0.46655224731996842</v>
      </c>
      <c r="X37" s="411">
        <f>'Table 1(Q3''20)'!W37/32.15074</f>
        <v>-2.6437960681464876</v>
      </c>
      <c r="Y37" s="411">
        <f>'Table 1(Q3''20)'!X37/32.15074</f>
        <v>3.5769005627864243</v>
      </c>
      <c r="Z37" s="411">
        <f>'Table 1(Q3''20)'!Y37/32.15074</f>
        <v>1.8662089892798737</v>
      </c>
      <c r="AA37" s="411">
        <f>'Table 1(Q3''20)'!Z37/32.15074</f>
        <v>0.93310449463993683</v>
      </c>
      <c r="AB37" s="411">
        <f>'Table 1(Q3''20)'!AA37/32.15074</f>
        <v>-1.2441393261865823</v>
      </c>
      <c r="AC37" s="411">
        <f>'Table 1(Q3''20)'!AB37/32.15074</f>
        <v>1.7106915735065507</v>
      </c>
      <c r="AD37" s="411">
        <f>'Table 1(Q3''20)'!AC37/32.15074</f>
        <v>-0.46655224731996842</v>
      </c>
      <c r="AE37" s="411">
        <f>'Table 1(Q3''20)'!AD37/32.15074</f>
        <v>-3.8879353943330699</v>
      </c>
      <c r="AF37" s="411">
        <f>'Table 1(Q3''20)'!AE37/32.15074</f>
        <v>0.15551741577332279</v>
      </c>
      <c r="AG37" s="411">
        <f>'Table 1(Q3''20)'!AF37/32.15074</f>
        <v>-3.5769005627864243</v>
      </c>
      <c r="AH37" s="411">
        <f>'Table 1(Q3''20)'!AG37/32.15074</f>
        <v>21.367254367395589</v>
      </c>
      <c r="AI37" s="411">
        <f>'Table 1(Q3''20)'!AH37/32.15074</f>
        <v>1.5524500935281753</v>
      </c>
      <c r="AJ37" s="411">
        <f>'Table 1(Q3''20)'!AI37/32.15074</f>
        <v>6.4324320046132462</v>
      </c>
      <c r="AK37" s="411">
        <f>'Table 1(Q3''20)'!AJ37/32.15074</f>
        <v>1.4707439537690985</v>
      </c>
      <c r="AL37" s="411">
        <f>'Table 1(Q3''20)'!AK37/32.15074</f>
        <v>-6.6298740696580909</v>
      </c>
      <c r="AM37" s="411">
        <f>'Table 1(Q3''20)'!AL37/32.15074</f>
        <v>3.8055491303344553</v>
      </c>
      <c r="AN37" s="411">
        <f>'Table 1(Q3''20)'!AM37/32.15074</f>
        <v>16.896015712276562</v>
      </c>
      <c r="AO37" s="410">
        <f t="shared" si="82"/>
        <v>1.6266916929955864</v>
      </c>
      <c r="AP37" s="410" t="str">
        <f t="shared" si="83"/>
        <v>&gt;±300%</v>
      </c>
      <c r="AQ37" s="424"/>
      <c r="AR37" s="411">
        <f>E37-AS37</f>
        <v>10.57518427258595</v>
      </c>
      <c r="AS37" s="411">
        <f>SUM(P37:Q37)</f>
        <v>-3.8879353943330699</v>
      </c>
      <c r="AT37" s="411">
        <f>SUM(R37:S37)</f>
        <v>-0.15551741577332279</v>
      </c>
      <c r="AU37" s="411">
        <f>SUM(T37:U37)</f>
        <v>-7.3093185413461725</v>
      </c>
      <c r="AV37" s="411">
        <f>SUM(V37:W37)</f>
        <v>-1.2441393261865823</v>
      </c>
      <c r="AW37" s="411">
        <f>SUM(X37:Y37)</f>
        <v>0.93310449463993672</v>
      </c>
      <c r="AX37" s="411">
        <f>SUM(Z37:AA37)</f>
        <v>2.7993134839198106</v>
      </c>
      <c r="AY37" s="411">
        <f>SUM(AB37:AC37)</f>
        <v>0.46655224731996836</v>
      </c>
      <c r="AZ37" s="411">
        <f>SUM(AD37:AE37)</f>
        <v>-4.354487641653038</v>
      </c>
      <c r="BA37" s="411">
        <f>SUM(AF37:AG37)</f>
        <v>-3.4213831470131018</v>
      </c>
      <c r="BB37" s="411">
        <f>SUM(AH37:AI37)</f>
        <v>22.919704460923764</v>
      </c>
      <c r="BC37" s="411">
        <f>SUM(AJ37:AK37)</f>
        <v>7.9031759583823451</v>
      </c>
      <c r="BD37" s="411">
        <f t="shared" si="85"/>
        <v>-2.8243249393236356</v>
      </c>
      <c r="BE37" s="410" t="str">
        <f>IF(ISERROR(BD37/BB37),"N/A",IF(BB37&lt;0,"N/A",IF(BD37&lt;0,"N/A",IF(BD37/BB37-1&gt;300%,"&gt;±300%",IF(BD37/BB37-1&lt;-300%,"&gt;±300%",BD37/BB37-1)))))</f>
        <v>N/A</v>
      </c>
      <c r="BF37" s="410" t="str">
        <f>IF(ISERROR(BD37/BC37),"N/A",IF(BC37&lt;0,"N/A",IF(BD37&lt;0,"N/A",IF(BD37/BC37-1&gt;300%,"&gt;±300%",IF(BD37/BC37-1&lt;-300%,"&gt;±300%",BD37/BC37-1)))))</f>
        <v>N/A</v>
      </c>
      <c r="BG37" s="427"/>
      <c r="BH37" s="381">
        <f t="shared" si="86"/>
        <v>15.542434726722025</v>
      </c>
      <c r="BI37" s="427"/>
    </row>
    <row r="38" spans="1:85" x14ac:dyDescent="0.2">
      <c r="B38" s="434"/>
      <c r="C38" s="434" t="s">
        <v>37</v>
      </c>
      <c r="D38" s="482">
        <f>'Table 1(Q3''20)'!C38/32.15074</f>
        <v>1.0886219104132595</v>
      </c>
      <c r="E38" s="482">
        <f>'Table 1(Q3''20)'!D38/32.15074</f>
        <v>-3.5769005627864243</v>
      </c>
      <c r="F38" s="482">
        <f>'Table 1(Q3''20)'!E38/32.15074</f>
        <v>0.62206966309329115</v>
      </c>
      <c r="G38" s="482">
        <f>'Table 1(Q3''20)'!F38/32.15074</f>
        <v>2.6437960681464876</v>
      </c>
      <c r="H38" s="482">
        <f>'Table 1(Q3''20)'!G38/32.15074</f>
        <v>-1.3996567419599051</v>
      </c>
      <c r="I38" s="482">
        <f>'Table 1(Q3''20)'!H38/32.15074</f>
        <v>-0.62206966309329115</v>
      </c>
      <c r="J38" s="507">
        <f>'Table 1(Q3''20)'!I38/32.15074</f>
        <v>-0.62874031098053484</v>
      </c>
      <c r="K38" s="409">
        <f>'Table 1(Q3''20)'!J38/32.15074</f>
        <v>15.55174157733228</v>
      </c>
      <c r="L38" s="409">
        <f>'Table 1(Q3''20)'!K38/32.15074</f>
        <v>0.31103483154664557</v>
      </c>
      <c r="M38" s="86" t="str">
        <f t="shared" si="79"/>
        <v>N/A</v>
      </c>
      <c r="N38" s="410">
        <f t="shared" si="80"/>
        <v>-0.98</v>
      </c>
      <c r="O38" s="418"/>
      <c r="P38" s="411">
        <f>'Table 1(Q3''20)'!O38/32.15074</f>
        <v>-2.9548308996931332</v>
      </c>
      <c r="Q38" s="411">
        <f>'Table 1(Q3''20)'!P38/32.15074</f>
        <v>-0.31103483154664557</v>
      </c>
      <c r="R38" s="411">
        <f>'Table 1(Q3''20)'!Q38/32.15074</f>
        <v>-0.15551741577332279</v>
      </c>
      <c r="S38" s="411">
        <f>'Table 1(Q3''20)'!R38/32.15074</f>
        <v>-0.15551741577332279</v>
      </c>
      <c r="T38" s="411">
        <f>'Table 1(Q3''20)'!S38/32.15074</f>
        <v>-0.15551741577332279</v>
      </c>
      <c r="U38" s="411">
        <f>'Table 1(Q3''20)'!T38/32.15074</f>
        <v>0.93310449463993683</v>
      </c>
      <c r="V38" s="411">
        <f>'Table 1(Q3''20)'!U38/32.15074</f>
        <v>1.2441393261865823</v>
      </c>
      <c r="W38" s="411">
        <f>'Table 1(Q3''20)'!V38/32.15074</f>
        <v>-0.15551741577332279</v>
      </c>
      <c r="X38" s="411">
        <f>'Table 1(Q3''20)'!W38/32.15074</f>
        <v>1.7106915735065507</v>
      </c>
      <c r="Y38" s="411">
        <f>'Table 1(Q3''20)'!X38/32.15074</f>
        <v>-0.15551741577332279</v>
      </c>
      <c r="Z38" s="411">
        <f>'Table 1(Q3''20)'!Y38/32.15074</f>
        <v>-0.31103483154664557</v>
      </c>
      <c r="AA38" s="411">
        <f>'Table 1(Q3''20)'!Z38/32.15074</f>
        <v>0</v>
      </c>
      <c r="AB38" s="411">
        <f>'Table 1(Q3''20)'!AA38/32.15074</f>
        <v>-0.46655224731996842</v>
      </c>
      <c r="AC38" s="411">
        <f>'Table 1(Q3''20)'!AB38/32.15074</f>
        <v>-0.62206966309329115</v>
      </c>
      <c r="AD38" s="411">
        <f>'Table 1(Q3''20)'!AC38/32.15074</f>
        <v>-0.31103483154664557</v>
      </c>
      <c r="AE38" s="411">
        <f>'Table 1(Q3''20)'!AD38/32.15074</f>
        <v>0</v>
      </c>
      <c r="AF38" s="411">
        <f>'Table 1(Q3''20)'!AE38/32.15074</f>
        <v>-0.31103483154664557</v>
      </c>
      <c r="AG38" s="411">
        <f>'Table 1(Q3''20)'!AF38/32.15074</f>
        <v>0</v>
      </c>
      <c r="AH38" s="411">
        <f>'Table 1(Q3''20)'!AG38/32.15074</f>
        <v>-0.11550489294370506</v>
      </c>
      <c r="AI38" s="411">
        <f>'Table 1(Q3''20)'!AH38/32.15074</f>
        <v>-0.40030144220074193</v>
      </c>
      <c r="AJ38" s="411">
        <f>'Table 1(Q3''20)'!AI38/32.15074</f>
        <v>-0.30039725830784891</v>
      </c>
      <c r="AK38" s="411">
        <f>'Table 1(Q3''20)'!AJ38/32.15074</f>
        <v>0.18746328247176094</v>
      </c>
      <c r="AL38" s="411">
        <f>'Table 1(Q3''20)'!AK38/32.15074</f>
        <v>-0.63581755164757225</v>
      </c>
      <c r="AM38" s="411">
        <f>'Table 1(Q3''20)'!AL38/32.15074</f>
        <v>4.2967943728991358</v>
      </c>
      <c r="AN38" s="411">
        <f>'Table 1(Q3''20)'!AM38/32.15074</f>
        <v>10.623460934939793</v>
      </c>
      <c r="AO38" s="410" t="str">
        <f t="shared" si="82"/>
        <v>N/A</v>
      </c>
      <c r="AP38" s="410">
        <f t="shared" si="83"/>
        <v>1.4724154830271585</v>
      </c>
      <c r="AQ38" s="424"/>
      <c r="AR38" s="411">
        <f>E38-AS38</f>
        <v>-0.31103483154664557</v>
      </c>
      <c r="AS38" s="411">
        <f>SUM(P38:Q38)</f>
        <v>-3.2658657312397787</v>
      </c>
      <c r="AT38" s="411">
        <f>SUM(R38:S38)</f>
        <v>-0.31103483154664557</v>
      </c>
      <c r="AU38" s="411">
        <f>SUM(T38:U38)</f>
        <v>0.77758707886661405</v>
      </c>
      <c r="AV38" s="411">
        <f>SUM(V38:W38)</f>
        <v>1.0886219104132595</v>
      </c>
      <c r="AW38" s="411">
        <f>SUM(X38:Y38)</f>
        <v>1.5551741577332279</v>
      </c>
      <c r="AX38" s="411">
        <f>SUM(Z38:AA38)</f>
        <v>-0.31103483154664557</v>
      </c>
      <c r="AY38" s="411">
        <f>SUM(AB38:AC38)</f>
        <v>-1.0886219104132595</v>
      </c>
      <c r="AZ38" s="411">
        <f>SUM(AD38:AE38)</f>
        <v>-0.31103483154664557</v>
      </c>
      <c r="BA38" s="411">
        <f>SUM(AF38:AG38)</f>
        <v>-0.31103483154664557</v>
      </c>
      <c r="BB38" s="411">
        <f>SUM(AH38:AI38)</f>
        <v>-0.51580633514444696</v>
      </c>
      <c r="BC38" s="411">
        <f>SUM(AJ38:AK38)</f>
        <v>-0.11293397583608797</v>
      </c>
      <c r="BD38" s="411">
        <f t="shared" si="85"/>
        <v>3.6609768212515634</v>
      </c>
      <c r="BE38" s="410" t="str">
        <f>IF(ISERROR(BD38/BB38),"N/A",IF(BB38&lt;0,"N/A",IF(BD38&lt;0,"N/A",IF(BD38/BB38-1&gt;300%,"&gt;±300%",IF(BD38/BB38-1&lt;-300%,"&gt;±300%",BD38/BB38-1)))))</f>
        <v>N/A</v>
      </c>
      <c r="BF38" s="410" t="str">
        <f>IF(ISERROR(BD38/BC38),"N/A",IF(BC38&lt;0,"N/A",IF(BD38&lt;0,"N/A",IF(BD38/BC38-1&gt;300%,"&gt;±300%",IF(BD38/BC38-1&lt;-300%,"&gt;±300%",BD38/BC38-1)))))</f>
        <v>N/A</v>
      </c>
      <c r="BG38" s="427"/>
      <c r="BH38" s="381">
        <f t="shared" si="86"/>
        <v>14.471901038663116</v>
      </c>
      <c r="BI38" s="427"/>
    </row>
    <row r="39" spans="1:85" x14ac:dyDescent="0.2">
      <c r="B39" s="445"/>
      <c r="C39" s="424"/>
      <c r="D39" s="481"/>
      <c r="E39" s="481"/>
      <c r="F39" s="481"/>
      <c r="G39" s="481"/>
      <c r="H39" s="481"/>
      <c r="I39" s="481"/>
      <c r="J39" s="506"/>
      <c r="K39" s="407"/>
      <c r="L39" s="407"/>
      <c r="M39" s="418"/>
      <c r="N39" s="584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584"/>
      <c r="AP39" s="584"/>
      <c r="AQ39" s="424"/>
      <c r="AR39" s="424"/>
      <c r="AS39" s="411"/>
      <c r="AT39" s="411"/>
      <c r="AU39" s="411"/>
      <c r="AV39" s="411"/>
      <c r="AW39" s="411"/>
      <c r="AX39" s="411"/>
      <c r="AY39" s="411"/>
      <c r="AZ39" s="411"/>
      <c r="BA39" s="411"/>
      <c r="BB39" s="411"/>
      <c r="BC39" s="411"/>
      <c r="BD39" s="411"/>
      <c r="BE39" s="410"/>
      <c r="BF39" s="410"/>
      <c r="BG39" s="427"/>
      <c r="BH39" s="381"/>
      <c r="BI39" s="427"/>
    </row>
    <row r="40" spans="1:85" x14ac:dyDescent="0.2">
      <c r="B40" s="450" t="s">
        <v>26</v>
      </c>
      <c r="C40" s="426"/>
      <c r="D40" s="485">
        <f>SUM(D21,D25,D27,D35)</f>
        <v>264.37960681464875</v>
      </c>
      <c r="E40" s="485">
        <f t="shared" ref="E40:K40" si="87">SUM(E21,E25,E27,E35)</f>
        <v>248.05027815844986</v>
      </c>
      <c r="F40" s="485">
        <f t="shared" si="87"/>
        <v>254.89304445247603</v>
      </c>
      <c r="G40" s="485">
        <f t="shared" si="87"/>
        <v>257.38132310484923</v>
      </c>
      <c r="H40" s="485">
        <f t="shared" si="87"/>
        <v>240.7409596171037</v>
      </c>
      <c r="I40" s="485">
        <f t="shared" si="87"/>
        <v>226.2778399501847</v>
      </c>
      <c r="J40" s="485">
        <f t="shared" si="87"/>
        <v>259.71365424915331</v>
      </c>
      <c r="K40" s="485">
        <f t="shared" si="87"/>
        <v>246.95135169582684</v>
      </c>
      <c r="L40" s="485">
        <f t="shared" ref="L40" si="88">SUM(L21,L25,L27,L35)</f>
        <v>251.60416578279484</v>
      </c>
      <c r="M40" s="433">
        <f>IF(ISERROR(K40/J40),"N/A",IF(J40&lt;0,"N/A",IF(K40&lt;0,"N/A",IF(K40/J40-1&gt;300%,"&gt;±300%",IF(K40/J40-1&lt;-300%,"&gt;±300%",K40/J40-1)))))</f>
        <v>-4.9139898286145178E-2</v>
      </c>
      <c r="N40" s="433">
        <f>IF(ISERROR(L40/K40),"N/A",IF(K40&lt;0,"N/A",IF(L40&lt;0,"N/A",IF(L40/K40-1&gt;300%,"&gt;±300%",IF(L40/K40-1&lt;-300%,"&gt;±300%",L40/K40-1)))))</f>
        <v>1.884101485987788E-2</v>
      </c>
      <c r="O40" s="418"/>
      <c r="P40" s="426">
        <f t="shared" ref="P40" si="89">SUM(P21,P25,P27,P35)</f>
        <v>53.342473610249712</v>
      </c>
      <c r="Q40" s="426">
        <f t="shared" ref="Q40:AN40" si="90">SUM(Q21,Q25,Q27,Q35)</f>
        <v>59.71868765695595</v>
      </c>
      <c r="R40" s="426">
        <f t="shared" si="90"/>
        <v>61.584896646235826</v>
      </c>
      <c r="S40" s="426">
        <f t="shared" si="90"/>
        <v>64.073175298608987</v>
      </c>
      <c r="T40" s="426">
        <f t="shared" si="90"/>
        <v>71.538011255728492</v>
      </c>
      <c r="U40" s="426">
        <f t="shared" si="90"/>
        <v>58.007996083449399</v>
      </c>
      <c r="V40" s="426">
        <f t="shared" si="90"/>
        <v>64.384210130155637</v>
      </c>
      <c r="W40" s="426">
        <f t="shared" si="90"/>
        <v>64.850762377475604</v>
      </c>
      <c r="X40" s="426">
        <f t="shared" si="90"/>
        <v>60.49627473582256</v>
      </c>
      <c r="Y40" s="426">
        <f t="shared" si="90"/>
        <v>68.894215187582006</v>
      </c>
      <c r="Z40" s="426">
        <f t="shared" si="90"/>
        <v>61.584896646235833</v>
      </c>
      <c r="AA40" s="426">
        <f t="shared" si="90"/>
        <v>60.651792151595892</v>
      </c>
      <c r="AB40" s="426">
        <f t="shared" si="90"/>
        <v>55.364200015302913</v>
      </c>
      <c r="AC40" s="426">
        <f t="shared" si="90"/>
        <v>63.762140467062338</v>
      </c>
      <c r="AD40" s="426">
        <f t="shared" si="90"/>
        <v>59.563170241182632</v>
      </c>
      <c r="AE40" s="426">
        <f t="shared" si="90"/>
        <v>55.986269678396205</v>
      </c>
      <c r="AF40" s="426">
        <f t="shared" si="90"/>
        <v>55.986269678396205</v>
      </c>
      <c r="AG40" s="426">
        <f t="shared" si="90"/>
        <v>54.897647767982953</v>
      </c>
      <c r="AH40" s="426">
        <f t="shared" si="90"/>
        <v>82.493148734005842</v>
      </c>
      <c r="AI40" s="426">
        <f t="shared" si="90"/>
        <v>61.429134846800103</v>
      </c>
      <c r="AJ40" s="426">
        <f t="shared" si="90"/>
        <v>62.396073605994843</v>
      </c>
      <c r="AK40" s="426">
        <f t="shared" si="90"/>
        <v>53.386015841170732</v>
      </c>
      <c r="AL40" s="426">
        <f t="shared" si="90"/>
        <v>51.227188943084492</v>
      </c>
      <c r="AM40" s="426">
        <f t="shared" si="90"/>
        <v>47.127919073951389</v>
      </c>
      <c r="AN40" s="426">
        <f t="shared" si="90"/>
        <v>82.376637676433944</v>
      </c>
      <c r="AO40" s="433">
        <f t="shared" ref="AO40" si="91">IF(ISERROR(AN40/AJ40),"N/A",IF(AJ40&lt;0,"N/A",IF(AN40&lt;0,"N/A",IF(AN40/AJ40-1&gt;300%,"&gt;±300%",IF(AN40/AJ40-1&lt;-300%,"&gt;±300%",AN40/AJ40-1)))))</f>
        <v>0.32022149657377508</v>
      </c>
      <c r="AP40" s="433">
        <f t="shared" ref="AP40" si="92">IF(ISERROR(AN40/AM40),"N/A",IF(AM40&lt;0,"N/A",IF(AN40&lt;0,"N/A",IF(AN40/AM40-1&gt;300%,"&gt;±300%",IF(AN40/AM40-1&lt;-300%,"&gt;±300%",AN40/AM40-1)))))</f>
        <v>0.74793708899329014</v>
      </c>
      <c r="AQ40" s="424"/>
      <c r="AR40" s="426">
        <f t="shared" ref="AR40:AS40" si="93">SUM(AR21,AR25,AR27,AR35)</f>
        <v>134.98911689124421</v>
      </c>
      <c r="AS40" s="426">
        <f t="shared" si="93"/>
        <v>113.06116126720565</v>
      </c>
      <c r="AT40" s="426">
        <f>SUM(R40:S40)</f>
        <v>125.65807194484481</v>
      </c>
      <c r="AU40" s="426">
        <f>SUM(T40:U40)</f>
        <v>129.54600733917789</v>
      </c>
      <c r="AV40" s="426">
        <f>SUM(V40:W40)</f>
        <v>129.23497250763126</v>
      </c>
      <c r="AW40" s="426">
        <f>SUM(X40:Y40)</f>
        <v>129.39048992340457</v>
      </c>
      <c r="AX40" s="426">
        <f>SUM(Z40:AA40)</f>
        <v>122.23668879783173</v>
      </c>
      <c r="AY40" s="426">
        <f>SUM(AB40:AC40)</f>
        <v>119.12634048236525</v>
      </c>
      <c r="AZ40" s="426">
        <f>SUM(AD40:AE40)</f>
        <v>115.54943991957884</v>
      </c>
      <c r="BA40" s="426">
        <f>SUM(AF40:AG40)</f>
        <v>110.88391744637916</v>
      </c>
      <c r="BB40" s="426">
        <f>SUM(AH40:AI40)</f>
        <v>143.92228358080595</v>
      </c>
      <c r="BC40" s="426">
        <f>SUM(AJ40:AK40)</f>
        <v>115.78208944716557</v>
      </c>
      <c r="BD40" s="426">
        <f>SUM(AL40:AM40)</f>
        <v>98.355108017035889</v>
      </c>
      <c r="BE40" s="433">
        <f>IF(ISERROR(BD40/BB40),"N/A",IF(BB40&lt;0,"N/A",IF(BD40&lt;0,"N/A",IF(BD40/BB40-1&gt;300%,"&gt;±300%",IF(BD40/BB40-1&lt;-300%,"&gt;±300%",BD40/BB40-1)))))</f>
        <v>-0.31660959255267873</v>
      </c>
      <c r="BF40" s="433">
        <f>IF(ISERROR(BD40/BC40),"N/A",IF(BC40&lt;0,"N/A",IF(BD40&lt;0,"N/A",IF(BD40/BC40-1&gt;300%,"&gt;±300%",IF(BD40/BC40-1&lt;-300%,"&gt;±300%",BD40/BC40-1)))))</f>
        <v>-0.15051534752343609</v>
      </c>
      <c r="BG40" s="427"/>
      <c r="BH40" s="392">
        <f>SUM(AK40:AN40)</f>
        <v>234.11776153464055</v>
      </c>
      <c r="BI40" s="427"/>
    </row>
    <row r="41" spans="1:85" x14ac:dyDescent="0.2">
      <c r="B41" s="452"/>
      <c r="C41" s="455"/>
      <c r="D41" s="491"/>
      <c r="E41" s="491"/>
      <c r="F41" s="491"/>
      <c r="G41" s="491"/>
      <c r="H41" s="492"/>
      <c r="I41" s="492"/>
      <c r="J41" s="512"/>
      <c r="K41" s="455"/>
      <c r="L41" s="455"/>
      <c r="M41" s="456"/>
      <c r="N41" s="408"/>
      <c r="O41" s="418"/>
      <c r="P41" s="456"/>
      <c r="Q41" s="456"/>
      <c r="R41" s="456"/>
      <c r="S41" s="456"/>
      <c r="T41" s="456"/>
      <c r="U41" s="456"/>
      <c r="V41" s="456"/>
      <c r="W41" s="456"/>
      <c r="X41" s="456"/>
      <c r="Y41" s="456"/>
      <c r="Z41" s="456"/>
      <c r="AA41" s="456"/>
      <c r="AB41" s="456"/>
      <c r="AC41" s="456"/>
      <c r="AD41" s="456"/>
      <c r="AE41" s="456"/>
      <c r="AF41" s="456"/>
      <c r="AG41" s="456"/>
      <c r="AH41" s="456"/>
      <c r="AI41" s="456"/>
      <c r="AJ41" s="456"/>
      <c r="AK41" s="456"/>
      <c r="AL41" s="456"/>
      <c r="AM41" s="456"/>
      <c r="AN41" s="456"/>
      <c r="AO41" s="408"/>
      <c r="AP41" s="408"/>
      <c r="AQ41" s="424"/>
      <c r="AR41" s="457"/>
      <c r="AS41" s="458"/>
      <c r="AT41" s="458"/>
      <c r="AU41" s="458"/>
      <c r="AV41" s="458"/>
      <c r="AW41" s="458"/>
      <c r="AX41" s="458"/>
      <c r="AY41" s="458"/>
      <c r="AZ41" s="458"/>
      <c r="BB41" s="458"/>
      <c r="BC41" s="458"/>
      <c r="BD41" s="458"/>
      <c r="BE41" s="456"/>
      <c r="BF41" s="456"/>
      <c r="BG41" s="427"/>
      <c r="BI41" s="427"/>
    </row>
    <row r="42" spans="1:85" x14ac:dyDescent="0.2">
      <c r="B42" s="459" t="s">
        <v>7</v>
      </c>
      <c r="C42" s="460"/>
      <c r="D42" s="493">
        <f>D18-D40</f>
        <v>-20.994851129398569</v>
      </c>
      <c r="E42" s="493">
        <f t="shared" ref="E42:K42" si="94">E18-E40</f>
        <v>-22.550025287131803</v>
      </c>
      <c r="F42" s="493">
        <f t="shared" si="94"/>
        <v>-9.4865623621726627</v>
      </c>
      <c r="G42" s="493">
        <f t="shared" si="94"/>
        <v>-11.663806182999195</v>
      </c>
      <c r="H42" s="493">
        <f t="shared" si="94"/>
        <v>9.6420797779460088</v>
      </c>
      <c r="I42" s="493">
        <f t="shared" si="94"/>
        <v>24.727269107958278</v>
      </c>
      <c r="J42" s="493">
        <f t="shared" si="94"/>
        <v>-2.7541147632794605</v>
      </c>
      <c r="K42" s="493">
        <f t="shared" si="94"/>
        <v>-37.383239639414427</v>
      </c>
      <c r="L42" s="493">
        <f t="shared" ref="L42" si="95">L18-L40</f>
        <v>-6.974415290586137</v>
      </c>
      <c r="M42" s="462" t="str">
        <f>IF(ISERROR(K42/J42),"N/A",IF(J42&lt;0,"N/A",IF(K42&lt;0,"N/A",IF(K42/J42-1&gt;300%,"&gt;±300%",IF(K42/J42-1&lt;-300%,"&gt;±300%",K42/J42-1)))))</f>
        <v>N/A</v>
      </c>
      <c r="N42" s="462" t="str">
        <f>IF(ISERROR(L42/K42),"N/A",IF(K42&lt;0,"N/A",IF(L42&lt;0,"N/A",IF(L42/K42-1&gt;300%,"&gt;±300%",IF(L42/K42-1&lt;-300%,"&gt;±300%",L42/K42-1)))))</f>
        <v>N/A</v>
      </c>
      <c r="O42" s="418"/>
      <c r="P42" s="461">
        <f t="shared" ref="P42" si="96">P18-P40</f>
        <v>7.1538011255728549</v>
      </c>
      <c r="Q42" s="461">
        <f t="shared" ref="Q42:AN42" si="97">Q18-Q40</f>
        <v>-2.1772438208265186</v>
      </c>
      <c r="R42" s="461">
        <f t="shared" si="97"/>
        <v>-3.8879353943330699</v>
      </c>
      <c r="S42" s="461">
        <f t="shared" si="97"/>
        <v>-1.399656741959916</v>
      </c>
      <c r="T42" s="461">
        <f t="shared" si="97"/>
        <v>-6.376214046706238</v>
      </c>
      <c r="U42" s="461">
        <f t="shared" si="97"/>
        <v>2.3327612365998434</v>
      </c>
      <c r="V42" s="461">
        <f t="shared" si="97"/>
        <v>-7.9313882044394646</v>
      </c>
      <c r="W42" s="461">
        <f t="shared" si="97"/>
        <v>3.265865731239785</v>
      </c>
      <c r="X42" s="461">
        <f t="shared" si="97"/>
        <v>2.488278652373161</v>
      </c>
      <c r="Y42" s="461">
        <f t="shared" si="97"/>
        <v>-10.575184272585972</v>
      </c>
      <c r="Z42" s="461">
        <f t="shared" si="97"/>
        <v>-6.0651792151596027</v>
      </c>
      <c r="AA42" s="461">
        <f t="shared" si="97"/>
        <v>4.9765573047463292</v>
      </c>
      <c r="AB42" s="461">
        <f t="shared" si="97"/>
        <v>7.9313882044394646</v>
      </c>
      <c r="AC42" s="461">
        <f t="shared" si="97"/>
        <v>1.8662089892798832</v>
      </c>
      <c r="AD42" s="461">
        <f t="shared" si="97"/>
        <v>-4.9765573047463292</v>
      </c>
      <c r="AE42" s="461">
        <f t="shared" si="97"/>
        <v>10.57518427258595</v>
      </c>
      <c r="AF42" s="461">
        <f t="shared" si="97"/>
        <v>10.419666856812619</v>
      </c>
      <c r="AG42" s="461">
        <f t="shared" si="97"/>
        <v>8.5534578675327424</v>
      </c>
      <c r="AH42" s="461">
        <f t="shared" si="97"/>
        <v>-23.991751534116062</v>
      </c>
      <c r="AI42" s="461">
        <f t="shared" si="97"/>
        <v>5.6609945025240833</v>
      </c>
      <c r="AJ42" s="461">
        <f t="shared" si="97"/>
        <v>1.0811535833879731</v>
      </c>
      <c r="AK42" s="461">
        <f t="shared" si="97"/>
        <v>14.504769906106318</v>
      </c>
      <c r="AL42" s="461">
        <f t="shared" si="97"/>
        <v>3.9977298424977548</v>
      </c>
      <c r="AM42" s="461">
        <f t="shared" si="97"/>
        <v>-3.8661705549351453</v>
      </c>
      <c r="AN42" s="461">
        <f t="shared" si="97"/>
        <v>-22.041409841391214</v>
      </c>
      <c r="AO42" s="462" t="str">
        <f t="shared" ref="AO42" si="98">IF(ISERROR(AN42/AJ42),"N/A",IF(AJ42&lt;0,"N/A",IF(AN42&lt;0,"N/A",IF(AN42/AJ42-1&gt;300%,"&gt;±300%",IF(AN42/AJ42-1&lt;-300%,"&gt;±300%",AN42/AJ42-1)))))</f>
        <v>N/A</v>
      </c>
      <c r="AP42" s="462" t="str">
        <f t="shared" ref="AP42" si="99">IF(ISERROR(AN42/AM42),"N/A",IF(AM42&lt;0,"N/A",IF(AN42&lt;0,"N/A",IF(AN42/AM42-1&gt;300%,"&gt;±300%",IF(AN42/AM42-1&lt;-300%,"&gt;±300%",AN42/AM42-1)))))</f>
        <v>N/A</v>
      </c>
      <c r="AQ42" s="424"/>
      <c r="AR42" s="461">
        <f t="shared" ref="AR42" si="100">AR18-AR40</f>
        <v>-27.526582591878139</v>
      </c>
      <c r="AS42" s="461">
        <f>AS18-AS40</f>
        <v>4.9765573047463505</v>
      </c>
      <c r="AT42" s="461">
        <f>SUM(R42:S42)</f>
        <v>-5.2875921362929859</v>
      </c>
      <c r="AU42" s="461">
        <f>SUM(T42:U42)</f>
        <v>-4.0434528101063947</v>
      </c>
      <c r="AV42" s="461">
        <f>SUM(V42:W42)</f>
        <v>-4.6655224731996796</v>
      </c>
      <c r="AW42" s="461">
        <f>SUM(X42:Y42)</f>
        <v>-8.0869056202128107</v>
      </c>
      <c r="AX42" s="461">
        <f>SUM(Z42:AA42)</f>
        <v>-1.0886219104132735</v>
      </c>
      <c r="AY42" s="461">
        <f>SUM(AB42:AC42)</f>
        <v>9.7975971937193478</v>
      </c>
      <c r="AZ42" s="461">
        <f>SUM(AD42:AE42)</f>
        <v>5.5986269678396212</v>
      </c>
      <c r="BA42" s="461">
        <f>SUM(AF42:AG42)</f>
        <v>18.973124724345361</v>
      </c>
      <c r="BB42" s="461">
        <f t="shared" ref="BB42:BC42" si="101">BB18-BB40</f>
        <v>-18.330757031591986</v>
      </c>
      <c r="BC42" s="461">
        <f t="shared" si="101"/>
        <v>15.585923489494277</v>
      </c>
      <c r="BD42" s="461">
        <f>SUM(AL42:AM42)</f>
        <v>0.13155928756260948</v>
      </c>
      <c r="BE42" s="463" t="str">
        <f>IF(ISERROR(BD42/BB42),"N/A",IF(BB42&lt;0,"N/A",IF(BD42&lt;0,"N/A",IF(BD42/BB42-1&gt;300%,"&gt;±300%",IF(BD42/BB42-1&lt;-300%,"&gt;±300%",BD42/BB42-1)))))</f>
        <v>N/A</v>
      </c>
      <c r="BF42" s="463">
        <f>IF(ISERROR(BD42/BC42),"N/A",IF(BC42&lt;0,"N/A",IF(BD42&lt;0,"N/A",IF(BD42/BC42-1&gt;300%,"&gt;±300%",IF(BD42/BC42-1&lt;-300%,"&gt;±300%",BD42/BC42-1)))))</f>
        <v>-0.99155909576668411</v>
      </c>
      <c r="BG42" s="427"/>
      <c r="BH42" s="397">
        <f>SUM(AK42:AN42)</f>
        <v>-7.4050806477222864</v>
      </c>
      <c r="BI42" s="427"/>
    </row>
    <row r="43" spans="1:85" s="429" customFormat="1" ht="11.25" x14ac:dyDescent="0.2">
      <c r="A43" s="399"/>
      <c r="B43" s="464"/>
      <c r="C43" s="465"/>
      <c r="D43" s="494"/>
      <c r="E43" s="494"/>
      <c r="F43" s="494"/>
      <c r="G43" s="494"/>
      <c r="H43" s="494"/>
      <c r="I43" s="494"/>
      <c r="J43" s="513"/>
      <c r="K43" s="466"/>
      <c r="L43" s="466"/>
      <c r="M43" s="467"/>
      <c r="N43" s="586"/>
      <c r="O43" s="418"/>
      <c r="P43" s="467"/>
      <c r="Q43" s="467"/>
      <c r="R43" s="467"/>
      <c r="S43" s="467"/>
      <c r="T43" s="467"/>
      <c r="U43" s="467"/>
      <c r="V43" s="467"/>
      <c r="W43" s="467"/>
      <c r="X43" s="467"/>
      <c r="Y43" s="467"/>
      <c r="Z43" s="467"/>
      <c r="AA43" s="467"/>
      <c r="AB43" s="467"/>
      <c r="AC43" s="467"/>
      <c r="AD43" s="467"/>
      <c r="AE43" s="467"/>
      <c r="AF43" s="467"/>
      <c r="AG43" s="467"/>
      <c r="AH43" s="467"/>
      <c r="AI43" s="467"/>
      <c r="AJ43" s="467"/>
      <c r="AK43" s="467"/>
      <c r="AL43" s="467"/>
      <c r="AM43" s="467"/>
      <c r="AN43" s="467"/>
      <c r="AO43" s="586"/>
      <c r="AP43" s="586"/>
      <c r="AQ43" s="446"/>
      <c r="AR43" s="446"/>
      <c r="AS43" s="409"/>
      <c r="AT43" s="409"/>
      <c r="AU43" s="409"/>
      <c r="AV43" s="409"/>
      <c r="AW43" s="409"/>
      <c r="AX43" s="409"/>
      <c r="AY43" s="409"/>
      <c r="AZ43" s="409"/>
      <c r="BA43" s="409"/>
      <c r="BB43" s="409"/>
      <c r="BC43" s="409"/>
      <c r="BD43" s="409"/>
      <c r="BE43" s="467"/>
      <c r="BF43" s="467"/>
      <c r="BG43" s="428"/>
      <c r="BH43" s="377"/>
      <c r="BI43" s="428"/>
      <c r="BJ43" s="421"/>
      <c r="BK43" s="421"/>
      <c r="BL43" s="421"/>
      <c r="BM43" s="421"/>
      <c r="BN43" s="421"/>
      <c r="BO43" s="421"/>
      <c r="BP43" s="421"/>
      <c r="BQ43" s="421"/>
      <c r="BR43" s="421"/>
      <c r="BS43" s="421"/>
      <c r="BT43" s="421"/>
      <c r="BU43" s="421"/>
      <c r="BV43" s="421"/>
      <c r="BW43" s="421"/>
      <c r="BX43" s="421"/>
      <c r="BY43" s="421"/>
      <c r="BZ43" s="421"/>
      <c r="CA43" s="421"/>
      <c r="CB43" s="421"/>
      <c r="CC43" s="421"/>
      <c r="CD43" s="421"/>
      <c r="CE43" s="421"/>
      <c r="CF43" s="421"/>
      <c r="CG43" s="421"/>
    </row>
    <row r="44" spans="1:85" x14ac:dyDescent="0.2">
      <c r="B44" s="459" t="s">
        <v>38</v>
      </c>
      <c r="C44" s="461">
        <f>'Table 1(Q3''20)'!B44/32.15074</f>
        <v>128.76842026031127</v>
      </c>
      <c r="D44" s="461">
        <f>'Table 1(Q3''20)'!C44/32.15074</f>
        <v>107.7735691309127</v>
      </c>
      <c r="E44" s="461">
        <f>'Table 1(Q3''20)'!D44/32.15074</f>
        <v>85.223543843780888</v>
      </c>
      <c r="F44" s="461">
        <f>'Table 1(Q3''20)'!E44/32.15074</f>
        <v>75.736981481608197</v>
      </c>
      <c r="G44" s="461">
        <f>'Table 1(Q3''20)'!F44/32.15074</f>
        <v>64.073175298608987</v>
      </c>
      <c r="H44" s="461">
        <f>'Table 1(Q3''20)'!G44/32.15074</f>
        <v>73.71525507655501</v>
      </c>
      <c r="I44" s="461">
        <f>'Table 1(Q3''20)'!H44/32.15074</f>
        <v>98.442524184513331</v>
      </c>
      <c r="J44" s="461">
        <f>'Table 1(Q3''20)'!I44/32.15074</f>
        <v>110.77359875124621</v>
      </c>
      <c r="K44" s="461">
        <f>'Table 1(Q3''20)'!J44/32.15074</f>
        <v>73.390359111831785</v>
      </c>
      <c r="L44" s="461">
        <f>'Table 1(Q3''20)'!K44/32.15074</f>
        <v>66.415943821245619</v>
      </c>
      <c r="M44" s="462">
        <f>IF(ISERROR(K44/J44),"N/A",IF(J44&lt;0,"N/A",IF(K44&lt;0,"N/A",IF(K44/J44-1&gt;300%,"&gt;±300%",IF(K44/J44-1&lt;-300%,"&gt;±300%",K44/J44-1)))))</f>
        <v>-0.33747427239736461</v>
      </c>
      <c r="N44" s="462">
        <f>IF(ISERROR(L44/K44),"N/A",IF(K44&lt;0,"N/A",IF(L44&lt;0,"N/A",IF(L44/K44-1&gt;300%,"&gt;±300%",IF(L44/K44-1&lt;-300%,"&gt;±300%",L44/K44-1)))))</f>
        <v>-9.5031764048988943E-2</v>
      </c>
      <c r="O44" s="418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470"/>
      <c r="AF44" s="470"/>
      <c r="AG44" s="470"/>
      <c r="AH44" s="470"/>
      <c r="AI44" s="470"/>
      <c r="AJ44" s="470"/>
      <c r="AK44" s="470"/>
      <c r="AL44" s="470"/>
      <c r="AM44" s="470"/>
      <c r="AN44" s="470"/>
      <c r="AO44" s="469"/>
      <c r="AP44" s="469"/>
      <c r="AQ44" s="446"/>
      <c r="AR44" s="470"/>
      <c r="AS44" s="470"/>
      <c r="AT44" s="470"/>
      <c r="AU44" s="470"/>
      <c r="AV44" s="470"/>
      <c r="AW44" s="470"/>
      <c r="AX44" s="470"/>
      <c r="AY44" s="470"/>
      <c r="AZ44" s="470"/>
      <c r="BA44" s="470"/>
      <c r="BB44" s="470"/>
      <c r="BC44" s="470"/>
      <c r="BD44" s="470"/>
      <c r="BE44" s="463"/>
      <c r="BF44" s="463"/>
      <c r="BG44" s="427"/>
      <c r="BH44" s="398"/>
      <c r="BI44" s="427"/>
    </row>
    <row r="45" spans="1:85" s="384" customFormat="1" x14ac:dyDescent="0.2">
      <c r="A45" s="382"/>
      <c r="C45" s="393"/>
      <c r="D45" s="393"/>
      <c r="E45" s="393"/>
      <c r="F45" s="393"/>
      <c r="G45" s="393"/>
      <c r="H45" s="393"/>
      <c r="I45" s="393"/>
      <c r="J45" s="393"/>
      <c r="K45" s="393"/>
      <c r="L45" s="393"/>
      <c r="M45" s="393"/>
      <c r="N45" s="393"/>
      <c r="O45" s="418"/>
      <c r="P45" s="393"/>
      <c r="Q45" s="382"/>
      <c r="R45" s="382"/>
      <c r="S45" s="382"/>
      <c r="T45" s="382"/>
      <c r="U45" s="382"/>
      <c r="V45" s="382"/>
      <c r="W45" s="382"/>
      <c r="X45" s="382"/>
      <c r="Y45" s="431"/>
      <c r="Z45" s="431"/>
      <c r="AA45" s="431"/>
      <c r="AB45" s="431"/>
      <c r="AC45" s="431"/>
      <c r="AD45" s="431"/>
      <c r="AE45" s="431"/>
      <c r="AF45" s="431"/>
      <c r="AG45" s="515"/>
      <c r="AH45" s="431"/>
      <c r="AI45" s="431"/>
      <c r="AJ45" s="431"/>
      <c r="AK45" s="431"/>
      <c r="AL45" s="431"/>
      <c r="AM45" s="431"/>
      <c r="AN45" s="431"/>
      <c r="AO45" s="587"/>
      <c r="AP45" s="587"/>
      <c r="AQ45" s="382"/>
      <c r="AR45" s="382"/>
      <c r="AS45" s="395"/>
      <c r="AT45" s="395"/>
      <c r="AU45" s="395"/>
      <c r="AV45" s="395"/>
      <c r="AW45" s="395"/>
      <c r="AX45" s="395"/>
      <c r="AY45" s="395"/>
      <c r="AZ45" s="395"/>
      <c r="BA45" s="458"/>
      <c r="BB45" s="395"/>
      <c r="BC45" s="395"/>
      <c r="BD45" s="395"/>
      <c r="BE45" s="382"/>
      <c r="BF45" s="382"/>
      <c r="BG45" s="405"/>
      <c r="BH45" s="395"/>
      <c r="BI45" s="405"/>
      <c r="BJ45" s="405"/>
      <c r="BK45" s="405"/>
      <c r="BL45" s="405"/>
      <c r="BM45" s="405"/>
      <c r="BN45" s="405"/>
      <c r="BO45" s="405"/>
      <c r="BP45" s="405"/>
      <c r="BQ45" s="405"/>
      <c r="BR45" s="405"/>
      <c r="BS45" s="405"/>
      <c r="BT45" s="405"/>
      <c r="BU45" s="405"/>
      <c r="BV45" s="405"/>
      <c r="BW45" s="405"/>
      <c r="BX45" s="405"/>
      <c r="BY45" s="405"/>
      <c r="BZ45" s="405"/>
      <c r="CA45" s="405"/>
      <c r="CB45" s="405"/>
      <c r="CC45" s="405"/>
      <c r="CD45" s="405"/>
      <c r="CE45" s="405"/>
      <c r="CF45" s="405"/>
      <c r="CG45" s="405"/>
    </row>
    <row r="46" spans="1:85" s="384" customFormat="1" x14ac:dyDescent="0.2">
      <c r="A46" s="405"/>
      <c r="B46" s="405"/>
      <c r="C46" s="405"/>
      <c r="D46" s="405"/>
      <c r="E46" s="405"/>
      <c r="F46" s="405"/>
      <c r="G46" s="419"/>
      <c r="H46" s="419"/>
      <c r="I46" s="419"/>
      <c r="J46" s="419"/>
      <c r="K46" s="419"/>
      <c r="L46" s="419"/>
      <c r="M46" s="405"/>
      <c r="N46" s="577"/>
      <c r="O46" s="405"/>
      <c r="P46" s="405"/>
      <c r="Q46" s="405"/>
      <c r="R46" s="405"/>
      <c r="S46" s="405"/>
      <c r="T46" s="405"/>
      <c r="U46" s="405"/>
      <c r="V46" s="405"/>
      <c r="W46" s="405"/>
      <c r="X46" s="405"/>
      <c r="Y46" s="432"/>
      <c r="Z46" s="432"/>
      <c r="AA46" s="432"/>
      <c r="AB46" s="432"/>
      <c r="AC46" s="432"/>
      <c r="AD46" s="432"/>
      <c r="AE46" s="432"/>
      <c r="AF46" s="432"/>
      <c r="AG46" s="516"/>
      <c r="AH46" s="432"/>
      <c r="AI46" s="432"/>
      <c r="AJ46" s="432"/>
      <c r="AK46" s="432"/>
      <c r="AL46" s="432"/>
      <c r="AM46" s="432"/>
      <c r="AN46" s="432"/>
      <c r="AO46" s="577"/>
      <c r="AP46" s="577"/>
      <c r="AQ46" s="405"/>
      <c r="AR46" s="405"/>
      <c r="AS46" s="419"/>
      <c r="AT46" s="419"/>
      <c r="AU46" s="419"/>
      <c r="AV46" s="419"/>
      <c r="AW46" s="419"/>
      <c r="AX46" s="419"/>
      <c r="AY46" s="419"/>
      <c r="AZ46" s="419"/>
      <c r="BA46" s="472"/>
      <c r="BB46" s="419"/>
      <c r="BC46" s="419"/>
      <c r="BD46" s="419"/>
      <c r="BE46" s="405"/>
      <c r="BF46" s="405"/>
      <c r="BH46" s="419"/>
    </row>
    <row r="47" spans="1:85" s="384" customFormat="1" x14ac:dyDescent="0.2">
      <c r="A47" s="405"/>
      <c r="B47" s="405"/>
      <c r="C47" s="405"/>
      <c r="D47" s="405"/>
      <c r="E47" s="420"/>
      <c r="F47" s="405"/>
      <c r="G47" s="405"/>
      <c r="H47" s="405"/>
      <c r="I47" s="405"/>
      <c r="J47" s="420"/>
      <c r="K47" s="405"/>
      <c r="L47" s="405"/>
      <c r="M47" s="405"/>
      <c r="N47" s="405"/>
      <c r="O47" s="405"/>
      <c r="P47" s="405"/>
      <c r="Q47" s="420"/>
      <c r="R47" s="420"/>
      <c r="S47" s="420"/>
      <c r="T47" s="420"/>
      <c r="U47" s="420"/>
      <c r="V47" s="420"/>
      <c r="W47" s="420"/>
      <c r="X47" s="420"/>
      <c r="Y47" s="432"/>
      <c r="Z47" s="432"/>
      <c r="AA47" s="432"/>
      <c r="AB47" s="432"/>
      <c r="AC47" s="432"/>
      <c r="AD47" s="432"/>
      <c r="AE47" s="432"/>
      <c r="AF47" s="432"/>
      <c r="AG47" s="516"/>
      <c r="AH47" s="432"/>
      <c r="AI47" s="432"/>
      <c r="AJ47" s="432"/>
      <c r="AK47" s="432"/>
      <c r="AL47" s="432"/>
      <c r="AM47" s="432"/>
      <c r="AN47" s="432"/>
      <c r="AO47" s="577"/>
      <c r="AP47" s="577"/>
      <c r="AQ47" s="405"/>
      <c r="AR47" s="420"/>
      <c r="AS47" s="419"/>
      <c r="AT47" s="419"/>
      <c r="AU47" s="419"/>
      <c r="AV47" s="419"/>
      <c r="AW47" s="419"/>
      <c r="AX47" s="419"/>
      <c r="AY47" s="419"/>
      <c r="AZ47" s="419"/>
      <c r="BA47" s="472"/>
      <c r="BB47" s="419"/>
      <c r="BC47" s="419"/>
      <c r="BD47" s="419"/>
      <c r="BE47" s="420"/>
      <c r="BF47" s="420"/>
      <c r="BH47" s="419"/>
    </row>
    <row r="48" spans="1:85" s="384" customFormat="1" x14ac:dyDescent="0.2">
      <c r="A48" s="405"/>
      <c r="B48" s="405"/>
      <c r="C48" s="405"/>
      <c r="D48" s="405"/>
      <c r="E48" s="420"/>
      <c r="F48" s="405"/>
      <c r="G48" s="405"/>
      <c r="H48" s="405"/>
      <c r="I48" s="405"/>
      <c r="J48" s="405"/>
      <c r="K48" s="405"/>
      <c r="L48" s="405"/>
      <c r="M48" s="405"/>
      <c r="N48" s="405"/>
      <c r="O48" s="420"/>
      <c r="P48" s="405"/>
      <c r="Q48" s="405"/>
      <c r="R48" s="405"/>
      <c r="S48" s="405"/>
      <c r="T48" s="405"/>
      <c r="U48" s="405"/>
      <c r="V48" s="405"/>
      <c r="W48" s="405"/>
      <c r="X48" s="405"/>
      <c r="Y48" s="432"/>
      <c r="Z48" s="432"/>
      <c r="AA48" s="432"/>
      <c r="AB48" s="432"/>
      <c r="AC48" s="432"/>
      <c r="AD48" s="432"/>
      <c r="AE48" s="432"/>
      <c r="AF48" s="432"/>
      <c r="AG48" s="516"/>
      <c r="AH48" s="432"/>
      <c r="AI48" s="432"/>
      <c r="AJ48" s="432"/>
      <c r="AK48" s="432"/>
      <c r="AL48" s="432"/>
      <c r="AM48" s="432"/>
      <c r="AN48" s="432"/>
      <c r="AO48" s="577"/>
      <c r="AP48" s="577"/>
      <c r="AQ48" s="405"/>
      <c r="AR48" s="405"/>
      <c r="AS48" s="419"/>
      <c r="AT48" s="419"/>
      <c r="AU48" s="419"/>
      <c r="AV48" s="419"/>
      <c r="AW48" s="419"/>
      <c r="AX48" s="419"/>
      <c r="AY48" s="419"/>
      <c r="AZ48" s="419"/>
      <c r="BA48" s="472"/>
      <c r="BB48" s="419"/>
      <c r="BC48" s="419"/>
      <c r="BD48" s="419"/>
      <c r="BE48" s="405"/>
      <c r="BF48" s="405"/>
      <c r="BH48" s="419"/>
    </row>
    <row r="49" spans="1:60" s="384" customFormat="1" x14ac:dyDescent="0.2">
      <c r="A49" s="405"/>
      <c r="B49" s="405"/>
      <c r="C49" s="405"/>
      <c r="D49" s="405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5"/>
      <c r="Q49" s="405"/>
      <c r="R49" s="405"/>
      <c r="S49" s="405"/>
      <c r="T49" s="405"/>
      <c r="U49" s="405"/>
      <c r="V49" s="405"/>
      <c r="W49" s="405"/>
      <c r="X49" s="405"/>
      <c r="Y49" s="432"/>
      <c r="Z49" s="432"/>
      <c r="AA49" s="432"/>
      <c r="AB49" s="432"/>
      <c r="AC49" s="432"/>
      <c r="AD49" s="432"/>
      <c r="AE49" s="432"/>
      <c r="AF49" s="432"/>
      <c r="AG49" s="516"/>
      <c r="AH49" s="432"/>
      <c r="AI49" s="432"/>
      <c r="AJ49" s="432"/>
      <c r="AK49" s="432"/>
      <c r="AL49" s="432"/>
      <c r="AM49" s="432"/>
      <c r="AN49" s="432"/>
      <c r="AO49" s="577"/>
      <c r="AP49" s="577"/>
      <c r="AQ49" s="405"/>
      <c r="AR49" s="405"/>
      <c r="AS49" s="419"/>
      <c r="AT49" s="419"/>
      <c r="AU49" s="419"/>
      <c r="AV49" s="419"/>
      <c r="AW49" s="419"/>
      <c r="AX49" s="419"/>
      <c r="AY49" s="419"/>
      <c r="AZ49" s="419"/>
      <c r="BA49" s="472"/>
      <c r="BB49" s="419"/>
      <c r="BC49" s="419"/>
      <c r="BD49" s="419"/>
      <c r="BE49" s="405"/>
      <c r="BF49" s="405"/>
      <c r="BH49" s="419"/>
    </row>
    <row r="50" spans="1:60" s="384" customFormat="1" x14ac:dyDescent="0.2">
      <c r="A50" s="405"/>
      <c r="B50" s="405"/>
      <c r="C50" s="405"/>
      <c r="D50" s="405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5"/>
      <c r="Q50" s="405"/>
      <c r="R50" s="405"/>
      <c r="S50" s="405"/>
      <c r="T50" s="405"/>
      <c r="U50" s="405"/>
      <c r="V50" s="405"/>
      <c r="W50" s="405"/>
      <c r="X50" s="405"/>
      <c r="Y50" s="432"/>
      <c r="Z50" s="432"/>
      <c r="AA50" s="432"/>
      <c r="AB50" s="432"/>
      <c r="AC50" s="432"/>
      <c r="AD50" s="432"/>
      <c r="AE50" s="432"/>
      <c r="AF50" s="432"/>
      <c r="AG50" s="516"/>
      <c r="AH50" s="432"/>
      <c r="AI50" s="432"/>
      <c r="AJ50" s="432"/>
      <c r="AK50" s="432"/>
      <c r="AL50" s="432"/>
      <c r="AM50" s="432"/>
      <c r="AN50" s="432"/>
      <c r="AO50" s="577"/>
      <c r="AP50" s="577"/>
      <c r="AQ50" s="405"/>
      <c r="AR50" s="405"/>
      <c r="AS50" s="419"/>
      <c r="AT50" s="419"/>
      <c r="AU50" s="419"/>
      <c r="AV50" s="419"/>
      <c r="AW50" s="419"/>
      <c r="AX50" s="419"/>
      <c r="AY50" s="419"/>
      <c r="AZ50" s="419"/>
      <c r="BA50" s="472"/>
      <c r="BB50" s="419"/>
      <c r="BC50" s="419"/>
      <c r="BD50" s="419"/>
      <c r="BE50" s="405"/>
      <c r="BF50" s="405"/>
      <c r="BH50" s="419"/>
    </row>
    <row r="51" spans="1:60" s="384" customFormat="1" x14ac:dyDescent="0.2">
      <c r="A51" s="405"/>
      <c r="B51" s="405"/>
      <c r="C51" s="405"/>
      <c r="D51" s="405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5"/>
      <c r="Q51" s="405"/>
      <c r="R51" s="405"/>
      <c r="S51" s="405"/>
      <c r="T51" s="405"/>
      <c r="U51" s="405"/>
      <c r="V51" s="405"/>
      <c r="W51" s="405"/>
      <c r="X51" s="405"/>
      <c r="Y51" s="432"/>
      <c r="Z51" s="432"/>
      <c r="AA51" s="432"/>
      <c r="AB51" s="432"/>
      <c r="AC51" s="432"/>
      <c r="AD51" s="432"/>
      <c r="AE51" s="432"/>
      <c r="AF51" s="432"/>
      <c r="AG51" s="516"/>
      <c r="AH51" s="432"/>
      <c r="AI51" s="432"/>
      <c r="AJ51" s="432"/>
      <c r="AK51" s="432"/>
      <c r="AL51" s="432"/>
      <c r="AM51" s="432"/>
      <c r="AN51" s="432"/>
      <c r="AO51" s="577"/>
      <c r="AP51" s="577"/>
      <c r="AQ51" s="405"/>
      <c r="AR51" s="405"/>
      <c r="AS51" s="419"/>
      <c r="AT51" s="419"/>
      <c r="AU51" s="419"/>
      <c r="AV51" s="419"/>
      <c r="AW51" s="419"/>
      <c r="AX51" s="419"/>
      <c r="AY51" s="419"/>
      <c r="AZ51" s="419"/>
      <c r="BA51" s="472"/>
      <c r="BB51" s="419"/>
      <c r="BC51" s="419"/>
      <c r="BD51" s="419"/>
      <c r="BE51" s="405"/>
      <c r="BF51" s="405"/>
      <c r="BH51" s="419"/>
    </row>
    <row r="52" spans="1:60" s="384" customFormat="1" x14ac:dyDescent="0.2">
      <c r="A52" s="405"/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5"/>
      <c r="Q52" s="405"/>
      <c r="R52" s="405"/>
      <c r="S52" s="405"/>
      <c r="T52" s="405"/>
      <c r="U52" s="405"/>
      <c r="V52" s="405"/>
      <c r="W52" s="405"/>
      <c r="X52" s="405"/>
      <c r="Y52" s="432"/>
      <c r="Z52" s="432"/>
      <c r="AA52" s="432"/>
      <c r="AB52" s="432"/>
      <c r="AC52" s="432"/>
      <c r="AD52" s="432"/>
      <c r="AE52" s="432"/>
      <c r="AF52" s="432"/>
      <c r="AG52" s="516"/>
      <c r="AH52" s="432"/>
      <c r="AI52" s="432"/>
      <c r="AJ52" s="432"/>
      <c r="AK52" s="432"/>
      <c r="AL52" s="432"/>
      <c r="AM52" s="432"/>
      <c r="AN52" s="432"/>
      <c r="AO52" s="577"/>
      <c r="AP52" s="577"/>
      <c r="AQ52" s="405"/>
      <c r="AR52" s="405"/>
      <c r="AS52" s="419"/>
      <c r="AT52" s="419"/>
      <c r="AU52" s="419"/>
      <c r="AV52" s="419"/>
      <c r="AW52" s="419"/>
      <c r="AX52" s="419"/>
      <c r="AY52" s="419"/>
      <c r="AZ52" s="419"/>
      <c r="BA52" s="472"/>
      <c r="BB52" s="419"/>
      <c r="BC52" s="419"/>
      <c r="BD52" s="419"/>
      <c r="BE52" s="405"/>
      <c r="BF52" s="405"/>
      <c r="BH52" s="419"/>
    </row>
    <row r="53" spans="1:60" s="384" customFormat="1" x14ac:dyDescent="0.2">
      <c r="A53" s="405"/>
      <c r="B53" s="405"/>
      <c r="C53" s="405"/>
      <c r="D53" s="405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5"/>
      <c r="Q53" s="405"/>
      <c r="R53" s="405"/>
      <c r="S53" s="405"/>
      <c r="T53" s="405"/>
      <c r="U53" s="405"/>
      <c r="V53" s="405"/>
      <c r="W53" s="405"/>
      <c r="X53" s="405"/>
      <c r="Y53" s="432"/>
      <c r="Z53" s="432"/>
      <c r="AA53" s="432"/>
      <c r="AB53" s="432"/>
      <c r="AC53" s="432"/>
      <c r="AD53" s="432"/>
      <c r="AE53" s="432"/>
      <c r="AF53" s="432"/>
      <c r="AG53" s="516"/>
      <c r="AH53" s="432"/>
      <c r="AI53" s="432"/>
      <c r="AJ53" s="432"/>
      <c r="AK53" s="432"/>
      <c r="AL53" s="432"/>
      <c r="AM53" s="432"/>
      <c r="AN53" s="432"/>
      <c r="AO53" s="577"/>
      <c r="AP53" s="577"/>
      <c r="AQ53" s="405"/>
      <c r="AR53" s="405"/>
      <c r="AS53" s="419"/>
      <c r="AT53" s="419"/>
      <c r="AU53" s="419"/>
      <c r="AV53" s="419"/>
      <c r="AW53" s="419"/>
      <c r="AX53" s="419"/>
      <c r="AY53" s="419"/>
      <c r="AZ53" s="419"/>
      <c r="BA53" s="472"/>
      <c r="BB53" s="419"/>
      <c r="BC53" s="419"/>
      <c r="BD53" s="419"/>
      <c r="BE53" s="405"/>
      <c r="BF53" s="405"/>
      <c r="BH53" s="419"/>
    </row>
    <row r="54" spans="1:60" s="384" customFormat="1" x14ac:dyDescent="0.2">
      <c r="A54" s="405"/>
      <c r="B54" s="405"/>
      <c r="C54" s="405"/>
      <c r="D54" s="405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5"/>
      <c r="Q54" s="405"/>
      <c r="R54" s="405"/>
      <c r="S54" s="405"/>
      <c r="T54" s="405"/>
      <c r="U54" s="405"/>
      <c r="V54" s="405"/>
      <c r="W54" s="405"/>
      <c r="X54" s="405"/>
      <c r="Y54" s="432"/>
      <c r="Z54" s="432"/>
      <c r="AA54" s="432"/>
      <c r="AB54" s="432"/>
      <c r="AC54" s="432"/>
      <c r="AD54" s="432"/>
      <c r="AE54" s="432"/>
      <c r="AF54" s="432"/>
      <c r="AG54" s="516"/>
      <c r="AH54" s="432"/>
      <c r="AI54" s="432"/>
      <c r="AJ54" s="432"/>
      <c r="AK54" s="432"/>
      <c r="AL54" s="432"/>
      <c r="AM54" s="432"/>
      <c r="AN54" s="432"/>
      <c r="AO54" s="577"/>
      <c r="AP54" s="577"/>
      <c r="AQ54" s="405"/>
      <c r="AR54" s="405"/>
      <c r="AS54" s="419"/>
      <c r="AT54" s="419"/>
      <c r="AU54" s="419"/>
      <c r="AV54" s="419"/>
      <c r="AW54" s="419"/>
      <c r="AX54" s="419"/>
      <c r="AY54" s="419"/>
      <c r="AZ54" s="419"/>
      <c r="BA54" s="472"/>
      <c r="BB54" s="419"/>
      <c r="BC54" s="419"/>
      <c r="BD54" s="419"/>
      <c r="BE54" s="405"/>
      <c r="BF54" s="405"/>
      <c r="BH54" s="419"/>
    </row>
    <row r="55" spans="1:60" s="384" customFormat="1" x14ac:dyDescent="0.2">
      <c r="A55" s="405"/>
      <c r="B55" s="405"/>
      <c r="C55" s="405"/>
      <c r="D55" s="405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5"/>
      <c r="Q55" s="405"/>
      <c r="R55" s="405"/>
      <c r="S55" s="405"/>
      <c r="T55" s="405"/>
      <c r="U55" s="405"/>
      <c r="V55" s="405"/>
      <c r="W55" s="405"/>
      <c r="X55" s="405"/>
      <c r="Y55" s="432"/>
      <c r="Z55" s="432"/>
      <c r="AA55" s="432"/>
      <c r="AB55" s="432"/>
      <c r="AC55" s="432"/>
      <c r="AD55" s="432"/>
      <c r="AE55" s="432"/>
      <c r="AF55" s="432"/>
      <c r="AG55" s="516"/>
      <c r="AH55" s="432"/>
      <c r="AI55" s="432"/>
      <c r="AJ55" s="432"/>
      <c r="AK55" s="432"/>
      <c r="AL55" s="432"/>
      <c r="AM55" s="432"/>
      <c r="AN55" s="432"/>
      <c r="AO55" s="577"/>
      <c r="AP55" s="577"/>
      <c r="AQ55" s="405"/>
      <c r="AR55" s="405"/>
      <c r="AS55" s="419"/>
      <c r="AT55" s="419"/>
      <c r="AU55" s="419"/>
      <c r="AV55" s="419"/>
      <c r="AW55" s="419"/>
      <c r="AX55" s="419"/>
      <c r="AY55" s="419"/>
      <c r="AZ55" s="419"/>
      <c r="BA55" s="472"/>
      <c r="BB55" s="419"/>
      <c r="BC55" s="419"/>
      <c r="BD55" s="419"/>
      <c r="BE55" s="405"/>
      <c r="BF55" s="405"/>
      <c r="BH55" s="419"/>
    </row>
    <row r="56" spans="1:60" x14ac:dyDescent="0.2">
      <c r="A56" s="405"/>
      <c r="Q56" s="405"/>
      <c r="R56" s="405"/>
      <c r="S56" s="405"/>
      <c r="T56" s="405"/>
      <c r="U56" s="405"/>
      <c r="V56" s="405"/>
      <c r="W56" s="405"/>
      <c r="X56" s="405"/>
      <c r="Y56" s="432"/>
      <c r="Z56" s="432"/>
      <c r="AA56" s="432"/>
      <c r="AB56" s="432"/>
      <c r="AC56" s="432"/>
      <c r="AD56" s="432"/>
      <c r="AE56" s="432"/>
      <c r="AF56" s="432"/>
      <c r="AG56" s="516"/>
      <c r="AH56" s="432"/>
      <c r="AI56" s="432"/>
      <c r="AJ56" s="432"/>
      <c r="AK56" s="432"/>
      <c r="AL56" s="432"/>
      <c r="AM56" s="432"/>
      <c r="AN56" s="432"/>
      <c r="AQ56" s="405"/>
      <c r="AR56" s="405"/>
      <c r="AS56" s="419"/>
      <c r="AT56" s="419"/>
      <c r="AU56" s="419"/>
      <c r="AV56" s="419"/>
      <c r="AW56" s="419"/>
      <c r="AX56" s="419"/>
      <c r="AY56" s="419"/>
      <c r="AZ56" s="419"/>
      <c r="BA56" s="472"/>
      <c r="BB56" s="419"/>
      <c r="BC56" s="419"/>
      <c r="BD56" s="419"/>
      <c r="BE56" s="405"/>
      <c r="BF56" s="405"/>
      <c r="BH56" s="419"/>
    </row>
    <row r="57" spans="1:60" x14ac:dyDescent="0.2">
      <c r="A57" s="405"/>
      <c r="Q57" s="405"/>
      <c r="R57" s="405"/>
      <c r="S57" s="405"/>
      <c r="T57" s="405"/>
      <c r="U57" s="405"/>
      <c r="V57" s="405"/>
      <c r="W57" s="405"/>
      <c r="X57" s="405"/>
      <c r="Y57" s="432"/>
      <c r="Z57" s="432"/>
      <c r="AA57" s="432"/>
      <c r="AB57" s="432"/>
      <c r="AC57" s="432"/>
      <c r="AD57" s="432"/>
      <c r="AE57" s="432"/>
      <c r="AF57" s="432"/>
      <c r="AG57" s="516"/>
      <c r="AH57" s="432"/>
      <c r="AI57" s="432"/>
      <c r="AJ57" s="432"/>
      <c r="AK57" s="432"/>
      <c r="AL57" s="432"/>
      <c r="AM57" s="432"/>
      <c r="AN57" s="432"/>
      <c r="AQ57" s="405"/>
      <c r="AR57" s="405"/>
      <c r="AS57" s="419"/>
      <c r="AT57" s="419"/>
      <c r="AU57" s="419"/>
      <c r="AV57" s="419"/>
      <c r="AW57" s="419"/>
      <c r="AX57" s="419"/>
      <c r="AY57" s="419"/>
      <c r="AZ57" s="419"/>
      <c r="BA57" s="472"/>
      <c r="BB57" s="419"/>
      <c r="BC57" s="419"/>
      <c r="BD57" s="419"/>
      <c r="BE57" s="405"/>
      <c r="BF57" s="405"/>
      <c r="BH57" s="419"/>
    </row>
    <row r="58" spans="1:60" x14ac:dyDescent="0.2">
      <c r="A58" s="405"/>
      <c r="Q58" s="405"/>
      <c r="R58" s="405"/>
      <c r="S58" s="405"/>
      <c r="T58" s="405"/>
      <c r="U58" s="405"/>
      <c r="V58" s="405"/>
      <c r="W58" s="405"/>
      <c r="X58" s="405"/>
      <c r="Y58" s="432"/>
      <c r="Z58" s="432"/>
      <c r="AA58" s="432"/>
      <c r="AB58" s="432"/>
      <c r="AC58" s="432"/>
      <c r="AD58" s="432"/>
      <c r="AE58" s="432"/>
      <c r="AF58" s="432"/>
      <c r="AG58" s="516"/>
      <c r="AH58" s="432"/>
      <c r="AI58" s="432"/>
      <c r="AJ58" s="432"/>
      <c r="AK58" s="432"/>
      <c r="AL58" s="432"/>
      <c r="AM58" s="432"/>
      <c r="AN58" s="432"/>
      <c r="AQ58" s="405"/>
      <c r="AR58" s="405"/>
      <c r="AS58" s="419"/>
      <c r="AT58" s="419"/>
      <c r="AU58" s="419"/>
      <c r="AV58" s="419"/>
      <c r="AW58" s="419"/>
      <c r="AX58" s="419"/>
      <c r="AY58" s="419"/>
      <c r="AZ58" s="419"/>
      <c r="BA58" s="472"/>
      <c r="BB58" s="419"/>
      <c r="BC58" s="419"/>
      <c r="BD58" s="419"/>
      <c r="BE58" s="405"/>
      <c r="BF58" s="405"/>
      <c r="BH58" s="419"/>
    </row>
    <row r="59" spans="1:60" x14ac:dyDescent="0.2">
      <c r="A59" s="405"/>
      <c r="Q59" s="405"/>
      <c r="R59" s="405"/>
      <c r="S59" s="405"/>
      <c r="T59" s="405"/>
      <c r="U59" s="405"/>
      <c r="V59" s="405"/>
      <c r="W59" s="405"/>
      <c r="X59" s="405"/>
      <c r="Y59" s="432"/>
      <c r="Z59" s="432"/>
      <c r="AA59" s="432"/>
      <c r="AB59" s="432"/>
      <c r="AC59" s="432"/>
      <c r="AD59" s="432"/>
      <c r="AE59" s="432"/>
      <c r="AF59" s="432"/>
      <c r="AG59" s="516"/>
      <c r="AH59" s="432"/>
      <c r="AI59" s="432"/>
      <c r="AJ59" s="432"/>
      <c r="AK59" s="432"/>
      <c r="AL59" s="432"/>
      <c r="AM59" s="432"/>
      <c r="AN59" s="432"/>
      <c r="AQ59" s="405"/>
      <c r="AR59" s="405"/>
      <c r="AS59" s="419"/>
      <c r="AT59" s="419"/>
      <c r="AU59" s="419"/>
      <c r="AV59" s="419"/>
      <c r="AW59" s="419"/>
      <c r="AX59" s="419"/>
      <c r="AY59" s="419"/>
      <c r="AZ59" s="419"/>
      <c r="BA59" s="472"/>
      <c r="BB59" s="419"/>
      <c r="BC59" s="419"/>
      <c r="BD59" s="419"/>
      <c r="BE59" s="405"/>
      <c r="BF59" s="405"/>
      <c r="BH59" s="419"/>
    </row>
    <row r="60" spans="1:60" x14ac:dyDescent="0.2">
      <c r="A60" s="405"/>
      <c r="Q60" s="405"/>
      <c r="R60" s="405"/>
      <c r="S60" s="405"/>
      <c r="T60" s="405"/>
      <c r="U60" s="405"/>
      <c r="V60" s="405"/>
      <c r="W60" s="405"/>
      <c r="X60" s="405"/>
      <c r="Y60" s="432"/>
      <c r="Z60" s="432"/>
      <c r="AA60" s="432"/>
      <c r="AB60" s="432"/>
      <c r="AC60" s="432"/>
      <c r="AD60" s="432"/>
      <c r="AE60" s="432"/>
      <c r="AF60" s="432"/>
      <c r="AG60" s="516"/>
      <c r="AH60" s="432"/>
      <c r="AI60" s="432"/>
      <c r="AJ60" s="432"/>
      <c r="AK60" s="432"/>
      <c r="AL60" s="432"/>
      <c r="AM60" s="432"/>
      <c r="AN60" s="432"/>
      <c r="AQ60" s="405"/>
      <c r="AR60" s="405"/>
      <c r="AS60" s="419"/>
      <c r="AT60" s="419"/>
      <c r="AU60" s="419"/>
      <c r="AV60" s="419"/>
      <c r="AW60" s="419"/>
      <c r="AX60" s="419"/>
      <c r="AY60" s="419"/>
      <c r="AZ60" s="419"/>
      <c r="BA60" s="472"/>
      <c r="BB60" s="419"/>
      <c r="BC60" s="419"/>
      <c r="BD60" s="419"/>
      <c r="BE60" s="405"/>
      <c r="BF60" s="405"/>
      <c r="BH60" s="419"/>
    </row>
    <row r="61" spans="1:60" x14ac:dyDescent="0.2">
      <c r="A61" s="405"/>
      <c r="Q61" s="405"/>
      <c r="R61" s="405"/>
      <c r="S61" s="405"/>
      <c r="T61" s="405"/>
      <c r="U61" s="405"/>
      <c r="V61" s="405"/>
      <c r="W61" s="405"/>
      <c r="X61" s="405"/>
      <c r="Y61" s="432"/>
      <c r="Z61" s="432"/>
      <c r="AA61" s="432"/>
      <c r="AB61" s="432"/>
      <c r="AC61" s="432"/>
      <c r="AD61" s="432"/>
      <c r="AE61" s="432"/>
      <c r="AF61" s="432"/>
      <c r="AG61" s="516"/>
      <c r="AH61" s="432"/>
      <c r="AI61" s="432"/>
      <c r="AJ61" s="432"/>
      <c r="AK61" s="432"/>
      <c r="AL61" s="432"/>
      <c r="AM61" s="432"/>
      <c r="AN61" s="432"/>
      <c r="AQ61" s="405"/>
      <c r="AR61" s="405"/>
      <c r="AS61" s="419"/>
      <c r="AT61" s="419"/>
      <c r="AU61" s="419"/>
      <c r="AV61" s="419"/>
      <c r="AW61" s="419"/>
      <c r="AX61" s="419"/>
      <c r="AY61" s="419"/>
      <c r="AZ61" s="419"/>
      <c r="BA61" s="472"/>
      <c r="BB61" s="419"/>
      <c r="BC61" s="419"/>
      <c r="BD61" s="419"/>
      <c r="BE61" s="405"/>
      <c r="BF61" s="405"/>
      <c r="BH61" s="419"/>
    </row>
    <row r="62" spans="1:60" x14ac:dyDescent="0.2">
      <c r="A62" s="405"/>
      <c r="Q62" s="405"/>
      <c r="R62" s="405"/>
      <c r="S62" s="405"/>
      <c r="T62" s="405"/>
      <c r="U62" s="405"/>
      <c r="V62" s="405"/>
      <c r="W62" s="405"/>
      <c r="X62" s="405"/>
      <c r="Y62" s="432"/>
      <c r="Z62" s="432"/>
      <c r="AA62" s="432"/>
      <c r="AB62" s="432"/>
      <c r="AC62" s="432"/>
      <c r="AD62" s="432"/>
      <c r="AE62" s="432"/>
      <c r="AF62" s="432"/>
      <c r="AG62" s="516"/>
      <c r="AH62" s="432"/>
      <c r="AI62" s="432"/>
      <c r="AJ62" s="432"/>
      <c r="AK62" s="432"/>
      <c r="AL62" s="432"/>
      <c r="AM62" s="432"/>
      <c r="AN62" s="432"/>
      <c r="AQ62" s="405"/>
      <c r="AR62" s="405"/>
      <c r="AS62" s="419"/>
      <c r="AT62" s="419"/>
      <c r="AU62" s="419"/>
      <c r="AV62" s="419"/>
      <c r="AW62" s="419"/>
      <c r="AX62" s="419"/>
      <c r="AY62" s="419"/>
      <c r="AZ62" s="419"/>
      <c r="BA62" s="472"/>
      <c r="BB62" s="419"/>
      <c r="BC62" s="419"/>
      <c r="BD62" s="419"/>
      <c r="BE62" s="405"/>
      <c r="BF62" s="405"/>
      <c r="BH62" s="419"/>
    </row>
    <row r="63" spans="1:60" x14ac:dyDescent="0.2">
      <c r="A63" s="405"/>
      <c r="Q63" s="405"/>
      <c r="R63" s="405"/>
      <c r="S63" s="405"/>
      <c r="T63" s="405"/>
      <c r="U63" s="405"/>
      <c r="V63" s="405"/>
      <c r="W63" s="405"/>
      <c r="X63" s="405"/>
      <c r="Y63" s="432"/>
      <c r="Z63" s="432"/>
      <c r="AA63" s="432"/>
      <c r="AB63" s="432"/>
      <c r="AC63" s="432"/>
      <c r="AD63" s="432"/>
      <c r="AE63" s="432"/>
      <c r="AF63" s="432"/>
      <c r="AG63" s="516"/>
      <c r="AH63" s="432"/>
      <c r="AI63" s="432"/>
      <c r="AJ63" s="432"/>
      <c r="AK63" s="432"/>
      <c r="AL63" s="432"/>
      <c r="AM63" s="432"/>
      <c r="AN63" s="432"/>
      <c r="AQ63" s="405"/>
      <c r="AR63" s="405"/>
      <c r="AS63" s="419"/>
      <c r="AT63" s="419"/>
      <c r="AU63" s="419"/>
      <c r="AV63" s="419"/>
      <c r="AW63" s="419"/>
      <c r="AX63" s="419"/>
      <c r="AY63" s="419"/>
      <c r="AZ63" s="419"/>
      <c r="BA63" s="472"/>
      <c r="BB63" s="419"/>
      <c r="BC63" s="419"/>
      <c r="BD63" s="419"/>
      <c r="BE63" s="405"/>
      <c r="BF63" s="405"/>
      <c r="BH63" s="419"/>
    </row>
    <row r="64" spans="1:60" x14ac:dyDescent="0.2">
      <c r="A64" s="405"/>
      <c r="Q64" s="405"/>
      <c r="R64" s="405"/>
      <c r="S64" s="405"/>
      <c r="T64" s="405"/>
      <c r="U64" s="405"/>
      <c r="V64" s="405"/>
      <c r="W64" s="405"/>
      <c r="X64" s="405"/>
      <c r="Y64" s="432"/>
      <c r="Z64" s="432"/>
      <c r="AA64" s="432"/>
      <c r="AB64" s="432"/>
      <c r="AC64" s="432"/>
      <c r="AD64" s="432"/>
      <c r="AE64" s="432"/>
      <c r="AF64" s="432"/>
      <c r="AG64" s="516"/>
      <c r="AH64" s="432"/>
      <c r="AI64" s="432"/>
      <c r="AJ64" s="432"/>
      <c r="AK64" s="432"/>
      <c r="AL64" s="432"/>
      <c r="AM64" s="432"/>
      <c r="AN64" s="432"/>
      <c r="AQ64" s="405"/>
      <c r="AR64" s="405"/>
      <c r="AS64" s="419"/>
      <c r="AT64" s="419"/>
      <c r="AU64" s="419"/>
      <c r="AV64" s="419"/>
      <c r="AW64" s="419"/>
      <c r="AX64" s="419"/>
      <c r="AY64" s="419"/>
      <c r="AZ64" s="419"/>
      <c r="BA64" s="472"/>
      <c r="BB64" s="419"/>
      <c r="BC64" s="419"/>
      <c r="BD64" s="419"/>
      <c r="BE64" s="405"/>
      <c r="BF64" s="405"/>
      <c r="BH64" s="419"/>
    </row>
    <row r="65" spans="1:60" x14ac:dyDescent="0.2">
      <c r="A65" s="405"/>
      <c r="Q65" s="405"/>
      <c r="R65" s="405"/>
      <c r="S65" s="405"/>
      <c r="T65" s="405"/>
      <c r="U65" s="405"/>
      <c r="V65" s="405"/>
      <c r="W65" s="405"/>
      <c r="X65" s="405"/>
      <c r="Y65" s="432"/>
      <c r="Z65" s="432"/>
      <c r="AA65" s="432"/>
      <c r="AB65" s="432"/>
      <c r="AC65" s="432"/>
      <c r="AD65" s="432"/>
      <c r="AE65" s="432"/>
      <c r="AF65" s="432"/>
      <c r="AG65" s="516"/>
      <c r="AH65" s="432"/>
      <c r="AI65" s="432"/>
      <c r="AJ65" s="432"/>
      <c r="AK65" s="432"/>
      <c r="AL65" s="432"/>
      <c r="AM65" s="432"/>
      <c r="AN65" s="432"/>
      <c r="AQ65" s="405"/>
      <c r="AR65" s="405"/>
      <c r="AS65" s="419"/>
      <c r="AT65" s="419"/>
      <c r="AU65" s="419"/>
      <c r="AV65" s="419"/>
      <c r="AW65" s="419"/>
      <c r="AX65" s="419"/>
      <c r="AY65" s="419"/>
      <c r="AZ65" s="419"/>
      <c r="BA65" s="472"/>
      <c r="BB65" s="419"/>
      <c r="BC65" s="419"/>
      <c r="BD65" s="419"/>
      <c r="BE65" s="405"/>
      <c r="BF65" s="405"/>
      <c r="BH65" s="419"/>
    </row>
    <row r="66" spans="1:60" x14ac:dyDescent="0.2">
      <c r="A66" s="405"/>
      <c r="Q66" s="405"/>
      <c r="R66" s="405"/>
      <c r="S66" s="405"/>
      <c r="T66" s="405"/>
      <c r="U66" s="405"/>
      <c r="V66" s="405"/>
      <c r="W66" s="405"/>
      <c r="X66" s="405"/>
      <c r="Y66" s="432"/>
      <c r="Z66" s="432"/>
      <c r="AA66" s="432"/>
      <c r="AB66" s="432"/>
      <c r="AC66" s="432"/>
      <c r="AD66" s="432"/>
      <c r="AE66" s="432"/>
      <c r="AF66" s="432"/>
      <c r="AG66" s="516"/>
      <c r="AH66" s="432"/>
      <c r="AI66" s="432"/>
      <c r="AJ66" s="432"/>
      <c r="AK66" s="432"/>
      <c r="AL66" s="432"/>
      <c r="AM66" s="432"/>
      <c r="AN66" s="432"/>
      <c r="AQ66" s="405"/>
      <c r="AR66" s="405"/>
      <c r="AS66" s="419"/>
      <c r="AT66" s="419"/>
      <c r="AU66" s="419"/>
      <c r="AV66" s="419"/>
      <c r="AW66" s="419"/>
      <c r="AX66" s="419"/>
      <c r="AY66" s="419"/>
      <c r="AZ66" s="419"/>
      <c r="BA66" s="472"/>
      <c r="BB66" s="419"/>
      <c r="BC66" s="419"/>
      <c r="BD66" s="419"/>
      <c r="BE66" s="405"/>
      <c r="BF66" s="405"/>
      <c r="BH66" s="419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C52BF-AD8F-4569-87DA-D275BB80F098}">
  <dimension ref="A1:DB76"/>
  <sheetViews>
    <sheetView showGridLines="0" topLeftCell="A22" workbookViewId="0">
      <selection activeCell="G24" sqref="G24"/>
    </sheetView>
  </sheetViews>
  <sheetFormatPr defaultColWidth="9.28515625" defaultRowHeight="11.25" x14ac:dyDescent="0.2"/>
  <cols>
    <col min="1" max="1" width="9.28515625" style="400"/>
    <col min="2" max="2" width="30.42578125" style="421" bestFit="1" customWidth="1"/>
    <col min="3" max="6" width="4.7109375" style="421" customWidth="1"/>
    <col min="7" max="8" width="4.7109375" style="421" bestFit="1" customWidth="1"/>
    <col min="9" max="9" width="5.28515625" style="740" bestFit="1" customWidth="1"/>
    <col min="10" max="10" width="6.28515625" style="878" bestFit="1" customWidth="1"/>
    <col min="11" max="11" width="5.28515625" style="740" bestFit="1" customWidth="1"/>
    <col min="12" max="12" width="10.28515625" style="421" customWidth="1"/>
    <col min="13" max="13" width="9.7109375" style="421" customWidth="1"/>
    <col min="14" max="14" width="4.7109375" style="400" customWidth="1"/>
    <col min="15" max="15" width="6.7109375" style="421" customWidth="1"/>
    <col min="16" max="23" width="6.7109375" style="400" customWidth="1"/>
    <col min="24" max="39" width="6.7109375" style="623" customWidth="1"/>
    <col min="40" max="40" width="5.7109375" style="623" customWidth="1"/>
    <col min="41" max="41" width="6.7109375" style="400" customWidth="1"/>
    <col min="42" max="44" width="6.7109375" style="214" customWidth="1"/>
    <col min="45" max="53" width="6.7109375" style="400" customWidth="1"/>
    <col min="54" max="54" width="9.28515625" style="400"/>
    <col min="55" max="55" width="30.42578125" style="421" bestFit="1" customWidth="1"/>
    <col min="56" max="62" width="4.7109375" style="421" bestFit="1" customWidth="1"/>
    <col min="63" max="63" width="5" style="849" bestFit="1" customWidth="1"/>
    <col min="64" max="64" width="5" style="421" customWidth="1"/>
    <col min="65" max="65" width="8.28515625" style="421" bestFit="1" customWidth="1"/>
    <col min="66" max="66" width="9.7109375" style="421" customWidth="1"/>
    <col min="67" max="67" width="10.7109375" style="421" customWidth="1"/>
    <col min="68" max="69" width="7" style="421" customWidth="1"/>
    <col min="70" max="85" width="6.5703125" style="421" customWidth="1"/>
    <col min="86" max="91" width="6.5703125" style="421" bestFit="1" customWidth="1"/>
    <col min="92" max="92" width="6.5703125" style="421" customWidth="1"/>
    <col min="93" max="93" width="7.7109375" style="421" customWidth="1"/>
    <col min="94" max="106" width="6.7109375" style="421" bestFit="1" customWidth="1"/>
    <col min="107" max="107" width="0" style="421" hidden="1" customWidth="1"/>
    <col min="108" max="16384" width="9.28515625" style="421"/>
  </cols>
  <sheetData>
    <row r="1" spans="1:106" ht="17.25" hidden="1" customHeight="1" x14ac:dyDescent="0.2">
      <c r="B1" s="619" t="s">
        <v>51</v>
      </c>
      <c r="C1" s="400"/>
      <c r="D1" s="400"/>
      <c r="E1" s="400"/>
      <c r="F1" s="400"/>
      <c r="G1" s="400"/>
      <c r="H1" s="400"/>
      <c r="I1" s="723"/>
      <c r="J1" s="855"/>
      <c r="K1" s="723"/>
      <c r="L1" s="400"/>
      <c r="M1" s="400"/>
      <c r="O1" s="551"/>
      <c r="AO1" s="214"/>
      <c r="AR1" s="400"/>
      <c r="BB1" s="421"/>
      <c r="BC1" s="620" t="s">
        <v>52</v>
      </c>
    </row>
    <row r="2" spans="1:106" ht="20.25" hidden="1" customHeight="1" x14ac:dyDescent="0.2">
      <c r="B2" s="376"/>
      <c r="C2" s="553"/>
      <c r="D2" s="553"/>
      <c r="E2" s="553"/>
      <c r="F2" s="553"/>
      <c r="G2" s="553"/>
      <c r="H2" s="553"/>
      <c r="I2" s="724"/>
      <c r="J2" s="856"/>
      <c r="K2" s="724"/>
      <c r="L2" s="553"/>
      <c r="M2" s="553"/>
      <c r="N2" s="553"/>
      <c r="O2" s="400"/>
      <c r="AO2" s="214"/>
      <c r="AR2" s="400"/>
      <c r="BB2" s="421"/>
    </row>
    <row r="3" spans="1:106" ht="14.25" hidden="1" customHeight="1" x14ac:dyDescent="0.2">
      <c r="B3" s="383" t="s">
        <v>127</v>
      </c>
      <c r="C3" s="400"/>
      <c r="D3" s="400"/>
      <c r="E3" s="400"/>
      <c r="F3" s="400"/>
      <c r="G3" s="400"/>
      <c r="H3" s="400"/>
      <c r="I3" s="723"/>
      <c r="J3" s="855"/>
      <c r="K3" s="723"/>
      <c r="L3" s="400"/>
      <c r="M3" s="400"/>
      <c r="O3" s="400"/>
      <c r="P3" s="553"/>
      <c r="Q3" s="553"/>
      <c r="R3" s="553"/>
      <c r="S3" s="553"/>
      <c r="T3" s="554"/>
      <c r="U3" s="554"/>
      <c r="V3" s="554"/>
      <c r="W3" s="55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16"/>
      <c r="AP3" s="616"/>
      <c r="AQ3" s="616"/>
      <c r="AR3" s="554"/>
      <c r="AS3" s="554"/>
      <c r="AT3" s="554"/>
      <c r="AU3" s="554"/>
      <c r="AV3" s="554"/>
      <c r="AW3" s="554"/>
      <c r="AX3" s="554"/>
      <c r="AY3" s="554"/>
      <c r="AZ3" s="554"/>
      <c r="BA3" s="554"/>
      <c r="BB3" s="421"/>
    </row>
    <row r="4" spans="1:106" s="621" customFormat="1" ht="33.75" x14ac:dyDescent="0.25">
      <c r="A4" s="556"/>
      <c r="B4" s="575" t="s">
        <v>120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857" t="s">
        <v>84</v>
      </c>
      <c r="K4" s="725" t="s">
        <v>122</v>
      </c>
      <c r="L4" s="558" t="s">
        <v>128</v>
      </c>
      <c r="M4" s="558" t="s">
        <v>123</v>
      </c>
      <c r="N4" s="556"/>
      <c r="O4" s="556" t="s">
        <v>20</v>
      </c>
      <c r="P4" s="556" t="s">
        <v>34</v>
      </c>
      <c r="Q4" s="556" t="s">
        <v>45</v>
      </c>
      <c r="R4" s="556" t="s">
        <v>46</v>
      </c>
      <c r="S4" s="556" t="s">
        <v>48</v>
      </c>
      <c r="T4" s="556" t="s">
        <v>49</v>
      </c>
      <c r="U4" s="556" t="s">
        <v>53</v>
      </c>
      <c r="V4" s="556" t="s">
        <v>54</v>
      </c>
      <c r="W4" s="556" t="s">
        <v>55</v>
      </c>
      <c r="X4" s="556" t="s">
        <v>56</v>
      </c>
      <c r="Y4" s="556" t="s">
        <v>60</v>
      </c>
      <c r="Z4" s="556" t="s">
        <v>61</v>
      </c>
      <c r="AA4" s="556" t="s">
        <v>62</v>
      </c>
      <c r="AB4" s="556" t="s">
        <v>63</v>
      </c>
      <c r="AC4" s="556" t="s">
        <v>67</v>
      </c>
      <c r="AD4" s="556" t="s">
        <v>70</v>
      </c>
      <c r="AE4" s="556" t="s">
        <v>74</v>
      </c>
      <c r="AF4" s="556" t="s">
        <v>80</v>
      </c>
      <c r="AG4" s="556" t="s">
        <v>82</v>
      </c>
      <c r="AH4" s="556" t="s">
        <v>88</v>
      </c>
      <c r="AI4" s="556" t="s">
        <v>89</v>
      </c>
      <c r="AJ4" s="556" t="s">
        <v>87</v>
      </c>
      <c r="AK4" s="556" t="s">
        <v>90</v>
      </c>
      <c r="AL4" s="556" t="s">
        <v>107</v>
      </c>
      <c r="AM4" s="556" t="s">
        <v>124</v>
      </c>
      <c r="AN4" s="556"/>
      <c r="AO4" s="556" t="s">
        <v>39</v>
      </c>
      <c r="AP4" s="556" t="s">
        <v>40</v>
      </c>
      <c r="AQ4" s="556" t="s">
        <v>47</v>
      </c>
      <c r="AR4" s="556" t="s">
        <v>50</v>
      </c>
      <c r="AS4" s="556" t="s">
        <v>57</v>
      </c>
      <c r="AT4" s="556" t="s">
        <v>59</v>
      </c>
      <c r="AU4" s="556" t="s">
        <v>64</v>
      </c>
      <c r="AV4" s="556" t="s">
        <v>66</v>
      </c>
      <c r="AW4" s="556" t="s">
        <v>71</v>
      </c>
      <c r="AX4" s="556" t="s">
        <v>81</v>
      </c>
      <c r="AY4" s="556" t="s">
        <v>93</v>
      </c>
      <c r="AZ4" s="556" t="s">
        <v>94</v>
      </c>
      <c r="BA4" s="556" t="s">
        <v>109</v>
      </c>
      <c r="BC4" s="575" t="s">
        <v>120</v>
      </c>
      <c r="BD4" s="556">
        <v>2013</v>
      </c>
      <c r="BE4" s="556">
        <v>2014</v>
      </c>
      <c r="BF4" s="556">
        <v>2015</v>
      </c>
      <c r="BG4" s="556">
        <v>2016</v>
      </c>
      <c r="BH4" s="556">
        <v>2017</v>
      </c>
      <c r="BI4" s="556">
        <v>2018</v>
      </c>
      <c r="BJ4" s="556">
        <v>2019</v>
      </c>
      <c r="BK4" s="850" t="s">
        <v>84</v>
      </c>
      <c r="BL4" s="748" t="s">
        <v>122</v>
      </c>
      <c r="BM4" s="548" t="s">
        <v>128</v>
      </c>
      <c r="BN4" s="548" t="s">
        <v>123</v>
      </c>
      <c r="BO4" s="556"/>
      <c r="BP4" s="556" t="s">
        <v>20</v>
      </c>
      <c r="BQ4" s="556" t="s">
        <v>34</v>
      </c>
      <c r="BR4" s="558" t="s">
        <v>45</v>
      </c>
      <c r="BS4" s="558" t="s">
        <v>46</v>
      </c>
      <c r="BT4" s="558" t="s">
        <v>48</v>
      </c>
      <c r="BU4" s="558" t="s">
        <v>49</v>
      </c>
      <c r="BV4" s="558" t="s">
        <v>53</v>
      </c>
      <c r="BW4" s="558" t="s">
        <v>54</v>
      </c>
      <c r="BX4" s="558" t="s">
        <v>55</v>
      </c>
      <c r="BY4" s="558" t="s">
        <v>56</v>
      </c>
      <c r="BZ4" s="558" t="s">
        <v>60</v>
      </c>
      <c r="CA4" s="558" t="s">
        <v>61</v>
      </c>
      <c r="CB4" s="558" t="s">
        <v>62</v>
      </c>
      <c r="CC4" s="558" t="s">
        <v>63</v>
      </c>
      <c r="CD4" s="558" t="s">
        <v>67</v>
      </c>
      <c r="CE4" s="558" t="s">
        <v>70</v>
      </c>
      <c r="CF4" s="558" t="s">
        <v>74</v>
      </c>
      <c r="CG4" s="558" t="s">
        <v>80</v>
      </c>
      <c r="CH4" s="558" t="s">
        <v>82</v>
      </c>
      <c r="CI4" s="558" t="s">
        <v>88</v>
      </c>
      <c r="CJ4" s="558" t="s">
        <v>89</v>
      </c>
      <c r="CK4" s="558" t="s">
        <v>87</v>
      </c>
      <c r="CL4" s="558" t="s">
        <v>90</v>
      </c>
      <c r="CM4" s="558" t="s">
        <v>107</v>
      </c>
      <c r="CN4" s="558" t="s">
        <v>124</v>
      </c>
      <c r="CO4" s="556"/>
      <c r="CP4" s="556" t="s">
        <v>39</v>
      </c>
      <c r="CQ4" s="556" t="s">
        <v>40</v>
      </c>
      <c r="CR4" s="556" t="s">
        <v>47</v>
      </c>
      <c r="CS4" s="556" t="s">
        <v>50</v>
      </c>
      <c r="CT4" s="556" t="s">
        <v>57</v>
      </c>
      <c r="CU4" s="556" t="s">
        <v>59</v>
      </c>
      <c r="CV4" s="556" t="s">
        <v>64</v>
      </c>
      <c r="CW4" s="556" t="s">
        <v>66</v>
      </c>
      <c r="CX4" s="556" t="s">
        <v>71</v>
      </c>
      <c r="CY4" s="556" t="s">
        <v>81</v>
      </c>
      <c r="CZ4" s="556" t="s">
        <v>93</v>
      </c>
      <c r="DA4" s="556" t="s">
        <v>94</v>
      </c>
      <c r="DB4" s="556" t="s">
        <v>109</v>
      </c>
    </row>
    <row r="5" spans="1:106" ht="12.75" customHeight="1" x14ac:dyDescent="0.2">
      <c r="B5" s="535"/>
      <c r="C5" s="532"/>
      <c r="D5" s="532"/>
      <c r="E5" s="532"/>
      <c r="F5" s="532"/>
      <c r="G5" s="532"/>
      <c r="H5" s="532"/>
      <c r="I5" s="726"/>
      <c r="J5" s="858"/>
      <c r="K5" s="726"/>
      <c r="L5" s="559"/>
      <c r="M5" s="559"/>
      <c r="O5" s="532"/>
      <c r="P5" s="529"/>
      <c r="Q5" s="529"/>
      <c r="R5" s="529"/>
      <c r="S5" s="529"/>
      <c r="T5" s="529"/>
      <c r="U5" s="529"/>
      <c r="V5" s="529"/>
      <c r="W5" s="529"/>
      <c r="X5" s="625"/>
      <c r="Y5" s="625"/>
      <c r="Z5" s="625"/>
      <c r="AA5" s="625"/>
      <c r="AB5" s="625"/>
      <c r="AC5" s="625"/>
      <c r="AD5" s="625"/>
      <c r="AE5" s="625"/>
      <c r="AF5" s="625"/>
      <c r="AG5" s="625"/>
      <c r="AH5" s="625"/>
      <c r="AI5" s="625"/>
      <c r="AJ5" s="625"/>
      <c r="AK5" s="400"/>
      <c r="AL5" s="400"/>
      <c r="AM5" s="400"/>
      <c r="AN5" s="400"/>
      <c r="AO5" s="616"/>
      <c r="AP5" s="616"/>
      <c r="AQ5" s="616"/>
      <c r="AR5" s="529"/>
      <c r="AS5" s="529"/>
      <c r="AT5" s="529"/>
      <c r="AU5" s="529"/>
      <c r="AV5" s="529"/>
      <c r="AW5" s="529"/>
      <c r="AX5" s="529"/>
      <c r="AY5" s="529"/>
      <c r="AZ5" s="529"/>
      <c r="BA5" s="529"/>
      <c r="BB5" s="421"/>
      <c r="BC5" s="535"/>
      <c r="BD5" s="532"/>
      <c r="BE5" s="532"/>
      <c r="BF5" s="532"/>
      <c r="BG5" s="532"/>
      <c r="BH5" s="532"/>
      <c r="BI5" s="532"/>
      <c r="BJ5" s="532"/>
      <c r="BK5" s="511"/>
      <c r="BL5" s="532"/>
      <c r="BM5" s="559"/>
      <c r="BN5" s="559"/>
      <c r="BO5" s="400"/>
      <c r="BP5" s="818"/>
      <c r="BQ5" s="819"/>
      <c r="BR5" s="819"/>
      <c r="BS5" s="819"/>
      <c r="BT5" s="819"/>
      <c r="BU5" s="819"/>
      <c r="BV5" s="819"/>
      <c r="BW5" s="819"/>
      <c r="BX5" s="819"/>
      <c r="BY5" s="819"/>
      <c r="BZ5" s="819"/>
      <c r="CA5" s="819"/>
      <c r="CB5" s="819"/>
      <c r="CC5" s="819"/>
      <c r="CD5" s="819"/>
      <c r="CE5" s="819"/>
      <c r="CF5" s="819"/>
      <c r="CG5" s="819"/>
      <c r="CH5" s="819"/>
      <c r="CI5" s="819"/>
      <c r="CJ5" s="819"/>
      <c r="CK5" s="819"/>
      <c r="CL5" s="820"/>
      <c r="CM5" s="820"/>
      <c r="CN5" s="820"/>
      <c r="CO5" s="820"/>
      <c r="CP5" s="821"/>
      <c r="CQ5" s="821"/>
      <c r="CR5" s="822"/>
      <c r="CS5" s="822"/>
      <c r="CT5" s="822"/>
      <c r="CU5" s="822"/>
      <c r="CV5" s="822"/>
      <c r="CW5" s="822"/>
      <c r="CX5" s="822"/>
      <c r="CY5" s="822"/>
      <c r="CZ5" s="822"/>
      <c r="DA5" s="822"/>
      <c r="DB5" s="822"/>
    </row>
    <row r="6" spans="1:106" ht="12.75" customHeight="1" x14ac:dyDescent="0.2">
      <c r="B6" s="530" t="s">
        <v>27</v>
      </c>
      <c r="C6" s="519">
        <v>3135</v>
      </c>
      <c r="D6" s="519">
        <v>3240</v>
      </c>
      <c r="E6" s="519">
        <v>3355</v>
      </c>
      <c r="F6" s="519">
        <v>3430</v>
      </c>
      <c r="G6" s="519">
        <v>3310</v>
      </c>
      <c r="H6" s="519">
        <v>3080</v>
      </c>
      <c r="I6" s="719">
        <f t="shared" ref="I6:J6" si="0">SUM(I7:I12)</f>
        <v>2884.5830679598944</v>
      </c>
      <c r="J6" s="813">
        <f t="shared" si="0"/>
        <v>2420.8240861406657</v>
      </c>
      <c r="K6" s="719">
        <f>SUM(K7:K12)</f>
        <v>2996.0824315060418</v>
      </c>
      <c r="L6" s="589">
        <f>IF(ISERROR(J6/I6),"N/A",IF(I6&lt;0,"N/A",IF(J6&lt;0,"N/A",IF(J6/I6-1&gt;300%,"&gt;±300%",IF(J6/I6-1&lt;-300%,"&gt;±300%",J6/I6-1)))))</f>
        <v>-0.16077158150526749</v>
      </c>
      <c r="M6" s="589">
        <f>IF(ISERROR(K6/J6),"N/A",IF(J6&lt;0,"N/A",IF(K6&lt;0,"N/A",IF(K6/J6-1&gt;300%,"&gt;±300%",IF(K6/J6-1&lt;-300%,"&gt;±300%",K6/J6-1)))))</f>
        <v>0.23762913986966572</v>
      </c>
      <c r="N6" s="562"/>
      <c r="O6" s="519">
        <v>760</v>
      </c>
      <c r="P6" s="519">
        <v>810</v>
      </c>
      <c r="Q6" s="519">
        <v>860</v>
      </c>
      <c r="R6" s="519">
        <v>855</v>
      </c>
      <c r="S6" s="519">
        <v>795</v>
      </c>
      <c r="T6" s="524">
        <v>840</v>
      </c>
      <c r="U6" s="524">
        <v>880</v>
      </c>
      <c r="V6" s="524">
        <v>895</v>
      </c>
      <c r="W6" s="524">
        <v>800</v>
      </c>
      <c r="X6" s="524">
        <v>860</v>
      </c>
      <c r="Y6" s="524">
        <v>855</v>
      </c>
      <c r="Z6" s="524">
        <v>835</v>
      </c>
      <c r="AA6" s="524">
        <v>785</v>
      </c>
      <c r="AB6" s="524">
        <v>845</v>
      </c>
      <c r="AC6" s="524">
        <v>795</v>
      </c>
      <c r="AD6" s="524">
        <v>810</v>
      </c>
      <c r="AE6" s="524">
        <v>715</v>
      </c>
      <c r="AF6" s="524">
        <v>765</v>
      </c>
      <c r="AG6" s="747">
        <f t="shared" ref="AG6:AJ6" si="1">SUM(AG7:AG12)</f>
        <v>762.75571297896204</v>
      </c>
      <c r="AH6" s="747">
        <f t="shared" si="1"/>
        <v>743.25106714444166</v>
      </c>
      <c r="AI6" s="747">
        <f t="shared" si="1"/>
        <v>677.58894884509641</v>
      </c>
      <c r="AJ6" s="747">
        <f t="shared" si="1"/>
        <v>700.98733899139404</v>
      </c>
      <c r="AK6" s="747">
        <f>SUM(AK7:AK12)</f>
        <v>649.21534300350686</v>
      </c>
      <c r="AL6" s="747">
        <f>SUM(AL7:AL12)</f>
        <v>389.30461099066736</v>
      </c>
      <c r="AM6" s="747">
        <f>SUM(AM7:AM12)</f>
        <v>660.15700498021272</v>
      </c>
      <c r="AN6" s="588"/>
      <c r="AO6" s="519">
        <f t="shared" ref="AO6:AV6" si="2">SUM(AO7:AO12)</f>
        <v>1670</v>
      </c>
      <c r="AP6" s="519">
        <f t="shared" si="2"/>
        <v>1570</v>
      </c>
      <c r="AQ6" s="519">
        <f t="shared" si="2"/>
        <v>1715</v>
      </c>
      <c r="AR6" s="519">
        <f t="shared" si="2"/>
        <v>1635</v>
      </c>
      <c r="AS6" s="519">
        <f t="shared" si="2"/>
        <v>1775</v>
      </c>
      <c r="AT6" s="519">
        <f t="shared" si="2"/>
        <v>1660</v>
      </c>
      <c r="AU6" s="519">
        <f t="shared" si="2"/>
        <v>1690</v>
      </c>
      <c r="AV6" s="519">
        <f t="shared" si="2"/>
        <v>1630</v>
      </c>
      <c r="AW6" s="519">
        <f>SUM(AW7:AW12)</f>
        <v>1605</v>
      </c>
      <c r="AX6" s="519">
        <f>SUM(AX7:AX12)</f>
        <v>1480</v>
      </c>
      <c r="AY6" s="519">
        <f>AG6+AH6</f>
        <v>1506.0067801234036</v>
      </c>
      <c r="AZ6" s="519">
        <f>AI6+AJ6</f>
        <v>1378.5762878364903</v>
      </c>
      <c r="BA6" s="747">
        <f>AK6+AL6</f>
        <v>1038.5199539941741</v>
      </c>
      <c r="BB6" s="421"/>
      <c r="BC6" s="530" t="s">
        <v>27</v>
      </c>
      <c r="BD6" s="524">
        <f t="shared" ref="BD6:BL6" si="3">C6</f>
        <v>3135</v>
      </c>
      <c r="BE6" s="524">
        <f t="shared" si="3"/>
        <v>3240</v>
      </c>
      <c r="BF6" s="524">
        <f t="shared" si="3"/>
        <v>3355</v>
      </c>
      <c r="BG6" s="524">
        <f t="shared" si="3"/>
        <v>3430</v>
      </c>
      <c r="BH6" s="524">
        <f t="shared" si="3"/>
        <v>3310</v>
      </c>
      <c r="BI6" s="524">
        <f t="shared" si="3"/>
        <v>3080</v>
      </c>
      <c r="BJ6" s="524">
        <f t="shared" si="3"/>
        <v>2884.5830679598944</v>
      </c>
      <c r="BK6" s="747">
        <f t="shared" si="3"/>
        <v>2420.8240861406657</v>
      </c>
      <c r="BL6" s="524">
        <f t="shared" si="3"/>
        <v>2996.0824315060418</v>
      </c>
      <c r="BM6" s="563">
        <f>L6</f>
        <v>-0.16077158150526749</v>
      </c>
      <c r="BN6" s="563">
        <f>M6</f>
        <v>0.23762913986966572</v>
      </c>
      <c r="BO6" s="533"/>
      <c r="BP6" s="823">
        <f t="shared" ref="BP6:CN6" si="4">O6</f>
        <v>760</v>
      </c>
      <c r="BQ6" s="823">
        <f t="shared" si="4"/>
        <v>810</v>
      </c>
      <c r="BR6" s="823">
        <f t="shared" si="4"/>
        <v>860</v>
      </c>
      <c r="BS6" s="823">
        <f t="shared" si="4"/>
        <v>855</v>
      </c>
      <c r="BT6" s="823">
        <f t="shared" si="4"/>
        <v>795</v>
      </c>
      <c r="BU6" s="823">
        <f t="shared" si="4"/>
        <v>840</v>
      </c>
      <c r="BV6" s="823">
        <f t="shared" si="4"/>
        <v>880</v>
      </c>
      <c r="BW6" s="823">
        <f t="shared" si="4"/>
        <v>895</v>
      </c>
      <c r="BX6" s="823">
        <f t="shared" si="4"/>
        <v>800</v>
      </c>
      <c r="BY6" s="823">
        <f t="shared" si="4"/>
        <v>860</v>
      </c>
      <c r="BZ6" s="823">
        <f t="shared" si="4"/>
        <v>855</v>
      </c>
      <c r="CA6" s="823">
        <f t="shared" si="4"/>
        <v>835</v>
      </c>
      <c r="CB6" s="823">
        <f t="shared" si="4"/>
        <v>785</v>
      </c>
      <c r="CC6" s="823">
        <f t="shared" si="4"/>
        <v>845</v>
      </c>
      <c r="CD6" s="823">
        <f t="shared" si="4"/>
        <v>795</v>
      </c>
      <c r="CE6" s="823">
        <f t="shared" si="4"/>
        <v>810</v>
      </c>
      <c r="CF6" s="823">
        <f t="shared" si="4"/>
        <v>715</v>
      </c>
      <c r="CG6" s="823">
        <f t="shared" si="4"/>
        <v>765</v>
      </c>
      <c r="CH6" s="823">
        <f t="shared" si="4"/>
        <v>762.75571297896204</v>
      </c>
      <c r="CI6" s="823">
        <f t="shared" si="4"/>
        <v>743.25106714444166</v>
      </c>
      <c r="CJ6" s="823">
        <f t="shared" si="4"/>
        <v>677.58894884509641</v>
      </c>
      <c r="CK6" s="823">
        <f t="shared" si="4"/>
        <v>700.98733899139404</v>
      </c>
      <c r="CL6" s="823">
        <f t="shared" si="4"/>
        <v>649.21534300350686</v>
      </c>
      <c r="CM6" s="823">
        <f t="shared" si="4"/>
        <v>389.30461099066736</v>
      </c>
      <c r="CN6" s="823">
        <f t="shared" si="4"/>
        <v>660.15700498021272</v>
      </c>
      <c r="CO6" s="824"/>
      <c r="CP6" s="823">
        <f t="shared" ref="CP6:DB6" si="5">AO6</f>
        <v>1670</v>
      </c>
      <c r="CQ6" s="823">
        <f t="shared" si="5"/>
        <v>1570</v>
      </c>
      <c r="CR6" s="823">
        <f t="shared" si="5"/>
        <v>1715</v>
      </c>
      <c r="CS6" s="823">
        <f t="shared" si="5"/>
        <v>1635</v>
      </c>
      <c r="CT6" s="823">
        <f t="shared" si="5"/>
        <v>1775</v>
      </c>
      <c r="CU6" s="823">
        <f t="shared" si="5"/>
        <v>1660</v>
      </c>
      <c r="CV6" s="823">
        <f t="shared" si="5"/>
        <v>1690</v>
      </c>
      <c r="CW6" s="823">
        <f t="shared" si="5"/>
        <v>1630</v>
      </c>
      <c r="CX6" s="823">
        <f t="shared" si="5"/>
        <v>1605</v>
      </c>
      <c r="CY6" s="823">
        <f t="shared" si="5"/>
        <v>1480</v>
      </c>
      <c r="CZ6" s="823">
        <f t="shared" si="5"/>
        <v>1506.0067801234036</v>
      </c>
      <c r="DA6" s="823">
        <f t="shared" si="5"/>
        <v>1378.5762878364903</v>
      </c>
      <c r="DB6" s="823">
        <f t="shared" si="5"/>
        <v>1038.5199539941741</v>
      </c>
    </row>
    <row r="7" spans="1:106" ht="12.75" customHeight="1" x14ac:dyDescent="0.2">
      <c r="B7" s="535" t="s">
        <v>15</v>
      </c>
      <c r="C7" s="490">
        <v>425</v>
      </c>
      <c r="D7" s="490">
        <v>465</v>
      </c>
      <c r="E7" s="490">
        <v>500</v>
      </c>
      <c r="F7" s="490">
        <v>455</v>
      </c>
      <c r="G7" s="490">
        <v>420</v>
      </c>
      <c r="H7" s="490">
        <v>425</v>
      </c>
      <c r="I7" s="720">
        <v>338.46231764245277</v>
      </c>
      <c r="J7" s="859">
        <v>285.29277039665078</v>
      </c>
      <c r="K7" s="720">
        <v>355.14521614513933</v>
      </c>
      <c r="L7" s="564">
        <f t="shared" ref="L7:L59" si="6">IF(ISERROR(J7/I7),"N/A",IF(I7&lt;0,"N/A",IF(J7&lt;0,"N/A",IF(J7/I7-1&gt;300%,"&gt;±300%",IF(J7/I7-1&lt;-300%,"&gt;±300%",J7/I7-1)))))</f>
        <v>-0.15709148249102756</v>
      </c>
      <c r="M7" s="564">
        <f t="shared" ref="M7:M59" si="7">IF(ISERROR(K7/J7),"N/A",IF(J7&lt;0,"N/A",IF(K7&lt;0,"N/A",IF(K7/J7-1&gt;300%,"&gt;±300%",IF(K7/J7-1&lt;-300%,"&gt;±300%",K7/J7-1)))))</f>
        <v>0.24484478050870573</v>
      </c>
      <c r="N7" s="562"/>
      <c r="O7" s="490">
        <v>115</v>
      </c>
      <c r="P7" s="490">
        <v>115</v>
      </c>
      <c r="Q7" s="490">
        <v>125</v>
      </c>
      <c r="R7" s="490">
        <v>130</v>
      </c>
      <c r="S7" s="490">
        <v>125</v>
      </c>
      <c r="T7" s="490">
        <v>125</v>
      </c>
      <c r="U7" s="490">
        <v>120</v>
      </c>
      <c r="V7" s="490">
        <v>120</v>
      </c>
      <c r="W7" s="490">
        <v>110</v>
      </c>
      <c r="X7" s="490">
        <v>110</v>
      </c>
      <c r="Y7" s="490">
        <v>110</v>
      </c>
      <c r="Z7" s="490">
        <v>115</v>
      </c>
      <c r="AA7" s="490">
        <v>100</v>
      </c>
      <c r="AB7" s="490">
        <v>100</v>
      </c>
      <c r="AC7" s="490">
        <v>110</v>
      </c>
      <c r="AD7" s="490">
        <v>110</v>
      </c>
      <c r="AE7" s="490">
        <v>105</v>
      </c>
      <c r="AF7" s="490">
        <v>105</v>
      </c>
      <c r="AG7" s="511">
        <v>88.171258573857287</v>
      </c>
      <c r="AH7" s="511">
        <v>89.844937792942019</v>
      </c>
      <c r="AI7" s="511">
        <v>84.440335629688136</v>
      </c>
      <c r="AJ7" s="511">
        <v>76.005785645965318</v>
      </c>
      <c r="AK7" s="511">
        <v>81.263937647349067</v>
      </c>
      <c r="AL7" s="511">
        <v>39.206664182770147</v>
      </c>
      <c r="AM7" s="511">
        <v>85.196281855274549</v>
      </c>
      <c r="AN7" s="588"/>
      <c r="AO7" s="490">
        <f>D7-AP7</f>
        <v>235</v>
      </c>
      <c r="AP7" s="490">
        <f>SUM(O7:P7)</f>
        <v>230</v>
      </c>
      <c r="AQ7" s="490">
        <f>SUM(Q7:R7)</f>
        <v>255</v>
      </c>
      <c r="AR7" s="482">
        <f>SUM(S7:T7)</f>
        <v>250</v>
      </c>
      <c r="AS7" s="490">
        <f>SUM(U7:V7)</f>
        <v>240</v>
      </c>
      <c r="AT7" s="490">
        <f>SUM(W7:X7)</f>
        <v>220</v>
      </c>
      <c r="AU7" s="490">
        <f>SUM(Y7:Z7)</f>
        <v>225</v>
      </c>
      <c r="AV7" s="490">
        <f>SUM(AA7:AB7)</f>
        <v>200</v>
      </c>
      <c r="AW7" s="490">
        <f>SUM(AC7:AD7)</f>
        <v>220</v>
      </c>
      <c r="AX7" s="490">
        <f>SUM(AE7:AF7)</f>
        <v>210</v>
      </c>
      <c r="AY7" s="490">
        <f>AG7+AH7</f>
        <v>178.01619636679931</v>
      </c>
      <c r="AZ7" s="490">
        <f>AI7+AJ7</f>
        <v>160.44612127565347</v>
      </c>
      <c r="BA7" s="490">
        <f t="shared" ref="BA7:BA31" si="8">AK7+AL7</f>
        <v>120.47060183011922</v>
      </c>
      <c r="BB7" s="421"/>
      <c r="BC7" s="535" t="s">
        <v>15</v>
      </c>
      <c r="BD7" s="532">
        <f t="shared" ref="BD7:BD46" si="9">C7</f>
        <v>425</v>
      </c>
      <c r="BE7" s="532">
        <f t="shared" ref="BE7:BE46" si="10">D7</f>
        <v>465</v>
      </c>
      <c r="BF7" s="532">
        <f t="shared" ref="BF7:BF46" si="11">E7</f>
        <v>500</v>
      </c>
      <c r="BG7" s="532">
        <f t="shared" ref="BG7:BG46" si="12">F7</f>
        <v>455</v>
      </c>
      <c r="BH7" s="532">
        <f t="shared" ref="BH7:BH46" si="13">G7</f>
        <v>420</v>
      </c>
      <c r="BI7" s="532">
        <f t="shared" ref="BI7:BI46" si="14">H7</f>
        <v>425</v>
      </c>
      <c r="BJ7" s="532">
        <f t="shared" ref="BJ7:BK46" si="15">I7</f>
        <v>338.46231764245277</v>
      </c>
      <c r="BK7" s="511">
        <f t="shared" si="15"/>
        <v>285.29277039665078</v>
      </c>
      <c r="BL7" s="532"/>
      <c r="BM7" s="565"/>
      <c r="BN7" s="559"/>
      <c r="BO7" s="532"/>
      <c r="BP7" s="818"/>
      <c r="BQ7" s="818"/>
      <c r="BR7" s="818"/>
      <c r="BS7" s="818"/>
      <c r="BT7" s="818"/>
      <c r="BU7" s="818"/>
      <c r="BV7" s="818"/>
      <c r="BW7" s="818"/>
      <c r="BX7" s="818"/>
      <c r="BY7" s="818"/>
      <c r="BZ7" s="818"/>
      <c r="CA7" s="818"/>
      <c r="CB7" s="818"/>
      <c r="CC7" s="818"/>
      <c r="CD7" s="818"/>
      <c r="CE7" s="818"/>
      <c r="CF7" s="818"/>
      <c r="CG7" s="818"/>
      <c r="CH7" s="818"/>
      <c r="CI7" s="818"/>
      <c r="CJ7" s="818"/>
      <c r="CK7" s="818"/>
      <c r="CL7" s="818"/>
      <c r="CM7" s="818"/>
      <c r="CN7" s="818"/>
      <c r="CO7" s="825"/>
      <c r="CP7" s="818"/>
      <c r="CQ7" s="818"/>
      <c r="CR7" s="818"/>
      <c r="CS7" s="822"/>
      <c r="CT7" s="822"/>
      <c r="CU7" s="822"/>
      <c r="CV7" s="822"/>
      <c r="CW7" s="822"/>
      <c r="CX7" s="822"/>
      <c r="CY7" s="822"/>
      <c r="CZ7" s="822"/>
      <c r="DA7" s="822"/>
      <c r="DB7" s="822"/>
    </row>
    <row r="8" spans="1:106" ht="12.75" customHeight="1" x14ac:dyDescent="0.2">
      <c r="B8" s="535" t="s">
        <v>16</v>
      </c>
      <c r="C8" s="490">
        <v>1350</v>
      </c>
      <c r="D8" s="490">
        <v>1395</v>
      </c>
      <c r="E8" s="490">
        <v>1555</v>
      </c>
      <c r="F8" s="490">
        <v>1705</v>
      </c>
      <c r="G8" s="490">
        <v>1560</v>
      </c>
      <c r="H8" s="490">
        <v>1295</v>
      </c>
      <c r="I8" s="841">
        <v>1448.7607922443533</v>
      </c>
      <c r="J8" s="860">
        <v>1122.3010588255668</v>
      </c>
      <c r="K8" s="841">
        <v>1289.0863784458415</v>
      </c>
      <c r="L8" s="564">
        <f t="shared" si="6"/>
        <v>-0.22533722279511037</v>
      </c>
      <c r="M8" s="564">
        <f t="shared" si="7"/>
        <v>0.14861014191219546</v>
      </c>
      <c r="N8" s="562"/>
      <c r="O8" s="490">
        <v>320</v>
      </c>
      <c r="P8" s="490">
        <v>355</v>
      </c>
      <c r="Q8" s="490">
        <v>395</v>
      </c>
      <c r="R8" s="490">
        <v>405</v>
      </c>
      <c r="S8" s="490">
        <v>360</v>
      </c>
      <c r="T8" s="490">
        <v>390</v>
      </c>
      <c r="U8" s="490">
        <v>440</v>
      </c>
      <c r="V8" s="490">
        <v>465</v>
      </c>
      <c r="W8" s="490">
        <v>380</v>
      </c>
      <c r="X8" s="490">
        <v>420</v>
      </c>
      <c r="Y8" s="490">
        <v>410</v>
      </c>
      <c r="Z8" s="490">
        <v>400</v>
      </c>
      <c r="AA8" s="490">
        <v>350</v>
      </c>
      <c r="AB8" s="490">
        <v>400</v>
      </c>
      <c r="AC8" s="490">
        <v>345</v>
      </c>
      <c r="AD8" s="490">
        <v>355</v>
      </c>
      <c r="AE8" s="490">
        <v>280</v>
      </c>
      <c r="AF8" s="490">
        <v>315</v>
      </c>
      <c r="AG8" s="511">
        <v>392.17151493348655</v>
      </c>
      <c r="AH8" s="511">
        <v>381.03977473361027</v>
      </c>
      <c r="AI8" s="511">
        <v>322.83791090961807</v>
      </c>
      <c r="AJ8" s="511">
        <v>352.71159166763829</v>
      </c>
      <c r="AK8" s="511">
        <v>320.17465361326299</v>
      </c>
      <c r="AL8" s="511">
        <v>156.40572304950447</v>
      </c>
      <c r="AM8" s="511">
        <v>301.1226792485898</v>
      </c>
      <c r="AN8" s="588"/>
      <c r="AO8" s="490">
        <f t="shared" ref="AO8:AO12" si="16">D8-AP8</f>
        <v>720</v>
      </c>
      <c r="AP8" s="490">
        <f t="shared" ref="AP8:AP12" si="17">SUM(O8:P8)</f>
        <v>675</v>
      </c>
      <c r="AQ8" s="490">
        <f t="shared" ref="AQ8:AQ12" si="18">SUM(Q8:R8)</f>
        <v>800</v>
      </c>
      <c r="AR8" s="482">
        <f t="shared" ref="AR8:AR12" si="19">SUM(S8:T8)</f>
        <v>750</v>
      </c>
      <c r="AS8" s="490">
        <f t="shared" ref="AS8:AS12" si="20">SUM(U8:V8)</f>
        <v>905</v>
      </c>
      <c r="AT8" s="490">
        <f t="shared" ref="AT8:AT12" si="21">SUM(W8:X8)</f>
        <v>800</v>
      </c>
      <c r="AU8" s="490">
        <f t="shared" ref="AU8:AU12" si="22">SUM(Y8:Z8)</f>
        <v>810</v>
      </c>
      <c r="AV8" s="490">
        <f t="shared" ref="AV8:AV12" si="23">SUM(AA8:AB8)</f>
        <v>750</v>
      </c>
      <c r="AW8" s="490">
        <f t="shared" ref="AW8:AW12" si="24">SUM(AC8:AD8)</f>
        <v>700</v>
      </c>
      <c r="AX8" s="490">
        <f t="shared" ref="AX8:AX12" si="25">SUM(AE8:AF8)</f>
        <v>595</v>
      </c>
      <c r="AY8" s="490">
        <f>AG8+AH8</f>
        <v>773.21128966709682</v>
      </c>
      <c r="AZ8" s="490">
        <f t="shared" ref="AZ8:AZ45" si="26">AI8+AJ8</f>
        <v>675.54950257725636</v>
      </c>
      <c r="BA8" s="490">
        <f t="shared" si="8"/>
        <v>476.58037666276743</v>
      </c>
      <c r="BB8" s="421"/>
      <c r="BC8" s="535" t="s">
        <v>16</v>
      </c>
      <c r="BD8" s="532">
        <f t="shared" si="9"/>
        <v>1350</v>
      </c>
      <c r="BE8" s="532">
        <f t="shared" si="10"/>
        <v>1395</v>
      </c>
      <c r="BF8" s="532">
        <f t="shared" si="11"/>
        <v>1555</v>
      </c>
      <c r="BG8" s="532">
        <f t="shared" si="12"/>
        <v>1705</v>
      </c>
      <c r="BH8" s="532">
        <f t="shared" si="13"/>
        <v>1560</v>
      </c>
      <c r="BI8" s="532">
        <f t="shared" si="14"/>
        <v>1295</v>
      </c>
      <c r="BJ8" s="532">
        <f t="shared" si="15"/>
        <v>1448.7607922443533</v>
      </c>
      <c r="BK8" s="511">
        <f t="shared" si="15"/>
        <v>1122.3010588255668</v>
      </c>
      <c r="BL8" s="532"/>
      <c r="BM8" s="565"/>
      <c r="BN8" s="559"/>
      <c r="BO8" s="532"/>
      <c r="BP8" s="818"/>
      <c r="BQ8" s="818"/>
      <c r="BR8" s="818"/>
      <c r="BS8" s="818"/>
      <c r="BT8" s="818"/>
      <c r="BU8" s="818"/>
      <c r="BV8" s="818"/>
      <c r="BW8" s="818"/>
      <c r="BX8" s="818"/>
      <c r="BY8" s="818"/>
      <c r="BZ8" s="818"/>
      <c r="CA8" s="818"/>
      <c r="CB8" s="818"/>
      <c r="CC8" s="818"/>
      <c r="CD8" s="818"/>
      <c r="CE8" s="818"/>
      <c r="CF8" s="818"/>
      <c r="CG8" s="818"/>
      <c r="CH8" s="818"/>
      <c r="CI8" s="818"/>
      <c r="CJ8" s="818"/>
      <c r="CK8" s="818"/>
      <c r="CL8" s="818"/>
      <c r="CM8" s="818"/>
      <c r="CN8" s="818"/>
      <c r="CO8" s="825"/>
      <c r="CP8" s="818"/>
      <c r="CQ8" s="818"/>
      <c r="CR8" s="818"/>
      <c r="CS8" s="822"/>
      <c r="CT8" s="822"/>
      <c r="CU8" s="822"/>
      <c r="CV8" s="822"/>
      <c r="CW8" s="822"/>
      <c r="CX8" s="822"/>
      <c r="CY8" s="822"/>
      <c r="CZ8" s="822"/>
      <c r="DA8" s="822"/>
      <c r="DB8" s="822"/>
    </row>
    <row r="9" spans="1:106" ht="12.75" customHeight="1" x14ac:dyDescent="0.2">
      <c r="B9" s="535" t="s">
        <v>17</v>
      </c>
      <c r="C9" s="490">
        <v>585</v>
      </c>
      <c r="D9" s="490">
        <v>585</v>
      </c>
      <c r="E9" s="490">
        <v>510</v>
      </c>
      <c r="F9" s="490">
        <v>450</v>
      </c>
      <c r="G9" s="490">
        <v>440</v>
      </c>
      <c r="H9" s="490">
        <v>430</v>
      </c>
      <c r="I9" s="841">
        <v>328.03032663635162</v>
      </c>
      <c r="J9" s="860">
        <v>279.08092146616661</v>
      </c>
      <c r="K9" s="841">
        <v>327.51768358218766</v>
      </c>
      <c r="L9" s="564">
        <f t="shared" si="6"/>
        <v>-0.14922219439926787</v>
      </c>
      <c r="M9" s="564">
        <f t="shared" si="7"/>
        <v>0.173558127375945</v>
      </c>
      <c r="N9" s="562"/>
      <c r="O9" s="490">
        <v>145</v>
      </c>
      <c r="P9" s="490">
        <v>140</v>
      </c>
      <c r="Q9" s="490">
        <v>135</v>
      </c>
      <c r="R9" s="490">
        <v>120</v>
      </c>
      <c r="S9" s="490">
        <v>125</v>
      </c>
      <c r="T9" s="490">
        <v>125</v>
      </c>
      <c r="U9" s="490">
        <v>115</v>
      </c>
      <c r="V9" s="490">
        <v>105</v>
      </c>
      <c r="W9" s="490">
        <v>115</v>
      </c>
      <c r="X9" s="490">
        <v>115</v>
      </c>
      <c r="Y9" s="490">
        <v>115</v>
      </c>
      <c r="Z9" s="490">
        <v>105</v>
      </c>
      <c r="AA9" s="490">
        <v>110</v>
      </c>
      <c r="AB9" s="490">
        <v>110</v>
      </c>
      <c r="AC9" s="490">
        <v>110</v>
      </c>
      <c r="AD9" s="490">
        <v>105</v>
      </c>
      <c r="AE9" s="490">
        <v>105</v>
      </c>
      <c r="AF9" s="490">
        <v>110</v>
      </c>
      <c r="AG9" s="511">
        <v>85.818386821582408</v>
      </c>
      <c r="AH9" s="511">
        <v>80.28651159459082</v>
      </c>
      <c r="AI9" s="511">
        <v>83.224631733555071</v>
      </c>
      <c r="AJ9" s="511">
        <v>78.700796486623318</v>
      </c>
      <c r="AK9" s="511">
        <v>76.92089332751577</v>
      </c>
      <c r="AL9" s="511">
        <v>44.795627564918149</v>
      </c>
      <c r="AM9" s="511">
        <v>71.592140523063009</v>
      </c>
      <c r="AN9" s="588"/>
      <c r="AO9" s="490">
        <f t="shared" si="16"/>
        <v>300</v>
      </c>
      <c r="AP9" s="490">
        <f t="shared" si="17"/>
        <v>285</v>
      </c>
      <c r="AQ9" s="490">
        <f t="shared" si="18"/>
        <v>255</v>
      </c>
      <c r="AR9" s="490">
        <f t="shared" si="19"/>
        <v>250</v>
      </c>
      <c r="AS9" s="490">
        <f t="shared" si="20"/>
        <v>220</v>
      </c>
      <c r="AT9" s="490">
        <f t="shared" si="21"/>
        <v>230</v>
      </c>
      <c r="AU9" s="490">
        <f t="shared" si="22"/>
        <v>220</v>
      </c>
      <c r="AV9" s="490">
        <f t="shared" si="23"/>
        <v>220</v>
      </c>
      <c r="AW9" s="490">
        <f t="shared" si="24"/>
        <v>215</v>
      </c>
      <c r="AX9" s="490">
        <f t="shared" si="25"/>
        <v>215</v>
      </c>
      <c r="AY9" s="490">
        <f>AG9+AH9</f>
        <v>166.10489841617323</v>
      </c>
      <c r="AZ9" s="490">
        <f t="shared" si="26"/>
        <v>161.92542822017839</v>
      </c>
      <c r="BA9" s="490">
        <f t="shared" si="8"/>
        <v>121.71652089243392</v>
      </c>
      <c r="BB9" s="421"/>
      <c r="BC9" s="535" t="s">
        <v>17</v>
      </c>
      <c r="BD9" s="532">
        <f t="shared" si="9"/>
        <v>585</v>
      </c>
      <c r="BE9" s="532">
        <f t="shared" si="10"/>
        <v>585</v>
      </c>
      <c r="BF9" s="532">
        <f t="shared" si="11"/>
        <v>510</v>
      </c>
      <c r="BG9" s="532">
        <f t="shared" si="12"/>
        <v>450</v>
      </c>
      <c r="BH9" s="532">
        <f t="shared" si="13"/>
        <v>440</v>
      </c>
      <c r="BI9" s="532">
        <f t="shared" si="14"/>
        <v>430</v>
      </c>
      <c r="BJ9" s="532">
        <f t="shared" si="15"/>
        <v>328.03032663635162</v>
      </c>
      <c r="BK9" s="511">
        <f t="shared" si="15"/>
        <v>279.08092146616661</v>
      </c>
      <c r="BL9" s="532"/>
      <c r="BM9" s="565"/>
      <c r="BN9" s="559"/>
      <c r="BO9" s="532"/>
      <c r="BP9" s="818"/>
      <c r="BQ9" s="818"/>
      <c r="BR9" s="818"/>
      <c r="BS9" s="818"/>
      <c r="BT9" s="818"/>
      <c r="BU9" s="818"/>
      <c r="BV9" s="818"/>
      <c r="BW9" s="818"/>
      <c r="BX9" s="818"/>
      <c r="BY9" s="818"/>
      <c r="BZ9" s="818"/>
      <c r="CA9" s="818"/>
      <c r="CB9" s="818"/>
      <c r="CC9" s="818"/>
      <c r="CD9" s="818"/>
      <c r="CE9" s="818"/>
      <c r="CF9" s="818"/>
      <c r="CG9" s="818"/>
      <c r="CH9" s="818"/>
      <c r="CI9" s="818"/>
      <c r="CJ9" s="818"/>
      <c r="CK9" s="818"/>
      <c r="CL9" s="818"/>
      <c r="CM9" s="818"/>
      <c r="CN9" s="818"/>
      <c r="CO9" s="825"/>
      <c r="CP9" s="818"/>
      <c r="CQ9" s="818"/>
      <c r="CR9" s="818"/>
      <c r="CS9" s="822"/>
      <c r="CT9" s="822"/>
      <c r="CU9" s="822"/>
      <c r="CV9" s="822"/>
      <c r="CW9" s="822"/>
      <c r="CX9" s="822"/>
      <c r="CY9" s="822"/>
      <c r="CZ9" s="822"/>
      <c r="DA9" s="822"/>
      <c r="DB9" s="822"/>
    </row>
    <row r="10" spans="1:106" ht="12.75" customHeight="1" x14ac:dyDescent="0.2">
      <c r="B10" s="535" t="s">
        <v>18</v>
      </c>
      <c r="C10" s="490">
        <v>130</v>
      </c>
      <c r="D10" s="490">
        <v>125</v>
      </c>
      <c r="E10" s="490">
        <v>125</v>
      </c>
      <c r="F10" s="490">
        <v>160</v>
      </c>
      <c r="G10" s="490">
        <v>190</v>
      </c>
      <c r="H10" s="490">
        <v>180</v>
      </c>
      <c r="I10" s="841">
        <v>197.598918323801</v>
      </c>
      <c r="J10" s="860">
        <v>278.7684010127191</v>
      </c>
      <c r="K10" s="841">
        <v>402.91282906114293</v>
      </c>
      <c r="L10" s="564">
        <f t="shared" si="6"/>
        <v>0.41077898288849668</v>
      </c>
      <c r="M10" s="564">
        <f t="shared" si="7"/>
        <v>0.44533177934596546</v>
      </c>
      <c r="N10" s="562"/>
      <c r="O10" s="490">
        <v>25</v>
      </c>
      <c r="P10" s="490">
        <v>30</v>
      </c>
      <c r="Q10" s="490">
        <v>35</v>
      </c>
      <c r="R10" s="490">
        <v>30</v>
      </c>
      <c r="S10" s="490">
        <v>25</v>
      </c>
      <c r="T10" s="490">
        <v>35</v>
      </c>
      <c r="U10" s="490">
        <v>35</v>
      </c>
      <c r="V10" s="490">
        <v>40</v>
      </c>
      <c r="W10" s="490">
        <v>35</v>
      </c>
      <c r="X10" s="490">
        <v>50</v>
      </c>
      <c r="Y10" s="490">
        <v>45</v>
      </c>
      <c r="Z10" s="490">
        <v>45</v>
      </c>
      <c r="AA10" s="490">
        <v>45</v>
      </c>
      <c r="AB10" s="490">
        <v>55</v>
      </c>
      <c r="AC10" s="490">
        <v>45</v>
      </c>
      <c r="AD10" s="490">
        <v>50</v>
      </c>
      <c r="AE10" s="490">
        <v>40</v>
      </c>
      <c r="AF10" s="490">
        <v>45</v>
      </c>
      <c r="AG10" s="511">
        <v>51.078145258370341</v>
      </c>
      <c r="AH10" s="511">
        <v>43.895157619080756</v>
      </c>
      <c r="AI10" s="511">
        <v>44.818473545902748</v>
      </c>
      <c r="AJ10" s="511">
        <v>57.807141900447135</v>
      </c>
      <c r="AK10" s="511">
        <v>45.946729459719407</v>
      </c>
      <c r="AL10" s="511">
        <v>80.06543511022933</v>
      </c>
      <c r="AM10" s="511">
        <v>75.168233526029226</v>
      </c>
      <c r="AN10" s="588"/>
      <c r="AO10" s="490">
        <f t="shared" si="16"/>
        <v>70</v>
      </c>
      <c r="AP10" s="490">
        <f t="shared" si="17"/>
        <v>55</v>
      </c>
      <c r="AQ10" s="490">
        <f t="shared" si="18"/>
        <v>65</v>
      </c>
      <c r="AR10" s="490">
        <f t="shared" si="19"/>
        <v>60</v>
      </c>
      <c r="AS10" s="490">
        <f t="shared" si="20"/>
        <v>75</v>
      </c>
      <c r="AT10" s="490">
        <f t="shared" si="21"/>
        <v>85</v>
      </c>
      <c r="AU10" s="490">
        <f t="shared" si="22"/>
        <v>90</v>
      </c>
      <c r="AV10" s="490">
        <f t="shared" si="23"/>
        <v>100</v>
      </c>
      <c r="AW10" s="490">
        <f t="shared" si="24"/>
        <v>95</v>
      </c>
      <c r="AX10" s="490">
        <f t="shared" si="25"/>
        <v>85</v>
      </c>
      <c r="AY10" s="490">
        <f>AG10+AH10</f>
        <v>94.97330287745109</v>
      </c>
      <c r="AZ10" s="490">
        <f t="shared" si="26"/>
        <v>102.62561544634988</v>
      </c>
      <c r="BA10" s="490">
        <f t="shared" si="8"/>
        <v>126.01216456994874</v>
      </c>
      <c r="BB10" s="421"/>
      <c r="BC10" s="535" t="s">
        <v>18</v>
      </c>
      <c r="BD10" s="532">
        <f t="shared" si="9"/>
        <v>130</v>
      </c>
      <c r="BE10" s="532">
        <f t="shared" si="10"/>
        <v>125</v>
      </c>
      <c r="BF10" s="532">
        <f t="shared" si="11"/>
        <v>125</v>
      </c>
      <c r="BG10" s="532">
        <f t="shared" si="12"/>
        <v>160</v>
      </c>
      <c r="BH10" s="532">
        <f t="shared" si="13"/>
        <v>190</v>
      </c>
      <c r="BI10" s="532">
        <f t="shared" si="14"/>
        <v>180</v>
      </c>
      <c r="BJ10" s="532">
        <f t="shared" si="15"/>
        <v>197.598918323801</v>
      </c>
      <c r="BK10" s="511">
        <f t="shared" si="15"/>
        <v>278.7684010127191</v>
      </c>
      <c r="BL10" s="532"/>
      <c r="BM10" s="565"/>
      <c r="BN10" s="559"/>
      <c r="BO10" s="532"/>
      <c r="BP10" s="818"/>
      <c r="BQ10" s="818"/>
      <c r="BR10" s="818"/>
      <c r="BS10" s="818"/>
      <c r="BT10" s="818"/>
      <c r="BU10" s="818"/>
      <c r="BV10" s="818"/>
      <c r="BW10" s="818"/>
      <c r="BX10" s="818"/>
      <c r="BY10" s="818"/>
      <c r="BZ10" s="818"/>
      <c r="CA10" s="818"/>
      <c r="CB10" s="818"/>
      <c r="CC10" s="818"/>
      <c r="CD10" s="818"/>
      <c r="CE10" s="818"/>
      <c r="CF10" s="818"/>
      <c r="CG10" s="818"/>
      <c r="CH10" s="818"/>
      <c r="CI10" s="818"/>
      <c r="CJ10" s="818"/>
      <c r="CK10" s="818"/>
      <c r="CL10" s="818"/>
      <c r="CM10" s="818"/>
      <c r="CN10" s="818"/>
      <c r="CO10" s="825"/>
      <c r="CP10" s="818"/>
      <c r="CQ10" s="818"/>
      <c r="CR10" s="818"/>
      <c r="CS10" s="822"/>
      <c r="CT10" s="822"/>
      <c r="CU10" s="822"/>
      <c r="CV10" s="822"/>
      <c r="CW10" s="822"/>
      <c r="CX10" s="822"/>
      <c r="CY10" s="822"/>
      <c r="CZ10" s="822"/>
      <c r="DA10" s="822"/>
      <c r="DB10" s="822"/>
    </row>
    <row r="11" spans="1:106" ht="12.75" customHeight="1" x14ac:dyDescent="0.2">
      <c r="B11" s="535" t="s">
        <v>21</v>
      </c>
      <c r="C11" s="490">
        <v>165</v>
      </c>
      <c r="D11" s="490">
        <v>170</v>
      </c>
      <c r="E11" s="490">
        <v>180</v>
      </c>
      <c r="F11" s="490">
        <v>170</v>
      </c>
      <c r="G11" s="490">
        <v>175</v>
      </c>
      <c r="H11" s="490">
        <v>195</v>
      </c>
      <c r="I11" s="842" t="s">
        <v>116</v>
      </c>
      <c r="J11" s="861" t="s">
        <v>116</v>
      </c>
      <c r="K11" s="842" t="s">
        <v>116</v>
      </c>
      <c r="L11" s="564" t="str">
        <f t="shared" si="6"/>
        <v>N/A</v>
      </c>
      <c r="M11" s="564" t="str">
        <f t="shared" si="7"/>
        <v>N/A</v>
      </c>
      <c r="N11" s="562"/>
      <c r="O11" s="490">
        <v>40</v>
      </c>
      <c r="P11" s="490">
        <v>40</v>
      </c>
      <c r="Q11" s="490">
        <v>45</v>
      </c>
      <c r="R11" s="490">
        <v>45</v>
      </c>
      <c r="S11" s="490">
        <v>45</v>
      </c>
      <c r="T11" s="490">
        <v>45</v>
      </c>
      <c r="U11" s="490">
        <v>45</v>
      </c>
      <c r="V11" s="490">
        <v>40</v>
      </c>
      <c r="W11" s="490">
        <v>45</v>
      </c>
      <c r="X11" s="490">
        <v>40</v>
      </c>
      <c r="Y11" s="490">
        <v>45</v>
      </c>
      <c r="Z11" s="490">
        <v>40</v>
      </c>
      <c r="AA11" s="490">
        <v>45</v>
      </c>
      <c r="AB11" s="490">
        <v>45</v>
      </c>
      <c r="AC11" s="490">
        <v>50</v>
      </c>
      <c r="AD11" s="490">
        <v>50</v>
      </c>
      <c r="AE11" s="490">
        <v>50</v>
      </c>
      <c r="AF11" s="490">
        <v>45</v>
      </c>
      <c r="AG11" s="847" t="s">
        <v>116</v>
      </c>
      <c r="AH11" s="847" t="s">
        <v>116</v>
      </c>
      <c r="AI11" s="847" t="s">
        <v>116</v>
      </c>
      <c r="AJ11" s="847" t="s">
        <v>116</v>
      </c>
      <c r="AK11" s="847" t="s">
        <v>116</v>
      </c>
      <c r="AL11" s="847" t="s">
        <v>116</v>
      </c>
      <c r="AM11" s="847" t="s">
        <v>116</v>
      </c>
      <c r="AN11" s="588"/>
      <c r="AO11" s="490">
        <f t="shared" si="16"/>
        <v>90</v>
      </c>
      <c r="AP11" s="490">
        <f t="shared" si="17"/>
        <v>80</v>
      </c>
      <c r="AQ11" s="490">
        <f t="shared" si="18"/>
        <v>90</v>
      </c>
      <c r="AR11" s="490">
        <f t="shared" si="19"/>
        <v>90</v>
      </c>
      <c r="AS11" s="490">
        <f t="shared" si="20"/>
        <v>85</v>
      </c>
      <c r="AT11" s="490">
        <f t="shared" si="21"/>
        <v>85</v>
      </c>
      <c r="AU11" s="490">
        <f t="shared" si="22"/>
        <v>85</v>
      </c>
      <c r="AV11" s="490">
        <f t="shared" si="23"/>
        <v>90</v>
      </c>
      <c r="AW11" s="490">
        <f t="shared" si="24"/>
        <v>100</v>
      </c>
      <c r="AX11" s="490">
        <f t="shared" si="25"/>
        <v>95</v>
      </c>
      <c r="AY11" s="757" t="s">
        <v>116</v>
      </c>
      <c r="AZ11" s="757" t="s">
        <v>116</v>
      </c>
      <c r="BA11" s="757" t="s">
        <v>116</v>
      </c>
      <c r="BB11" s="421"/>
      <c r="BC11" s="535" t="s">
        <v>21</v>
      </c>
      <c r="BD11" s="532">
        <f t="shared" si="9"/>
        <v>165</v>
      </c>
      <c r="BE11" s="532">
        <f t="shared" si="10"/>
        <v>170</v>
      </c>
      <c r="BF11" s="532">
        <f t="shared" si="11"/>
        <v>180</v>
      </c>
      <c r="BG11" s="532">
        <f t="shared" si="12"/>
        <v>170</v>
      </c>
      <c r="BH11" s="532">
        <f t="shared" si="13"/>
        <v>175</v>
      </c>
      <c r="BI11" s="532">
        <f t="shared" si="14"/>
        <v>195</v>
      </c>
      <c r="BJ11" s="758" t="str">
        <f t="shared" si="15"/>
        <v>††</v>
      </c>
      <c r="BK11" s="851" t="str">
        <f t="shared" si="15"/>
        <v>††</v>
      </c>
      <c r="BL11" s="532"/>
      <c r="BM11" s="565"/>
      <c r="BN11" s="559"/>
      <c r="BO11" s="532"/>
      <c r="BP11" s="818"/>
      <c r="BQ11" s="818"/>
      <c r="BR11" s="818"/>
      <c r="BS11" s="818"/>
      <c r="BT11" s="818"/>
      <c r="BU11" s="818"/>
      <c r="BV11" s="818"/>
      <c r="BW11" s="818"/>
      <c r="BX11" s="818"/>
      <c r="BY11" s="818"/>
      <c r="BZ11" s="818"/>
      <c r="CA11" s="818"/>
      <c r="CB11" s="818"/>
      <c r="CC11" s="818"/>
      <c r="CD11" s="818"/>
      <c r="CE11" s="818"/>
      <c r="CF11" s="818"/>
      <c r="CG11" s="818"/>
      <c r="CH11" s="818"/>
      <c r="CI11" s="818"/>
      <c r="CJ11" s="818"/>
      <c r="CK11" s="818"/>
      <c r="CL11" s="818"/>
      <c r="CM11" s="818"/>
      <c r="CN11" s="818"/>
      <c r="CO11" s="825"/>
      <c r="CP11" s="818"/>
      <c r="CQ11" s="818"/>
      <c r="CR11" s="818"/>
      <c r="CS11" s="822"/>
      <c r="CT11" s="822"/>
      <c r="CU11" s="822"/>
      <c r="CV11" s="822"/>
      <c r="CW11" s="822"/>
      <c r="CX11" s="822"/>
      <c r="CY11" s="822"/>
      <c r="CZ11" s="822"/>
      <c r="DA11" s="822"/>
      <c r="DB11" s="822"/>
    </row>
    <row r="12" spans="1:106" ht="12.75" customHeight="1" x14ac:dyDescent="0.2">
      <c r="B12" s="401" t="s">
        <v>19</v>
      </c>
      <c r="C12" s="520">
        <v>480</v>
      </c>
      <c r="D12" s="520">
        <v>500</v>
      </c>
      <c r="E12" s="520">
        <v>485</v>
      </c>
      <c r="F12" s="520">
        <v>490</v>
      </c>
      <c r="G12" s="520">
        <v>525</v>
      </c>
      <c r="H12" s="520">
        <v>555</v>
      </c>
      <c r="I12" s="843">
        <v>571.73071311293552</v>
      </c>
      <c r="J12" s="665">
        <v>455.38093443956211</v>
      </c>
      <c r="K12" s="843">
        <v>621.42032427173035</v>
      </c>
      <c r="L12" s="566">
        <f t="shared" si="6"/>
        <v>-0.20350451008636039</v>
      </c>
      <c r="M12" s="566">
        <f t="shared" si="7"/>
        <v>0.36461647222124727</v>
      </c>
      <c r="N12" s="562"/>
      <c r="O12" s="520">
        <v>115</v>
      </c>
      <c r="P12" s="520">
        <v>130</v>
      </c>
      <c r="Q12" s="520">
        <v>125</v>
      </c>
      <c r="R12" s="520">
        <v>125</v>
      </c>
      <c r="S12" s="520">
        <v>115</v>
      </c>
      <c r="T12" s="520">
        <v>120</v>
      </c>
      <c r="U12" s="520">
        <v>125</v>
      </c>
      <c r="V12" s="520">
        <v>125</v>
      </c>
      <c r="W12" s="520">
        <v>115</v>
      </c>
      <c r="X12" s="520">
        <v>125</v>
      </c>
      <c r="Y12" s="520">
        <v>130</v>
      </c>
      <c r="Z12" s="520">
        <v>130</v>
      </c>
      <c r="AA12" s="520">
        <v>135</v>
      </c>
      <c r="AB12" s="520">
        <v>135</v>
      </c>
      <c r="AC12" s="520">
        <v>135</v>
      </c>
      <c r="AD12" s="520">
        <v>140</v>
      </c>
      <c r="AE12" s="520">
        <v>135</v>
      </c>
      <c r="AF12" s="520">
        <v>145</v>
      </c>
      <c r="AG12" s="315">
        <v>145.51640739166541</v>
      </c>
      <c r="AH12" s="315">
        <v>148.18468540421779</v>
      </c>
      <c r="AI12" s="315">
        <v>142.26759702633234</v>
      </c>
      <c r="AJ12" s="315">
        <v>135.76202329072001</v>
      </c>
      <c r="AK12" s="315">
        <v>124.90912895565964</v>
      </c>
      <c r="AL12" s="315">
        <v>68.831161083245249</v>
      </c>
      <c r="AM12" s="315">
        <v>127.07766982725614</v>
      </c>
      <c r="AN12" s="588"/>
      <c r="AO12" s="520">
        <f t="shared" si="16"/>
        <v>255</v>
      </c>
      <c r="AP12" s="520">
        <f t="shared" si="17"/>
        <v>245</v>
      </c>
      <c r="AQ12" s="520">
        <f t="shared" si="18"/>
        <v>250</v>
      </c>
      <c r="AR12" s="520">
        <f t="shared" si="19"/>
        <v>235</v>
      </c>
      <c r="AS12" s="520">
        <f t="shared" si="20"/>
        <v>250</v>
      </c>
      <c r="AT12" s="520">
        <f t="shared" si="21"/>
        <v>240</v>
      </c>
      <c r="AU12" s="520">
        <f t="shared" si="22"/>
        <v>260</v>
      </c>
      <c r="AV12" s="520">
        <f t="shared" si="23"/>
        <v>270</v>
      </c>
      <c r="AW12" s="520">
        <f t="shared" si="24"/>
        <v>275</v>
      </c>
      <c r="AX12" s="520">
        <f t="shared" si="25"/>
        <v>280</v>
      </c>
      <c r="AY12" s="520">
        <f>AG13+AH13</f>
        <v>1073.9302060604209</v>
      </c>
      <c r="AZ12" s="520">
        <f>AI13+AJ12</f>
        <v>650.63154578673948</v>
      </c>
      <c r="BA12" s="520">
        <f t="shared" si="8"/>
        <v>193.7402900389049</v>
      </c>
      <c r="BB12" s="421"/>
      <c r="BC12" s="401" t="s">
        <v>19</v>
      </c>
      <c r="BD12" s="403">
        <f t="shared" si="9"/>
        <v>480</v>
      </c>
      <c r="BE12" s="403">
        <f t="shared" si="10"/>
        <v>500</v>
      </c>
      <c r="BF12" s="403">
        <f t="shared" si="11"/>
        <v>485</v>
      </c>
      <c r="BG12" s="403">
        <f t="shared" si="12"/>
        <v>490</v>
      </c>
      <c r="BH12" s="403">
        <f t="shared" si="13"/>
        <v>525</v>
      </c>
      <c r="BI12" s="403">
        <f t="shared" si="14"/>
        <v>555</v>
      </c>
      <c r="BJ12" s="403">
        <f t="shared" si="15"/>
        <v>571.73071311293552</v>
      </c>
      <c r="BK12" s="89">
        <f t="shared" si="15"/>
        <v>455.38093443956211</v>
      </c>
      <c r="BL12" s="403"/>
      <c r="BM12" s="567"/>
      <c r="BN12" s="568"/>
      <c r="BO12" s="532"/>
      <c r="BP12" s="826"/>
      <c r="BQ12" s="826"/>
      <c r="BR12" s="826"/>
      <c r="BS12" s="826"/>
      <c r="BT12" s="826"/>
      <c r="BU12" s="826"/>
      <c r="BV12" s="826"/>
      <c r="BW12" s="826"/>
      <c r="BX12" s="826"/>
      <c r="BY12" s="826"/>
      <c r="BZ12" s="826"/>
      <c r="CA12" s="826"/>
      <c r="CB12" s="826"/>
      <c r="CC12" s="826"/>
      <c r="CD12" s="826"/>
      <c r="CE12" s="826"/>
      <c r="CF12" s="826"/>
      <c r="CG12" s="826"/>
      <c r="CH12" s="826"/>
      <c r="CI12" s="826"/>
      <c r="CJ12" s="826"/>
      <c r="CK12" s="826"/>
      <c r="CL12" s="826"/>
      <c r="CM12" s="826"/>
      <c r="CN12" s="826"/>
      <c r="CO12" s="827"/>
      <c r="CP12" s="826"/>
      <c r="CQ12" s="826"/>
      <c r="CR12" s="826"/>
      <c r="CS12" s="826"/>
      <c r="CT12" s="826"/>
      <c r="CU12" s="826"/>
      <c r="CV12" s="826"/>
      <c r="CW12" s="826"/>
      <c r="CX12" s="826"/>
      <c r="CY12" s="826"/>
      <c r="CZ12" s="826"/>
      <c r="DA12" s="826"/>
      <c r="DB12" s="826"/>
    </row>
    <row r="13" spans="1:106" ht="12.75" customHeight="1" x14ac:dyDescent="0.2">
      <c r="B13" s="530" t="s">
        <v>5</v>
      </c>
      <c r="C13" s="519">
        <v>2945</v>
      </c>
      <c r="D13" s="519">
        <v>3000</v>
      </c>
      <c r="E13" s="519">
        <v>2840</v>
      </c>
      <c r="F13" s="519">
        <v>2505</v>
      </c>
      <c r="G13" s="519">
        <v>2460</v>
      </c>
      <c r="H13" s="519">
        <v>2245</v>
      </c>
      <c r="I13" s="844">
        <f t="shared" ref="I13:J13" si="27">SUM(I14:I19)</f>
        <v>2100.0036626900805</v>
      </c>
      <c r="J13" s="862">
        <f t="shared" si="27"/>
        <v>1826.2052201383201</v>
      </c>
      <c r="K13" s="844">
        <f t="shared" ref="K13" si="28">SUM(K14:K19)</f>
        <v>2071.8912347467462</v>
      </c>
      <c r="L13" s="561">
        <f t="shared" si="6"/>
        <v>-0.13037998333823275</v>
      </c>
      <c r="M13" s="561">
        <f t="shared" si="7"/>
        <v>0.13453362847676975</v>
      </c>
      <c r="N13" s="562"/>
      <c r="O13" s="519">
        <v>740</v>
      </c>
      <c r="P13" s="519">
        <v>695</v>
      </c>
      <c r="Q13" s="519">
        <v>720</v>
      </c>
      <c r="R13" s="519">
        <v>660</v>
      </c>
      <c r="S13" s="519">
        <v>785</v>
      </c>
      <c r="T13" s="524">
        <v>675</v>
      </c>
      <c r="U13" s="524">
        <v>580</v>
      </c>
      <c r="V13" s="524">
        <v>600</v>
      </c>
      <c r="W13" s="524">
        <v>630</v>
      </c>
      <c r="X13" s="524">
        <v>700</v>
      </c>
      <c r="Y13" s="524">
        <v>610</v>
      </c>
      <c r="Z13" s="524">
        <v>590</v>
      </c>
      <c r="AA13" s="524">
        <v>580</v>
      </c>
      <c r="AB13" s="524">
        <v>680</v>
      </c>
      <c r="AC13" s="524">
        <v>580</v>
      </c>
      <c r="AD13" s="524">
        <v>570</v>
      </c>
      <c r="AE13" s="524">
        <v>550</v>
      </c>
      <c r="AF13" s="524">
        <v>560</v>
      </c>
      <c r="AG13" s="747">
        <f t="shared" ref="AG13:AK13" si="29">SUM(AG14:AG19)</f>
        <v>538.799950252043</v>
      </c>
      <c r="AH13" s="747">
        <f t="shared" si="29"/>
        <v>535.13025580837802</v>
      </c>
      <c r="AI13" s="747">
        <f t="shared" si="29"/>
        <v>514.8695224960195</v>
      </c>
      <c r="AJ13" s="747">
        <f t="shared" si="29"/>
        <v>511.30788169622366</v>
      </c>
      <c r="AK13" s="747">
        <f t="shared" si="29"/>
        <v>395.13076241780209</v>
      </c>
      <c r="AL13" s="747">
        <f>SUM(AL14:AL19)</f>
        <v>393.15847355262491</v>
      </c>
      <c r="AM13" s="747">
        <f t="shared" ref="AM13" si="30">SUM(AM14:AM19)</f>
        <v>498.44264624698388</v>
      </c>
      <c r="AN13" s="588"/>
      <c r="AO13" s="519">
        <f t="shared" ref="AO13:AP13" si="31">SUM(AO14:AO19)</f>
        <v>1565</v>
      </c>
      <c r="AP13" s="519">
        <f t="shared" si="31"/>
        <v>1435</v>
      </c>
      <c r="AQ13" s="519">
        <f>R13+Q13</f>
        <v>1380</v>
      </c>
      <c r="AR13" s="519">
        <f>SUM(AR14:AR18)</f>
        <v>1420</v>
      </c>
      <c r="AS13" s="519">
        <f>SUM(AS14:AS19)</f>
        <v>1180</v>
      </c>
      <c r="AT13" s="519">
        <f t="shared" ref="AT13" si="32">SUM(AT14:AT19)</f>
        <v>1330</v>
      </c>
      <c r="AU13" s="519">
        <f>SUM(AU14:AU19)</f>
        <v>1200</v>
      </c>
      <c r="AV13" s="519">
        <f>SUM(AV14:AV19)</f>
        <v>1260</v>
      </c>
      <c r="AW13" s="519">
        <f>SUM(AW14:AW19)</f>
        <v>1150</v>
      </c>
      <c r="AX13" s="519">
        <f>SUM(AX14:AX19)</f>
        <v>1110</v>
      </c>
      <c r="AY13" s="519">
        <f t="shared" ref="AY13:AY32" si="33">AG13+AH13</f>
        <v>1073.9302060604209</v>
      </c>
      <c r="AZ13" s="747">
        <f t="shared" si="26"/>
        <v>1026.1774041922431</v>
      </c>
      <c r="BA13" s="747">
        <f t="shared" si="8"/>
        <v>788.28923597042694</v>
      </c>
      <c r="BB13" s="421"/>
      <c r="BC13" s="530" t="s">
        <v>5</v>
      </c>
      <c r="BD13" s="524">
        <f t="shared" si="9"/>
        <v>2945</v>
      </c>
      <c r="BE13" s="524">
        <f t="shared" si="10"/>
        <v>3000</v>
      </c>
      <c r="BF13" s="524">
        <f t="shared" si="11"/>
        <v>2840</v>
      </c>
      <c r="BG13" s="524">
        <f t="shared" si="12"/>
        <v>2505</v>
      </c>
      <c r="BH13" s="524">
        <f t="shared" si="13"/>
        <v>2460</v>
      </c>
      <c r="BI13" s="524">
        <f t="shared" si="14"/>
        <v>2245</v>
      </c>
      <c r="BJ13" s="524">
        <f t="shared" si="15"/>
        <v>2100.0036626900805</v>
      </c>
      <c r="BK13" s="747">
        <f>J13</f>
        <v>1826.2052201383201</v>
      </c>
      <c r="BL13" s="524">
        <f>K13</f>
        <v>2071.8912347467462</v>
      </c>
      <c r="BM13" s="563">
        <f t="shared" ref="BM13:BM46" si="34">L13</f>
        <v>-0.13037998333823275</v>
      </c>
      <c r="BN13" s="563">
        <f>M13</f>
        <v>0.13453362847676975</v>
      </c>
      <c r="BO13" s="533"/>
      <c r="BP13" s="823">
        <f t="shared" ref="BP13:CN13" si="35">O13</f>
        <v>740</v>
      </c>
      <c r="BQ13" s="823">
        <f t="shared" si="35"/>
        <v>695</v>
      </c>
      <c r="BR13" s="823">
        <f t="shared" si="35"/>
        <v>720</v>
      </c>
      <c r="BS13" s="823">
        <f t="shared" si="35"/>
        <v>660</v>
      </c>
      <c r="BT13" s="823">
        <f t="shared" si="35"/>
        <v>785</v>
      </c>
      <c r="BU13" s="823">
        <f t="shared" si="35"/>
        <v>675</v>
      </c>
      <c r="BV13" s="823">
        <f t="shared" si="35"/>
        <v>580</v>
      </c>
      <c r="BW13" s="823">
        <f t="shared" si="35"/>
        <v>600</v>
      </c>
      <c r="BX13" s="823">
        <f t="shared" si="35"/>
        <v>630</v>
      </c>
      <c r="BY13" s="823">
        <f t="shared" si="35"/>
        <v>700</v>
      </c>
      <c r="BZ13" s="823">
        <f t="shared" si="35"/>
        <v>610</v>
      </c>
      <c r="CA13" s="823">
        <f t="shared" si="35"/>
        <v>590</v>
      </c>
      <c r="CB13" s="823">
        <f t="shared" si="35"/>
        <v>580</v>
      </c>
      <c r="CC13" s="823">
        <f t="shared" si="35"/>
        <v>680</v>
      </c>
      <c r="CD13" s="823">
        <f t="shared" si="35"/>
        <v>580</v>
      </c>
      <c r="CE13" s="823">
        <f t="shared" si="35"/>
        <v>570</v>
      </c>
      <c r="CF13" s="823">
        <f t="shared" si="35"/>
        <v>550</v>
      </c>
      <c r="CG13" s="823">
        <f t="shared" si="35"/>
        <v>560</v>
      </c>
      <c r="CH13" s="823">
        <f t="shared" si="35"/>
        <v>538.799950252043</v>
      </c>
      <c r="CI13" s="823">
        <f t="shared" si="35"/>
        <v>535.13025580837802</v>
      </c>
      <c r="CJ13" s="823">
        <f t="shared" si="35"/>
        <v>514.8695224960195</v>
      </c>
      <c r="CK13" s="823">
        <f t="shared" si="35"/>
        <v>511.30788169622366</v>
      </c>
      <c r="CL13" s="823">
        <f t="shared" si="35"/>
        <v>395.13076241780209</v>
      </c>
      <c r="CM13" s="823">
        <f t="shared" si="35"/>
        <v>393.15847355262491</v>
      </c>
      <c r="CN13" s="823">
        <f t="shared" si="35"/>
        <v>498.44264624698388</v>
      </c>
      <c r="CO13" s="828"/>
      <c r="CP13" s="823">
        <f t="shared" ref="CP13:DB13" si="36">AO13</f>
        <v>1565</v>
      </c>
      <c r="CQ13" s="823">
        <f t="shared" si="36"/>
        <v>1435</v>
      </c>
      <c r="CR13" s="823">
        <f t="shared" si="36"/>
        <v>1380</v>
      </c>
      <c r="CS13" s="823">
        <f t="shared" si="36"/>
        <v>1420</v>
      </c>
      <c r="CT13" s="823">
        <f t="shared" si="36"/>
        <v>1180</v>
      </c>
      <c r="CU13" s="823">
        <f t="shared" si="36"/>
        <v>1330</v>
      </c>
      <c r="CV13" s="823">
        <f t="shared" si="36"/>
        <v>1200</v>
      </c>
      <c r="CW13" s="823">
        <f t="shared" si="36"/>
        <v>1260</v>
      </c>
      <c r="CX13" s="823">
        <f t="shared" si="36"/>
        <v>1150</v>
      </c>
      <c r="CY13" s="823">
        <f t="shared" si="36"/>
        <v>1110</v>
      </c>
      <c r="CZ13" s="823">
        <f t="shared" si="36"/>
        <v>1073.9302060604209</v>
      </c>
      <c r="DA13" s="823">
        <f t="shared" si="36"/>
        <v>1026.1774041922431</v>
      </c>
      <c r="DB13" s="823">
        <f t="shared" si="36"/>
        <v>788.28923597042694</v>
      </c>
    </row>
    <row r="14" spans="1:106" ht="12.75" customHeight="1" x14ac:dyDescent="0.2">
      <c r="B14" s="535" t="s">
        <v>15</v>
      </c>
      <c r="C14" s="490">
        <v>200</v>
      </c>
      <c r="D14" s="490">
        <v>230</v>
      </c>
      <c r="E14" s="490">
        <v>250</v>
      </c>
      <c r="F14" s="490">
        <v>265</v>
      </c>
      <c r="G14" s="490">
        <v>280</v>
      </c>
      <c r="H14" s="490">
        <v>280</v>
      </c>
      <c r="I14" s="841">
        <v>340.5</v>
      </c>
      <c r="J14" s="860">
        <v>271.5</v>
      </c>
      <c r="K14" s="841">
        <v>306.79499999999996</v>
      </c>
      <c r="L14" s="564">
        <f t="shared" si="6"/>
        <v>-0.20264317180616742</v>
      </c>
      <c r="M14" s="564">
        <f t="shared" si="7"/>
        <v>0.12999999999999989</v>
      </c>
      <c r="N14" s="562"/>
      <c r="O14" s="490">
        <v>55</v>
      </c>
      <c r="P14" s="490">
        <v>55</v>
      </c>
      <c r="Q14" s="490">
        <v>60</v>
      </c>
      <c r="R14" s="490">
        <v>60</v>
      </c>
      <c r="S14" s="490">
        <v>60</v>
      </c>
      <c r="T14" s="490">
        <v>65</v>
      </c>
      <c r="U14" s="490">
        <v>65</v>
      </c>
      <c r="V14" s="490">
        <v>65</v>
      </c>
      <c r="W14" s="490">
        <v>65</v>
      </c>
      <c r="X14" s="490">
        <v>65</v>
      </c>
      <c r="Y14" s="490">
        <v>70</v>
      </c>
      <c r="Z14" s="490">
        <v>70</v>
      </c>
      <c r="AA14" s="490">
        <v>70</v>
      </c>
      <c r="AB14" s="490">
        <v>70</v>
      </c>
      <c r="AC14" s="490">
        <v>75</v>
      </c>
      <c r="AD14" s="490">
        <v>75</v>
      </c>
      <c r="AE14" s="490">
        <v>80</v>
      </c>
      <c r="AF14" s="490">
        <v>55</v>
      </c>
      <c r="AG14" s="511">
        <v>86.5</v>
      </c>
      <c r="AH14" s="511">
        <v>86</v>
      </c>
      <c r="AI14" s="511">
        <v>82</v>
      </c>
      <c r="AJ14" s="511">
        <v>86</v>
      </c>
      <c r="AK14" s="511">
        <v>77</v>
      </c>
      <c r="AL14" s="511">
        <v>47</v>
      </c>
      <c r="AM14" s="511">
        <v>64</v>
      </c>
      <c r="AN14" s="588"/>
      <c r="AO14" s="490">
        <f t="shared" ref="AO14:AO19" si="37">D14-AP14</f>
        <v>120</v>
      </c>
      <c r="AP14" s="490">
        <f t="shared" ref="AP14:AP19" si="38">SUM(O14:P14)</f>
        <v>110</v>
      </c>
      <c r="AQ14" s="490">
        <f t="shared" ref="AQ14:AQ19" si="39">SUM(Q14:R14)</f>
        <v>120</v>
      </c>
      <c r="AR14" s="482">
        <f t="shared" ref="AR14:AR19" si="40">SUM(S14:T14)</f>
        <v>125</v>
      </c>
      <c r="AS14" s="482">
        <f t="shared" ref="AS14:AS19" si="41">SUM(U14:V14)</f>
        <v>130</v>
      </c>
      <c r="AT14" s="482">
        <f t="shared" ref="AT14:AT19" si="42">SUM(W14:X14)</f>
        <v>130</v>
      </c>
      <c r="AU14" s="482">
        <f t="shared" ref="AU14:AU19" si="43">SUM(Y14:Z14)</f>
        <v>140</v>
      </c>
      <c r="AV14" s="482">
        <f t="shared" ref="AV14:AV19" si="44">SUM(AA14:AB14)</f>
        <v>140</v>
      </c>
      <c r="AW14" s="482">
        <f t="shared" ref="AW14:AW19" si="45">SUM(AC14:AD14)</f>
        <v>150</v>
      </c>
      <c r="AX14" s="482">
        <f t="shared" ref="AX14:AX19" si="46">SUM(AE14:AF14)</f>
        <v>135</v>
      </c>
      <c r="AY14" s="482">
        <f t="shared" si="33"/>
        <v>172.5</v>
      </c>
      <c r="AZ14" s="482">
        <f t="shared" si="26"/>
        <v>168</v>
      </c>
      <c r="BA14" s="482">
        <f t="shared" si="8"/>
        <v>124</v>
      </c>
      <c r="BB14" s="421"/>
      <c r="BC14" s="535" t="s">
        <v>15</v>
      </c>
      <c r="BD14" s="532">
        <f t="shared" si="9"/>
        <v>200</v>
      </c>
      <c r="BE14" s="532">
        <f t="shared" si="10"/>
        <v>230</v>
      </c>
      <c r="BF14" s="532">
        <f t="shared" si="11"/>
        <v>250</v>
      </c>
      <c r="BG14" s="532">
        <f t="shared" si="12"/>
        <v>265</v>
      </c>
      <c r="BH14" s="532">
        <f t="shared" si="13"/>
        <v>280</v>
      </c>
      <c r="BI14" s="532">
        <f t="shared" si="14"/>
        <v>280</v>
      </c>
      <c r="BJ14" s="532">
        <f t="shared" si="15"/>
        <v>340.5</v>
      </c>
      <c r="BK14" s="511">
        <f t="shared" si="15"/>
        <v>271.5</v>
      </c>
      <c r="BL14" s="532"/>
      <c r="BM14" s="565"/>
      <c r="BN14" s="559"/>
      <c r="BO14" s="523"/>
      <c r="BP14" s="818"/>
      <c r="BQ14" s="818"/>
      <c r="BR14" s="818"/>
      <c r="BS14" s="818"/>
      <c r="BT14" s="818"/>
      <c r="BU14" s="818"/>
      <c r="BV14" s="818"/>
      <c r="BW14" s="818"/>
      <c r="BX14" s="818"/>
      <c r="BY14" s="818"/>
      <c r="BZ14" s="818"/>
      <c r="CA14" s="818"/>
      <c r="CB14" s="818"/>
      <c r="CC14" s="818"/>
      <c r="CD14" s="818"/>
      <c r="CE14" s="818"/>
      <c r="CF14" s="818"/>
      <c r="CG14" s="818"/>
      <c r="CH14" s="818"/>
      <c r="CI14" s="818"/>
      <c r="CJ14" s="818"/>
      <c r="CK14" s="818"/>
      <c r="CL14" s="818"/>
      <c r="CM14" s="818"/>
      <c r="CN14" s="818"/>
      <c r="CO14" s="829"/>
      <c r="CP14" s="818"/>
      <c r="CQ14" s="818"/>
      <c r="CR14" s="818"/>
      <c r="CS14" s="822"/>
      <c r="CT14" s="822"/>
      <c r="CU14" s="822"/>
      <c r="CV14" s="822"/>
      <c r="CW14" s="822"/>
      <c r="CX14" s="822"/>
      <c r="CY14" s="822"/>
      <c r="CZ14" s="822"/>
      <c r="DA14" s="822"/>
      <c r="DB14" s="822"/>
    </row>
    <row r="15" spans="1:106" ht="12.75" customHeight="1" x14ac:dyDescent="0.2">
      <c r="B15" s="535" t="s">
        <v>16</v>
      </c>
      <c r="C15" s="490">
        <v>220</v>
      </c>
      <c r="D15" s="490">
        <v>220</v>
      </c>
      <c r="E15" s="490">
        <v>235</v>
      </c>
      <c r="F15" s="490">
        <v>240</v>
      </c>
      <c r="G15" s="490">
        <v>250</v>
      </c>
      <c r="H15" s="490">
        <v>255</v>
      </c>
      <c r="I15" s="841">
        <v>236.75581477493773</v>
      </c>
      <c r="J15" s="860">
        <v>196.78494109188949</v>
      </c>
      <c r="K15" s="841">
        <v>231.4872</v>
      </c>
      <c r="L15" s="564">
        <f t="shared" si="6"/>
        <v>-0.1688274212865476</v>
      </c>
      <c r="M15" s="564">
        <f t="shared" si="7"/>
        <v>0.17634611020314894</v>
      </c>
      <c r="N15" s="562"/>
      <c r="O15" s="490">
        <v>60</v>
      </c>
      <c r="P15" s="490">
        <v>40</v>
      </c>
      <c r="Q15" s="490">
        <v>60</v>
      </c>
      <c r="R15" s="490">
        <v>65</v>
      </c>
      <c r="S15" s="490">
        <v>65</v>
      </c>
      <c r="T15" s="490">
        <v>45</v>
      </c>
      <c r="U15" s="490">
        <v>65</v>
      </c>
      <c r="V15" s="490">
        <v>70</v>
      </c>
      <c r="W15" s="490">
        <v>60</v>
      </c>
      <c r="X15" s="490">
        <v>45</v>
      </c>
      <c r="Y15" s="490">
        <v>65</v>
      </c>
      <c r="Z15" s="490">
        <v>65</v>
      </c>
      <c r="AA15" s="490">
        <v>60</v>
      </c>
      <c r="AB15" s="490">
        <v>60</v>
      </c>
      <c r="AC15" s="490">
        <v>65</v>
      </c>
      <c r="AD15" s="490">
        <v>70</v>
      </c>
      <c r="AE15" s="490">
        <v>60</v>
      </c>
      <c r="AF15" s="490">
        <v>65</v>
      </c>
      <c r="AG15" s="511">
        <v>59.578918260056682</v>
      </c>
      <c r="AH15" s="511">
        <v>63.039452106299215</v>
      </c>
      <c r="AI15" s="511">
        <v>56.292711063163225</v>
      </c>
      <c r="AJ15" s="511">
        <v>57.844733345418632</v>
      </c>
      <c r="AK15" s="511">
        <v>55.261999607689873</v>
      </c>
      <c r="AL15" s="511">
        <v>29.194523051668426</v>
      </c>
      <c r="AM15" s="511">
        <v>53.8496444360702</v>
      </c>
      <c r="AN15" s="588"/>
      <c r="AO15" s="490">
        <f t="shared" si="37"/>
        <v>120</v>
      </c>
      <c r="AP15" s="490">
        <f t="shared" si="38"/>
        <v>100</v>
      </c>
      <c r="AQ15" s="490">
        <f t="shared" si="39"/>
        <v>125</v>
      </c>
      <c r="AR15" s="482">
        <f t="shared" si="40"/>
        <v>110</v>
      </c>
      <c r="AS15" s="482">
        <f t="shared" si="41"/>
        <v>135</v>
      </c>
      <c r="AT15" s="482">
        <f t="shared" si="42"/>
        <v>105</v>
      </c>
      <c r="AU15" s="482">
        <f t="shared" si="43"/>
        <v>130</v>
      </c>
      <c r="AV15" s="482">
        <f t="shared" si="44"/>
        <v>120</v>
      </c>
      <c r="AW15" s="482">
        <f t="shared" si="45"/>
        <v>135</v>
      </c>
      <c r="AX15" s="482">
        <f t="shared" si="46"/>
        <v>125</v>
      </c>
      <c r="AY15" s="482">
        <f t="shared" si="33"/>
        <v>122.61837036635589</v>
      </c>
      <c r="AZ15" s="482">
        <f t="shared" si="26"/>
        <v>114.13744440858186</v>
      </c>
      <c r="BA15" s="482">
        <f t="shared" si="8"/>
        <v>84.456522659358299</v>
      </c>
      <c r="BB15" s="421"/>
      <c r="BC15" s="535" t="s">
        <v>16</v>
      </c>
      <c r="BD15" s="532">
        <f t="shared" si="9"/>
        <v>220</v>
      </c>
      <c r="BE15" s="532">
        <f t="shared" si="10"/>
        <v>220</v>
      </c>
      <c r="BF15" s="532">
        <f t="shared" si="11"/>
        <v>235</v>
      </c>
      <c r="BG15" s="532">
        <f t="shared" si="12"/>
        <v>240</v>
      </c>
      <c r="BH15" s="532">
        <f t="shared" si="13"/>
        <v>250</v>
      </c>
      <c r="BI15" s="532">
        <f t="shared" si="14"/>
        <v>255</v>
      </c>
      <c r="BJ15" s="532">
        <f t="shared" si="15"/>
        <v>236.75581477493773</v>
      </c>
      <c r="BK15" s="511">
        <f t="shared" si="15"/>
        <v>196.78494109188949</v>
      </c>
      <c r="BL15" s="570"/>
      <c r="BM15" s="565"/>
      <c r="BN15" s="559"/>
      <c r="BO15" s="523"/>
      <c r="BP15" s="818"/>
      <c r="BQ15" s="818"/>
      <c r="BR15" s="818"/>
      <c r="BS15" s="818"/>
      <c r="BT15" s="818"/>
      <c r="BU15" s="818"/>
      <c r="BV15" s="818"/>
      <c r="BW15" s="818"/>
      <c r="BX15" s="818"/>
      <c r="BY15" s="818"/>
      <c r="BZ15" s="818"/>
      <c r="CA15" s="818"/>
      <c r="CB15" s="818"/>
      <c r="CC15" s="818"/>
      <c r="CD15" s="818"/>
      <c r="CE15" s="818"/>
      <c r="CF15" s="818"/>
      <c r="CG15" s="818"/>
      <c r="CH15" s="818"/>
      <c r="CI15" s="818"/>
      <c r="CJ15" s="818"/>
      <c r="CK15" s="818"/>
      <c r="CL15" s="818"/>
      <c r="CM15" s="818"/>
      <c r="CN15" s="818"/>
      <c r="CO15" s="829"/>
      <c r="CP15" s="818"/>
      <c r="CQ15" s="818"/>
      <c r="CR15" s="818"/>
      <c r="CS15" s="822"/>
      <c r="CT15" s="822"/>
      <c r="CU15" s="822"/>
      <c r="CV15" s="822"/>
      <c r="CW15" s="822"/>
      <c r="CX15" s="822"/>
      <c r="CY15" s="822"/>
      <c r="CZ15" s="822"/>
      <c r="DA15" s="822"/>
      <c r="DB15" s="822"/>
    </row>
    <row r="16" spans="1:106" ht="12.75" customHeight="1" x14ac:dyDescent="0.2">
      <c r="B16" s="535" t="s">
        <v>17</v>
      </c>
      <c r="C16" s="490">
        <v>335</v>
      </c>
      <c r="D16" s="490">
        <v>335</v>
      </c>
      <c r="E16" s="490">
        <v>340</v>
      </c>
      <c r="F16" s="490">
        <v>335</v>
      </c>
      <c r="G16" s="490">
        <v>340</v>
      </c>
      <c r="H16" s="490">
        <v>345</v>
      </c>
      <c r="I16" s="841">
        <v>372.26277000000005</v>
      </c>
      <c r="J16" s="860">
        <v>330.49162561060422</v>
      </c>
      <c r="K16" s="841">
        <v>370.15062068387675</v>
      </c>
      <c r="L16" s="564">
        <f t="shared" si="6"/>
        <v>-0.11220876154066073</v>
      </c>
      <c r="M16" s="564">
        <f t="shared" si="7"/>
        <v>0.12000000000000011</v>
      </c>
      <c r="N16" s="562"/>
      <c r="O16" s="490">
        <v>70</v>
      </c>
      <c r="P16" s="490">
        <v>100</v>
      </c>
      <c r="Q16" s="490">
        <v>85</v>
      </c>
      <c r="R16" s="490">
        <v>80</v>
      </c>
      <c r="S16" s="490">
        <v>70</v>
      </c>
      <c r="T16" s="490">
        <v>100</v>
      </c>
      <c r="U16" s="490">
        <v>85</v>
      </c>
      <c r="V16" s="490">
        <v>75</v>
      </c>
      <c r="W16" s="490">
        <v>70</v>
      </c>
      <c r="X16" s="490">
        <v>105</v>
      </c>
      <c r="Y16" s="490">
        <v>85</v>
      </c>
      <c r="Z16" s="490">
        <v>80</v>
      </c>
      <c r="AA16" s="490">
        <v>85</v>
      </c>
      <c r="AB16" s="490">
        <v>85</v>
      </c>
      <c r="AC16" s="490">
        <v>85</v>
      </c>
      <c r="AD16" s="490">
        <v>85</v>
      </c>
      <c r="AE16" s="490">
        <v>90</v>
      </c>
      <c r="AF16" s="490">
        <v>85</v>
      </c>
      <c r="AG16" s="511">
        <v>93.953139452957743</v>
      </c>
      <c r="AH16" s="511">
        <v>96.114760528164354</v>
      </c>
      <c r="AI16" s="511">
        <v>106.70696835593304</v>
      </c>
      <c r="AJ16" s="511">
        <v>75.487901662944893</v>
      </c>
      <c r="AK16" s="511">
        <v>78.920637140484502</v>
      </c>
      <c r="AL16" s="511">
        <v>57.668856316898612</v>
      </c>
      <c r="AM16" s="511">
        <v>93.902132153221075</v>
      </c>
      <c r="AN16" s="588"/>
      <c r="AO16" s="490">
        <f t="shared" si="37"/>
        <v>165</v>
      </c>
      <c r="AP16" s="490">
        <f t="shared" si="38"/>
        <v>170</v>
      </c>
      <c r="AQ16" s="490">
        <f t="shared" si="39"/>
        <v>165</v>
      </c>
      <c r="AR16" s="490">
        <f t="shared" si="40"/>
        <v>170</v>
      </c>
      <c r="AS16" s="482">
        <f t="shared" si="41"/>
        <v>160</v>
      </c>
      <c r="AT16" s="482">
        <f t="shared" si="42"/>
        <v>175</v>
      </c>
      <c r="AU16" s="482">
        <f t="shared" si="43"/>
        <v>165</v>
      </c>
      <c r="AV16" s="482">
        <f t="shared" si="44"/>
        <v>170</v>
      </c>
      <c r="AW16" s="482">
        <f t="shared" si="45"/>
        <v>170</v>
      </c>
      <c r="AX16" s="482">
        <f t="shared" si="46"/>
        <v>175</v>
      </c>
      <c r="AY16" s="482">
        <f t="shared" si="33"/>
        <v>190.06789998112208</v>
      </c>
      <c r="AZ16" s="482">
        <f t="shared" si="26"/>
        <v>182.19487001887794</v>
      </c>
      <c r="BA16" s="482">
        <f t="shared" si="8"/>
        <v>136.58949345738313</v>
      </c>
      <c r="BB16" s="421"/>
      <c r="BC16" s="535" t="s">
        <v>17</v>
      </c>
      <c r="BD16" s="532">
        <f t="shared" si="9"/>
        <v>335</v>
      </c>
      <c r="BE16" s="532">
        <f t="shared" si="10"/>
        <v>335</v>
      </c>
      <c r="BF16" s="532">
        <f t="shared" si="11"/>
        <v>340</v>
      </c>
      <c r="BG16" s="532">
        <f t="shared" si="12"/>
        <v>335</v>
      </c>
      <c r="BH16" s="532">
        <f t="shared" si="13"/>
        <v>340</v>
      </c>
      <c r="BI16" s="532">
        <f t="shared" si="14"/>
        <v>345</v>
      </c>
      <c r="BJ16" s="532">
        <f t="shared" si="15"/>
        <v>372.26277000000005</v>
      </c>
      <c r="BK16" s="511">
        <f t="shared" si="15"/>
        <v>330.49162561060422</v>
      </c>
      <c r="BL16" s="532"/>
      <c r="BM16" s="565"/>
      <c r="BN16" s="559"/>
      <c r="BO16" s="523"/>
      <c r="BP16" s="818"/>
      <c r="BQ16" s="818"/>
      <c r="BR16" s="818"/>
      <c r="BS16" s="818"/>
      <c r="BT16" s="818"/>
      <c r="BU16" s="818"/>
      <c r="BV16" s="818"/>
      <c r="BW16" s="818"/>
      <c r="BX16" s="818"/>
      <c r="BY16" s="818"/>
      <c r="BZ16" s="818"/>
      <c r="CA16" s="818"/>
      <c r="CB16" s="818"/>
      <c r="CC16" s="818"/>
      <c r="CD16" s="818"/>
      <c r="CE16" s="818"/>
      <c r="CF16" s="818"/>
      <c r="CG16" s="818"/>
      <c r="CH16" s="818"/>
      <c r="CI16" s="818"/>
      <c r="CJ16" s="818"/>
      <c r="CK16" s="818"/>
      <c r="CL16" s="818"/>
      <c r="CM16" s="818"/>
      <c r="CN16" s="818"/>
      <c r="CO16" s="827"/>
      <c r="CP16" s="818"/>
      <c r="CQ16" s="818"/>
      <c r="CR16" s="818"/>
      <c r="CS16" s="822"/>
      <c r="CT16" s="822"/>
      <c r="CU16" s="822"/>
      <c r="CV16" s="822"/>
      <c r="CW16" s="822"/>
      <c r="CX16" s="822"/>
      <c r="CY16" s="822"/>
      <c r="CZ16" s="822"/>
      <c r="DA16" s="822"/>
      <c r="DB16" s="822"/>
    </row>
    <row r="17" spans="2:106" ht="12.75" customHeight="1" x14ac:dyDescent="0.2">
      <c r="B17" s="535" t="s">
        <v>18</v>
      </c>
      <c r="C17" s="490">
        <v>1990</v>
      </c>
      <c r="D17" s="490">
        <v>1975</v>
      </c>
      <c r="E17" s="490">
        <v>1765</v>
      </c>
      <c r="F17" s="490">
        <v>1450</v>
      </c>
      <c r="G17" s="490">
        <v>1340</v>
      </c>
      <c r="H17" s="490">
        <v>1095</v>
      </c>
      <c r="I17" s="841">
        <v>872.09156525792923</v>
      </c>
      <c r="J17" s="860">
        <v>819.75222147435909</v>
      </c>
      <c r="K17" s="841">
        <v>926.32001026602563</v>
      </c>
      <c r="L17" s="564">
        <f t="shared" si="6"/>
        <v>-6.0015881208632327E-2</v>
      </c>
      <c r="M17" s="564">
        <f t="shared" si="7"/>
        <v>0.12999999999999989</v>
      </c>
      <c r="N17" s="562"/>
      <c r="O17" s="490">
        <v>500</v>
      </c>
      <c r="P17" s="490">
        <v>440</v>
      </c>
      <c r="Q17" s="490">
        <v>440</v>
      </c>
      <c r="R17" s="490">
        <v>405</v>
      </c>
      <c r="S17" s="490">
        <v>530</v>
      </c>
      <c r="T17" s="490">
        <v>390</v>
      </c>
      <c r="U17" s="490">
        <v>310</v>
      </c>
      <c r="V17" s="490">
        <v>340</v>
      </c>
      <c r="W17" s="490">
        <v>375</v>
      </c>
      <c r="X17" s="490">
        <v>425</v>
      </c>
      <c r="Y17" s="490">
        <v>325</v>
      </c>
      <c r="Z17" s="490">
        <v>315</v>
      </c>
      <c r="AA17" s="490">
        <v>305</v>
      </c>
      <c r="AB17" s="490">
        <v>395</v>
      </c>
      <c r="AC17" s="490">
        <v>285</v>
      </c>
      <c r="AD17" s="490">
        <v>275</v>
      </c>
      <c r="AE17" s="490">
        <v>250</v>
      </c>
      <c r="AF17" s="490">
        <v>285</v>
      </c>
      <c r="AG17" s="511">
        <v>232.16878205128197</v>
      </c>
      <c r="AH17" s="511">
        <v>212.59099358974328</v>
      </c>
      <c r="AI17" s="511">
        <v>206.57942307692332</v>
      </c>
      <c r="AJ17" s="511">
        <v>220.8563141025642</v>
      </c>
      <c r="AK17" s="511">
        <v>127.69283012820509</v>
      </c>
      <c r="AL17" s="511">
        <v>214.7169035256407</v>
      </c>
      <c r="AM17" s="511">
        <v>235.50054230769257</v>
      </c>
      <c r="AN17" s="588"/>
      <c r="AO17" s="490">
        <f t="shared" si="37"/>
        <v>1035</v>
      </c>
      <c r="AP17" s="490">
        <f t="shared" si="38"/>
        <v>940</v>
      </c>
      <c r="AQ17" s="490">
        <f t="shared" si="39"/>
        <v>845</v>
      </c>
      <c r="AR17" s="490">
        <f t="shared" si="40"/>
        <v>920</v>
      </c>
      <c r="AS17" s="482">
        <f t="shared" si="41"/>
        <v>650</v>
      </c>
      <c r="AT17" s="482">
        <f t="shared" si="42"/>
        <v>800</v>
      </c>
      <c r="AU17" s="482">
        <f t="shared" si="43"/>
        <v>640</v>
      </c>
      <c r="AV17" s="482">
        <f t="shared" si="44"/>
        <v>700</v>
      </c>
      <c r="AW17" s="482">
        <f t="shared" si="45"/>
        <v>560</v>
      </c>
      <c r="AX17" s="482">
        <f t="shared" si="46"/>
        <v>535</v>
      </c>
      <c r="AY17" s="482">
        <f t="shared" si="33"/>
        <v>444.75977564102527</v>
      </c>
      <c r="AZ17" s="482">
        <f t="shared" si="26"/>
        <v>427.43573717948755</v>
      </c>
      <c r="BA17" s="482">
        <f t="shared" si="8"/>
        <v>342.40973365384582</v>
      </c>
      <c r="BB17" s="421"/>
      <c r="BC17" s="535" t="s">
        <v>18</v>
      </c>
      <c r="BD17" s="532">
        <f t="shared" si="9"/>
        <v>1990</v>
      </c>
      <c r="BE17" s="532">
        <f t="shared" si="10"/>
        <v>1975</v>
      </c>
      <c r="BF17" s="532">
        <f t="shared" si="11"/>
        <v>1765</v>
      </c>
      <c r="BG17" s="532">
        <f t="shared" si="12"/>
        <v>1450</v>
      </c>
      <c r="BH17" s="532">
        <f t="shared" si="13"/>
        <v>1340</v>
      </c>
      <c r="BI17" s="532">
        <f t="shared" si="14"/>
        <v>1095</v>
      </c>
      <c r="BJ17" s="532">
        <f t="shared" si="15"/>
        <v>872.09156525792923</v>
      </c>
      <c r="BK17" s="511">
        <f t="shared" si="15"/>
        <v>819.75222147435909</v>
      </c>
      <c r="BL17" s="532"/>
      <c r="BM17" s="565"/>
      <c r="BN17" s="559"/>
      <c r="BO17" s="523"/>
      <c r="BP17" s="818"/>
      <c r="BQ17" s="818"/>
      <c r="BR17" s="818"/>
      <c r="BS17" s="818"/>
      <c r="BT17" s="818"/>
      <c r="BU17" s="818"/>
      <c r="BV17" s="818"/>
      <c r="BW17" s="818"/>
      <c r="BX17" s="818"/>
      <c r="BY17" s="818"/>
      <c r="BZ17" s="818"/>
      <c r="CA17" s="818"/>
      <c r="CB17" s="818"/>
      <c r="CC17" s="818"/>
      <c r="CD17" s="818"/>
      <c r="CE17" s="818"/>
      <c r="CF17" s="818"/>
      <c r="CG17" s="818"/>
      <c r="CH17" s="818"/>
      <c r="CI17" s="818"/>
      <c r="CJ17" s="818"/>
      <c r="CK17" s="818"/>
      <c r="CL17" s="818"/>
      <c r="CM17" s="818"/>
      <c r="CN17" s="818"/>
      <c r="CO17" s="825"/>
      <c r="CP17" s="818"/>
      <c r="CQ17" s="818"/>
      <c r="CR17" s="818"/>
      <c r="CS17" s="822"/>
      <c r="CT17" s="822"/>
      <c r="CU17" s="822"/>
      <c r="CV17" s="822"/>
      <c r="CW17" s="822"/>
      <c r="CX17" s="822"/>
      <c r="CY17" s="822"/>
      <c r="CZ17" s="822"/>
      <c r="DA17" s="822"/>
      <c r="DB17" s="822"/>
    </row>
    <row r="18" spans="2:106" ht="12.75" customHeight="1" x14ac:dyDescent="0.2">
      <c r="B18" s="535" t="s">
        <v>21</v>
      </c>
      <c r="C18" s="490">
        <v>140</v>
      </c>
      <c r="D18" s="490">
        <v>175</v>
      </c>
      <c r="E18" s="490">
        <v>180</v>
      </c>
      <c r="F18" s="490">
        <v>145</v>
      </c>
      <c r="G18" s="490">
        <v>175</v>
      </c>
      <c r="H18" s="490">
        <v>195</v>
      </c>
      <c r="I18" s="841">
        <v>102.39351265721356</v>
      </c>
      <c r="J18" s="860">
        <v>56.316431961467465</v>
      </c>
      <c r="K18" s="841">
        <v>63.074403796843569</v>
      </c>
      <c r="L18" s="564">
        <f t="shared" si="6"/>
        <v>-0.44999999999999996</v>
      </c>
      <c r="M18" s="564">
        <f t="shared" si="7"/>
        <v>0.12000000000000011</v>
      </c>
      <c r="N18" s="562"/>
      <c r="O18" s="490">
        <v>40</v>
      </c>
      <c r="P18" s="490">
        <v>45</v>
      </c>
      <c r="Q18" s="490">
        <v>55</v>
      </c>
      <c r="R18" s="490">
        <v>30</v>
      </c>
      <c r="S18" s="490">
        <v>40</v>
      </c>
      <c r="T18" s="490">
        <v>55</v>
      </c>
      <c r="U18" s="490">
        <v>35</v>
      </c>
      <c r="V18" s="490">
        <v>30</v>
      </c>
      <c r="W18" s="490">
        <v>40</v>
      </c>
      <c r="X18" s="490">
        <v>40</v>
      </c>
      <c r="Y18" s="490">
        <v>45</v>
      </c>
      <c r="Z18" s="490">
        <v>40</v>
      </c>
      <c r="AA18" s="490">
        <v>40</v>
      </c>
      <c r="AB18" s="490">
        <v>50</v>
      </c>
      <c r="AC18" s="490">
        <v>50</v>
      </c>
      <c r="AD18" s="490">
        <v>45</v>
      </c>
      <c r="AE18" s="490">
        <v>50</v>
      </c>
      <c r="AF18" s="490">
        <v>50</v>
      </c>
      <c r="AG18" s="511">
        <v>22.599110487746586</v>
      </c>
      <c r="AH18" s="511">
        <v>33.385049584171085</v>
      </c>
      <c r="AI18" s="511">
        <v>19.290420000000001</v>
      </c>
      <c r="AJ18" s="511">
        <v>27.118932585295898</v>
      </c>
      <c r="AK18" s="511">
        <v>16.65529554142261</v>
      </c>
      <c r="AL18" s="511">
        <v>4.9781906584171098</v>
      </c>
      <c r="AM18" s="511">
        <v>11.590327350000003</v>
      </c>
      <c r="AN18" s="588"/>
      <c r="AO18" s="490">
        <f t="shared" si="37"/>
        <v>90</v>
      </c>
      <c r="AP18" s="490">
        <f t="shared" si="38"/>
        <v>85</v>
      </c>
      <c r="AQ18" s="490">
        <f t="shared" si="39"/>
        <v>85</v>
      </c>
      <c r="AR18" s="490">
        <f t="shared" si="40"/>
        <v>95</v>
      </c>
      <c r="AS18" s="482">
        <f t="shared" si="41"/>
        <v>65</v>
      </c>
      <c r="AT18" s="482">
        <f t="shared" si="42"/>
        <v>80</v>
      </c>
      <c r="AU18" s="482">
        <f t="shared" si="43"/>
        <v>85</v>
      </c>
      <c r="AV18" s="482">
        <f t="shared" si="44"/>
        <v>90</v>
      </c>
      <c r="AW18" s="482">
        <f t="shared" si="45"/>
        <v>95</v>
      </c>
      <c r="AX18" s="482">
        <f t="shared" si="46"/>
        <v>100</v>
      </c>
      <c r="AY18" s="482">
        <f t="shared" si="33"/>
        <v>55.984160071917671</v>
      </c>
      <c r="AZ18" s="482">
        <f t="shared" si="26"/>
        <v>46.409352585295899</v>
      </c>
      <c r="BA18" s="482">
        <f t="shared" si="8"/>
        <v>21.633486199839719</v>
      </c>
      <c r="BB18" s="421"/>
      <c r="BC18" s="535" t="s">
        <v>21</v>
      </c>
      <c r="BD18" s="532">
        <f t="shared" si="9"/>
        <v>140</v>
      </c>
      <c r="BE18" s="532">
        <f t="shared" si="10"/>
        <v>175</v>
      </c>
      <c r="BF18" s="532">
        <f t="shared" si="11"/>
        <v>180</v>
      </c>
      <c r="BG18" s="532">
        <f t="shared" si="12"/>
        <v>145</v>
      </c>
      <c r="BH18" s="532">
        <f t="shared" si="13"/>
        <v>175</v>
      </c>
      <c r="BI18" s="532">
        <f t="shared" si="14"/>
        <v>195</v>
      </c>
      <c r="BJ18" s="532">
        <f t="shared" si="15"/>
        <v>102.39351265721356</v>
      </c>
      <c r="BK18" s="511">
        <f t="shared" si="15"/>
        <v>56.316431961467465</v>
      </c>
      <c r="BL18" s="532"/>
      <c r="BM18" s="565"/>
      <c r="BN18" s="559"/>
      <c r="BO18" s="523"/>
      <c r="BP18" s="818"/>
      <c r="BQ18" s="818"/>
      <c r="BR18" s="818"/>
      <c r="BS18" s="818"/>
      <c r="BT18" s="818"/>
      <c r="BU18" s="818"/>
      <c r="BV18" s="818"/>
      <c r="BW18" s="818"/>
      <c r="BX18" s="818"/>
      <c r="BY18" s="818"/>
      <c r="BZ18" s="818"/>
      <c r="CA18" s="818"/>
      <c r="CB18" s="818"/>
      <c r="CC18" s="818"/>
      <c r="CD18" s="818"/>
      <c r="CE18" s="818"/>
      <c r="CF18" s="818"/>
      <c r="CG18" s="818"/>
      <c r="CH18" s="818"/>
      <c r="CI18" s="818"/>
      <c r="CJ18" s="818"/>
      <c r="CK18" s="818"/>
      <c r="CL18" s="818"/>
      <c r="CM18" s="818"/>
      <c r="CN18" s="818"/>
      <c r="CO18" s="825"/>
      <c r="CP18" s="818"/>
      <c r="CQ18" s="818"/>
      <c r="CR18" s="818"/>
      <c r="CS18" s="822"/>
      <c r="CT18" s="822"/>
      <c r="CU18" s="822"/>
      <c r="CV18" s="822"/>
      <c r="CW18" s="822"/>
      <c r="CX18" s="822"/>
      <c r="CY18" s="822"/>
      <c r="CZ18" s="822"/>
      <c r="DA18" s="822"/>
      <c r="DB18" s="822"/>
    </row>
    <row r="19" spans="2:106" ht="12.75" customHeight="1" x14ac:dyDescent="0.2">
      <c r="B19" s="401" t="s">
        <v>19</v>
      </c>
      <c r="C19" s="520">
        <v>60</v>
      </c>
      <c r="D19" s="520">
        <v>65</v>
      </c>
      <c r="E19" s="520">
        <v>70</v>
      </c>
      <c r="F19" s="520">
        <v>70</v>
      </c>
      <c r="G19" s="520">
        <v>75</v>
      </c>
      <c r="H19" s="520">
        <v>75</v>
      </c>
      <c r="I19" s="845">
        <v>176</v>
      </c>
      <c r="J19" s="863">
        <v>151.35999999999999</v>
      </c>
      <c r="K19" s="845">
        <v>174.06399999999996</v>
      </c>
      <c r="L19" s="566">
        <f t="shared" si="6"/>
        <v>-0.14000000000000012</v>
      </c>
      <c r="M19" s="566">
        <f t="shared" si="7"/>
        <v>0.14999999999999991</v>
      </c>
      <c r="N19" s="562"/>
      <c r="O19" s="520">
        <v>15</v>
      </c>
      <c r="P19" s="520">
        <v>15</v>
      </c>
      <c r="Q19" s="520">
        <v>20</v>
      </c>
      <c r="R19" s="520">
        <v>20</v>
      </c>
      <c r="S19" s="520">
        <v>20</v>
      </c>
      <c r="T19" s="520">
        <v>20</v>
      </c>
      <c r="U19" s="520">
        <v>20</v>
      </c>
      <c r="V19" s="520">
        <v>20</v>
      </c>
      <c r="W19" s="520">
        <v>20</v>
      </c>
      <c r="X19" s="520">
        <v>20</v>
      </c>
      <c r="Y19" s="520">
        <v>20</v>
      </c>
      <c r="Z19" s="520">
        <v>20</v>
      </c>
      <c r="AA19" s="520">
        <v>20</v>
      </c>
      <c r="AB19" s="520">
        <v>20</v>
      </c>
      <c r="AC19" s="520">
        <v>20</v>
      </c>
      <c r="AD19" s="520">
        <v>20</v>
      </c>
      <c r="AE19" s="520">
        <v>20</v>
      </c>
      <c r="AF19" s="520">
        <v>20</v>
      </c>
      <c r="AG19" s="89">
        <v>44</v>
      </c>
      <c r="AH19" s="89">
        <v>44</v>
      </c>
      <c r="AI19" s="89">
        <v>44</v>
      </c>
      <c r="AJ19" s="89">
        <v>44</v>
      </c>
      <c r="AK19" s="89">
        <v>39.6</v>
      </c>
      <c r="AL19" s="89">
        <v>39.6</v>
      </c>
      <c r="AM19" s="89">
        <v>39.6</v>
      </c>
      <c r="AN19" s="588"/>
      <c r="AO19" s="520">
        <f t="shared" si="37"/>
        <v>35</v>
      </c>
      <c r="AP19" s="520">
        <f t="shared" si="38"/>
        <v>30</v>
      </c>
      <c r="AQ19" s="520">
        <f t="shared" si="39"/>
        <v>40</v>
      </c>
      <c r="AR19" s="520">
        <f t="shared" si="40"/>
        <v>40</v>
      </c>
      <c r="AS19" s="520">
        <f t="shared" si="41"/>
        <v>40</v>
      </c>
      <c r="AT19" s="520">
        <f t="shared" si="42"/>
        <v>40</v>
      </c>
      <c r="AU19" s="520">
        <f t="shared" si="43"/>
        <v>40</v>
      </c>
      <c r="AV19" s="520">
        <f t="shared" si="44"/>
        <v>40</v>
      </c>
      <c r="AW19" s="520">
        <f t="shared" si="45"/>
        <v>40</v>
      </c>
      <c r="AX19" s="520">
        <f t="shared" si="46"/>
        <v>40</v>
      </c>
      <c r="AY19" s="520">
        <f t="shared" si="33"/>
        <v>88</v>
      </c>
      <c r="AZ19" s="520">
        <f t="shared" si="26"/>
        <v>88</v>
      </c>
      <c r="BA19" s="520">
        <f t="shared" si="8"/>
        <v>79.2</v>
      </c>
      <c r="BB19" s="421"/>
      <c r="BC19" s="401" t="s">
        <v>19</v>
      </c>
      <c r="BD19" s="403">
        <f t="shared" si="9"/>
        <v>60</v>
      </c>
      <c r="BE19" s="403">
        <f t="shared" si="10"/>
        <v>65</v>
      </c>
      <c r="BF19" s="403">
        <f t="shared" si="11"/>
        <v>70</v>
      </c>
      <c r="BG19" s="403">
        <f t="shared" si="12"/>
        <v>70</v>
      </c>
      <c r="BH19" s="403">
        <f t="shared" si="13"/>
        <v>75</v>
      </c>
      <c r="BI19" s="403">
        <f t="shared" si="14"/>
        <v>75</v>
      </c>
      <c r="BJ19" s="403">
        <f t="shared" si="15"/>
        <v>176</v>
      </c>
      <c r="BK19" s="89">
        <f t="shared" si="15"/>
        <v>151.35999999999999</v>
      </c>
      <c r="BL19" s="403"/>
      <c r="BM19" s="567"/>
      <c r="BN19" s="568"/>
      <c r="BO19" s="523"/>
      <c r="BP19" s="826"/>
      <c r="BQ19" s="826"/>
      <c r="BR19" s="826"/>
      <c r="BS19" s="826"/>
      <c r="BT19" s="826"/>
      <c r="BU19" s="826"/>
      <c r="BV19" s="826"/>
      <c r="BW19" s="826"/>
      <c r="BX19" s="826"/>
      <c r="BY19" s="826"/>
      <c r="BZ19" s="826"/>
      <c r="CA19" s="826"/>
      <c r="CB19" s="826"/>
      <c r="CC19" s="826"/>
      <c r="CD19" s="826"/>
      <c r="CE19" s="826"/>
      <c r="CF19" s="826"/>
      <c r="CG19" s="826"/>
      <c r="CH19" s="826"/>
      <c r="CI19" s="826"/>
      <c r="CJ19" s="826"/>
      <c r="CK19" s="826"/>
      <c r="CL19" s="826"/>
      <c r="CM19" s="826"/>
      <c r="CN19" s="826"/>
      <c r="CO19" s="827"/>
      <c r="CP19" s="826"/>
      <c r="CQ19" s="826"/>
      <c r="CR19" s="826"/>
      <c r="CS19" s="826"/>
      <c r="CT19" s="826"/>
      <c r="CU19" s="826"/>
      <c r="CV19" s="826"/>
      <c r="CW19" s="826"/>
      <c r="CX19" s="826"/>
      <c r="CY19" s="826"/>
      <c r="CZ19" s="826"/>
      <c r="DA19" s="826"/>
      <c r="DB19" s="826"/>
    </row>
    <row r="20" spans="2:106" ht="12.75" customHeight="1" x14ac:dyDescent="0.2">
      <c r="B20" s="530" t="s">
        <v>12</v>
      </c>
      <c r="C20" s="519">
        <v>535</v>
      </c>
      <c r="D20" s="519">
        <v>540</v>
      </c>
      <c r="E20" s="519">
        <v>505</v>
      </c>
      <c r="F20" s="519">
        <v>560</v>
      </c>
      <c r="G20" s="519">
        <v>565</v>
      </c>
      <c r="H20" s="519">
        <v>575</v>
      </c>
      <c r="I20" s="844">
        <f t="shared" ref="I20:J20" si="47">SUM(I21:I25)</f>
        <v>698.27497076953136</v>
      </c>
      <c r="J20" s="862">
        <f t="shared" si="47"/>
        <v>587.16147775662125</v>
      </c>
      <c r="K20" s="844">
        <f t="shared" ref="K20" si="48">SUM(K21:K25)</f>
        <v>677.59370607824258</v>
      </c>
      <c r="L20" s="561">
        <f t="shared" si="6"/>
        <v>-0.15912569927926512</v>
      </c>
      <c r="M20" s="561">
        <f t="shared" si="7"/>
        <v>0.1540159423726799</v>
      </c>
      <c r="N20" s="562"/>
      <c r="O20" s="519">
        <v>145</v>
      </c>
      <c r="P20" s="519">
        <v>125</v>
      </c>
      <c r="Q20" s="519">
        <v>135</v>
      </c>
      <c r="R20" s="519">
        <v>130</v>
      </c>
      <c r="S20" s="519">
        <v>125</v>
      </c>
      <c r="T20" s="524">
        <v>115</v>
      </c>
      <c r="U20" s="524">
        <v>140</v>
      </c>
      <c r="V20" s="524">
        <v>135</v>
      </c>
      <c r="W20" s="524">
        <v>165</v>
      </c>
      <c r="X20" s="524">
        <v>130</v>
      </c>
      <c r="Y20" s="524">
        <v>150</v>
      </c>
      <c r="Z20" s="524">
        <v>135</v>
      </c>
      <c r="AA20" s="524">
        <v>160</v>
      </c>
      <c r="AB20" s="524">
        <v>135</v>
      </c>
      <c r="AC20" s="524">
        <v>145</v>
      </c>
      <c r="AD20" s="524">
        <v>135</v>
      </c>
      <c r="AE20" s="524">
        <v>155</v>
      </c>
      <c r="AF20" s="524">
        <v>140</v>
      </c>
      <c r="AG20" s="747">
        <f t="shared" ref="AG20:AL20" si="49">SUM(AG21:AG25)</f>
        <v>139.76735378116703</v>
      </c>
      <c r="AH20" s="747">
        <f t="shared" si="49"/>
        <v>201.8315373403592</v>
      </c>
      <c r="AI20" s="747">
        <f t="shared" si="49"/>
        <v>163.16370253077184</v>
      </c>
      <c r="AJ20" s="747">
        <f t="shared" si="49"/>
        <v>193.5123771172332</v>
      </c>
      <c r="AK20" s="747">
        <f t="shared" si="49"/>
        <v>177.43216846071661</v>
      </c>
      <c r="AL20" s="747">
        <f t="shared" si="49"/>
        <v>114.02770066104642</v>
      </c>
      <c r="AM20" s="747">
        <f t="shared" ref="AM20" si="50">SUM(AM21:AM25)</f>
        <v>123.55847203506129</v>
      </c>
      <c r="AN20" s="588"/>
      <c r="AO20" s="519">
        <f t="shared" ref="AO20:AQ20" si="51">SUM(AO21:AO25)</f>
        <v>270</v>
      </c>
      <c r="AP20" s="519">
        <f t="shared" si="51"/>
        <v>270</v>
      </c>
      <c r="AQ20" s="519">
        <f t="shared" si="51"/>
        <v>265</v>
      </c>
      <c r="AR20" s="519">
        <f>SUM(AR21:AR25)</f>
        <v>240</v>
      </c>
      <c r="AS20" s="519">
        <f>SUM(AS21:AS25)</f>
        <v>275</v>
      </c>
      <c r="AT20" s="519">
        <f t="shared" ref="AT20:AW20" si="52">SUM(AT21:AT25)</f>
        <v>295</v>
      </c>
      <c r="AU20" s="519">
        <f t="shared" si="52"/>
        <v>285</v>
      </c>
      <c r="AV20" s="519">
        <f t="shared" si="52"/>
        <v>295</v>
      </c>
      <c r="AW20" s="519">
        <f t="shared" si="52"/>
        <v>280</v>
      </c>
      <c r="AX20" s="519">
        <f>SUM(AX21:AX25)</f>
        <v>295</v>
      </c>
      <c r="AY20" s="519">
        <f t="shared" si="33"/>
        <v>341.59889112152621</v>
      </c>
      <c r="AZ20" s="747">
        <f t="shared" si="26"/>
        <v>356.67607964800504</v>
      </c>
      <c r="BA20" s="519">
        <f t="shared" si="8"/>
        <v>291.45986912176306</v>
      </c>
      <c r="BB20" s="421"/>
      <c r="BC20" s="530" t="s">
        <v>12</v>
      </c>
      <c r="BD20" s="524">
        <f t="shared" si="9"/>
        <v>535</v>
      </c>
      <c r="BE20" s="524">
        <f t="shared" si="10"/>
        <v>540</v>
      </c>
      <c r="BF20" s="524">
        <f t="shared" si="11"/>
        <v>505</v>
      </c>
      <c r="BG20" s="524">
        <f t="shared" si="12"/>
        <v>560</v>
      </c>
      <c r="BH20" s="524">
        <f t="shared" si="13"/>
        <v>565</v>
      </c>
      <c r="BI20" s="524">
        <f t="shared" si="14"/>
        <v>575</v>
      </c>
      <c r="BJ20" s="524">
        <f t="shared" si="15"/>
        <v>698.27497076953136</v>
      </c>
      <c r="BK20" s="747">
        <f>J20</f>
        <v>587.16147775662125</v>
      </c>
      <c r="BL20" s="524">
        <f>K20</f>
        <v>677.59370607824258</v>
      </c>
      <c r="BM20" s="563">
        <f t="shared" si="34"/>
        <v>-0.15912569927926512</v>
      </c>
      <c r="BN20" s="563">
        <f>M20</f>
        <v>0.1540159423726799</v>
      </c>
      <c r="BO20" s="541"/>
      <c r="BP20" s="823">
        <f t="shared" ref="BP20:CN20" si="53">O20</f>
        <v>145</v>
      </c>
      <c r="BQ20" s="823">
        <f t="shared" si="53"/>
        <v>125</v>
      </c>
      <c r="BR20" s="823">
        <f t="shared" si="53"/>
        <v>135</v>
      </c>
      <c r="BS20" s="823">
        <f t="shared" si="53"/>
        <v>130</v>
      </c>
      <c r="BT20" s="823">
        <f t="shared" si="53"/>
        <v>125</v>
      </c>
      <c r="BU20" s="823">
        <f t="shared" si="53"/>
        <v>115</v>
      </c>
      <c r="BV20" s="823">
        <f t="shared" si="53"/>
        <v>140</v>
      </c>
      <c r="BW20" s="823">
        <f t="shared" si="53"/>
        <v>135</v>
      </c>
      <c r="BX20" s="823">
        <f t="shared" si="53"/>
        <v>165</v>
      </c>
      <c r="BY20" s="823">
        <f t="shared" si="53"/>
        <v>130</v>
      </c>
      <c r="BZ20" s="823">
        <f t="shared" si="53"/>
        <v>150</v>
      </c>
      <c r="CA20" s="823">
        <f t="shared" si="53"/>
        <v>135</v>
      </c>
      <c r="CB20" s="823">
        <f t="shared" si="53"/>
        <v>160</v>
      </c>
      <c r="CC20" s="823">
        <f t="shared" si="53"/>
        <v>135</v>
      </c>
      <c r="CD20" s="823">
        <f t="shared" si="53"/>
        <v>145</v>
      </c>
      <c r="CE20" s="823">
        <f t="shared" si="53"/>
        <v>135</v>
      </c>
      <c r="CF20" s="823">
        <f t="shared" si="53"/>
        <v>155</v>
      </c>
      <c r="CG20" s="823">
        <f t="shared" si="53"/>
        <v>140</v>
      </c>
      <c r="CH20" s="823">
        <f t="shared" si="53"/>
        <v>139.76735378116703</v>
      </c>
      <c r="CI20" s="823">
        <f t="shared" si="53"/>
        <v>201.8315373403592</v>
      </c>
      <c r="CJ20" s="823">
        <f t="shared" si="53"/>
        <v>163.16370253077184</v>
      </c>
      <c r="CK20" s="823">
        <f t="shared" si="53"/>
        <v>193.5123771172332</v>
      </c>
      <c r="CL20" s="823">
        <f t="shared" si="53"/>
        <v>177.43216846071661</v>
      </c>
      <c r="CM20" s="823">
        <f t="shared" si="53"/>
        <v>114.02770066104642</v>
      </c>
      <c r="CN20" s="823">
        <f t="shared" si="53"/>
        <v>123.55847203506129</v>
      </c>
      <c r="CO20" s="824"/>
      <c r="CP20" s="823">
        <f t="shared" ref="CP20:DB20" si="54">AO20</f>
        <v>270</v>
      </c>
      <c r="CQ20" s="823">
        <f t="shared" si="54"/>
        <v>270</v>
      </c>
      <c r="CR20" s="823">
        <f t="shared" si="54"/>
        <v>265</v>
      </c>
      <c r="CS20" s="823">
        <f t="shared" si="54"/>
        <v>240</v>
      </c>
      <c r="CT20" s="823">
        <f t="shared" si="54"/>
        <v>275</v>
      </c>
      <c r="CU20" s="823">
        <f t="shared" si="54"/>
        <v>295</v>
      </c>
      <c r="CV20" s="823">
        <f t="shared" si="54"/>
        <v>285</v>
      </c>
      <c r="CW20" s="823">
        <f t="shared" si="54"/>
        <v>295</v>
      </c>
      <c r="CX20" s="823">
        <f t="shared" si="54"/>
        <v>280</v>
      </c>
      <c r="CY20" s="823">
        <f t="shared" si="54"/>
        <v>295</v>
      </c>
      <c r="CZ20" s="823">
        <f t="shared" si="54"/>
        <v>341.59889112152621</v>
      </c>
      <c r="DA20" s="823">
        <f t="shared" si="54"/>
        <v>356.67607964800504</v>
      </c>
      <c r="DB20" s="823">
        <f t="shared" si="54"/>
        <v>291.45986912176306</v>
      </c>
    </row>
    <row r="21" spans="2:106" s="400" customFormat="1" ht="12.75" customHeight="1" x14ac:dyDescent="0.2">
      <c r="B21" s="535" t="s">
        <v>15</v>
      </c>
      <c r="C21" s="490">
        <v>55</v>
      </c>
      <c r="D21" s="490">
        <v>55</v>
      </c>
      <c r="E21" s="490">
        <v>50</v>
      </c>
      <c r="F21" s="490">
        <v>50</v>
      </c>
      <c r="G21" s="490">
        <v>50</v>
      </c>
      <c r="H21" s="490">
        <v>50</v>
      </c>
      <c r="I21" s="841">
        <v>77.014946329978727</v>
      </c>
      <c r="J21" s="860">
        <v>87.567757323694138</v>
      </c>
      <c r="K21" s="841">
        <v>99.749586322506048</v>
      </c>
      <c r="L21" s="564">
        <f t="shared" si="6"/>
        <v>0.13702289615967223</v>
      </c>
      <c r="M21" s="564">
        <f t="shared" si="7"/>
        <v>0.13911317785359967</v>
      </c>
      <c r="N21" s="562"/>
      <c r="O21" s="490">
        <v>15</v>
      </c>
      <c r="P21" s="490">
        <v>10</v>
      </c>
      <c r="Q21" s="490">
        <v>15</v>
      </c>
      <c r="R21" s="490">
        <v>15</v>
      </c>
      <c r="S21" s="490">
        <v>10</v>
      </c>
      <c r="T21" s="490">
        <v>10</v>
      </c>
      <c r="U21" s="490">
        <v>15</v>
      </c>
      <c r="V21" s="490">
        <v>10</v>
      </c>
      <c r="W21" s="490">
        <v>15</v>
      </c>
      <c r="X21" s="490">
        <v>10</v>
      </c>
      <c r="Y21" s="490">
        <v>15</v>
      </c>
      <c r="Z21" s="490">
        <v>10</v>
      </c>
      <c r="AA21" s="490">
        <v>15</v>
      </c>
      <c r="AB21" s="490">
        <v>10</v>
      </c>
      <c r="AC21" s="490">
        <v>15</v>
      </c>
      <c r="AD21" s="490">
        <v>10</v>
      </c>
      <c r="AE21" s="490">
        <v>15</v>
      </c>
      <c r="AF21" s="490">
        <v>10</v>
      </c>
      <c r="AG21" s="511">
        <v>9.0362369441903034</v>
      </c>
      <c r="AH21" s="511">
        <v>22.659569795262811</v>
      </c>
      <c r="AI21" s="511">
        <v>22.659569795262811</v>
      </c>
      <c r="AJ21" s="511">
        <v>22.659569795262811</v>
      </c>
      <c r="AK21" s="511">
        <v>23.306377051666971</v>
      </c>
      <c r="AL21" s="511">
        <v>21.63304719377653</v>
      </c>
      <c r="AM21" s="511">
        <v>23.311766302726724</v>
      </c>
      <c r="AN21" s="588"/>
      <c r="AO21" s="490">
        <f t="shared" ref="AO21:AO25" si="55">D21-AP21</f>
        <v>30</v>
      </c>
      <c r="AP21" s="490">
        <f t="shared" ref="AP21:AP25" si="56">SUM(O21:P21)</f>
        <v>25</v>
      </c>
      <c r="AQ21" s="490">
        <f t="shared" ref="AQ21:AQ25" si="57">SUM(Q21:R21)</f>
        <v>30</v>
      </c>
      <c r="AR21" s="482">
        <f t="shared" ref="AR21:AR25" si="58">SUM(S21:T21)</f>
        <v>20</v>
      </c>
      <c r="AS21" s="490">
        <f t="shared" ref="AS21:AS25" si="59">SUM(U21:V21)</f>
        <v>25</v>
      </c>
      <c r="AT21" s="490">
        <f t="shared" ref="AT21:AT25" si="60">SUM(W21:X21)</f>
        <v>25</v>
      </c>
      <c r="AU21" s="490">
        <f t="shared" ref="AU21:AU25" si="61">SUM(Y21:Z21)</f>
        <v>25</v>
      </c>
      <c r="AV21" s="490">
        <f t="shared" ref="AV21:AV25" si="62">SUM(AA21:AB21)</f>
        <v>25</v>
      </c>
      <c r="AW21" s="490">
        <f t="shared" ref="AW21:AW25" si="63">SUM(AC21:AD21)</f>
        <v>25</v>
      </c>
      <c r="AX21" s="490">
        <f t="shared" ref="AX21:AX25" si="64">SUM(AE21:AF21)</f>
        <v>25</v>
      </c>
      <c r="AY21" s="490">
        <f t="shared" si="33"/>
        <v>31.695806739453115</v>
      </c>
      <c r="AZ21" s="490">
        <f t="shared" si="26"/>
        <v>45.319139590525623</v>
      </c>
      <c r="BA21" s="490">
        <f t="shared" si="8"/>
        <v>44.939424245443504</v>
      </c>
      <c r="BB21" s="421"/>
      <c r="BC21" s="535" t="s">
        <v>15</v>
      </c>
      <c r="BD21" s="532">
        <f t="shared" si="9"/>
        <v>55</v>
      </c>
      <c r="BE21" s="532">
        <f t="shared" si="10"/>
        <v>55</v>
      </c>
      <c r="BF21" s="532">
        <f t="shared" si="11"/>
        <v>50</v>
      </c>
      <c r="BG21" s="532">
        <f t="shared" si="12"/>
        <v>50</v>
      </c>
      <c r="BH21" s="532">
        <f t="shared" si="13"/>
        <v>50</v>
      </c>
      <c r="BI21" s="532">
        <f t="shared" si="14"/>
        <v>50</v>
      </c>
      <c r="BJ21" s="532">
        <f t="shared" si="15"/>
        <v>77.014946329978727</v>
      </c>
      <c r="BK21" s="511">
        <f t="shared" si="15"/>
        <v>87.567757323694138</v>
      </c>
      <c r="BL21" s="532"/>
      <c r="BM21" s="565"/>
      <c r="BN21" s="559"/>
      <c r="BO21" s="523"/>
      <c r="BP21" s="818"/>
      <c r="BQ21" s="818"/>
      <c r="BR21" s="818"/>
      <c r="BS21" s="818"/>
      <c r="BT21" s="818"/>
      <c r="BU21" s="818"/>
      <c r="BV21" s="818"/>
      <c r="BW21" s="818"/>
      <c r="BX21" s="818"/>
      <c r="BY21" s="818"/>
      <c r="BZ21" s="818"/>
      <c r="CA21" s="818"/>
      <c r="CB21" s="818"/>
      <c r="CC21" s="818"/>
      <c r="CD21" s="818"/>
      <c r="CE21" s="818"/>
      <c r="CF21" s="818"/>
      <c r="CG21" s="818"/>
      <c r="CH21" s="818"/>
      <c r="CI21" s="818"/>
      <c r="CJ21" s="818"/>
      <c r="CK21" s="818"/>
      <c r="CL21" s="818"/>
      <c r="CM21" s="818"/>
      <c r="CN21" s="818"/>
      <c r="CO21" s="829"/>
      <c r="CP21" s="818"/>
      <c r="CQ21" s="818"/>
      <c r="CR21" s="818"/>
      <c r="CS21" s="820"/>
      <c r="CT21" s="820"/>
      <c r="CU21" s="820"/>
      <c r="CV21" s="820"/>
      <c r="CW21" s="820"/>
      <c r="CX21" s="820"/>
      <c r="CY21" s="820"/>
      <c r="CZ21" s="820"/>
      <c r="DA21" s="820"/>
      <c r="DB21" s="820"/>
    </row>
    <row r="22" spans="2:106" s="400" customFormat="1" ht="12.75" customHeight="1" x14ac:dyDescent="0.2">
      <c r="B22" s="535" t="s">
        <v>16</v>
      </c>
      <c r="C22" s="490">
        <v>110</v>
      </c>
      <c r="D22" s="490">
        <v>105</v>
      </c>
      <c r="E22" s="490">
        <v>75</v>
      </c>
      <c r="F22" s="490">
        <v>110</v>
      </c>
      <c r="G22" s="490">
        <v>115</v>
      </c>
      <c r="H22" s="490">
        <v>110</v>
      </c>
      <c r="I22" s="841">
        <v>125.07036318706687</v>
      </c>
      <c r="J22" s="860">
        <v>110.31672985150311</v>
      </c>
      <c r="K22" s="841">
        <v>120.36004355746731</v>
      </c>
      <c r="L22" s="564">
        <f t="shared" si="6"/>
        <v>-0.11796266485207896</v>
      </c>
      <c r="M22" s="564">
        <f t="shared" si="7"/>
        <v>9.1040712677791014E-2</v>
      </c>
      <c r="N22" s="562"/>
      <c r="O22" s="490">
        <v>30</v>
      </c>
      <c r="P22" s="490">
        <v>20</v>
      </c>
      <c r="Q22" s="490">
        <v>20</v>
      </c>
      <c r="R22" s="490">
        <v>20</v>
      </c>
      <c r="S22" s="490">
        <v>20</v>
      </c>
      <c r="T22" s="490">
        <v>15</v>
      </c>
      <c r="U22" s="490">
        <v>30</v>
      </c>
      <c r="V22" s="490">
        <v>25</v>
      </c>
      <c r="W22" s="490">
        <v>35</v>
      </c>
      <c r="X22" s="490">
        <v>25</v>
      </c>
      <c r="Y22" s="490">
        <v>35</v>
      </c>
      <c r="Z22" s="490">
        <v>25</v>
      </c>
      <c r="AA22" s="490">
        <v>35</v>
      </c>
      <c r="AB22" s="490">
        <v>25</v>
      </c>
      <c r="AC22" s="490">
        <v>30</v>
      </c>
      <c r="AD22" s="490">
        <v>25</v>
      </c>
      <c r="AE22" s="490">
        <v>30</v>
      </c>
      <c r="AF22" s="490">
        <v>25</v>
      </c>
      <c r="AG22" s="511">
        <v>31.267590796766719</v>
      </c>
      <c r="AH22" s="511">
        <v>31.267590796766719</v>
      </c>
      <c r="AI22" s="511">
        <v>31.267590796766719</v>
      </c>
      <c r="AJ22" s="511">
        <v>31.267590796766719</v>
      </c>
      <c r="AK22" s="511">
        <v>26.87743787108268</v>
      </c>
      <c r="AL22" s="511">
        <v>25.481223864314323</v>
      </c>
      <c r="AM22" s="511">
        <v>27.930264175227677</v>
      </c>
      <c r="AN22" s="588"/>
      <c r="AO22" s="490">
        <f t="shared" si="55"/>
        <v>55</v>
      </c>
      <c r="AP22" s="490">
        <f t="shared" si="56"/>
        <v>50</v>
      </c>
      <c r="AQ22" s="490">
        <f t="shared" si="57"/>
        <v>40</v>
      </c>
      <c r="AR22" s="490">
        <f t="shared" si="58"/>
        <v>35</v>
      </c>
      <c r="AS22" s="490">
        <f t="shared" si="59"/>
        <v>55</v>
      </c>
      <c r="AT22" s="490">
        <f t="shared" si="60"/>
        <v>60</v>
      </c>
      <c r="AU22" s="490">
        <f t="shared" si="61"/>
        <v>60</v>
      </c>
      <c r="AV22" s="490">
        <f t="shared" si="62"/>
        <v>60</v>
      </c>
      <c r="AW22" s="490">
        <f t="shared" si="63"/>
        <v>55</v>
      </c>
      <c r="AX22" s="490">
        <f t="shared" si="64"/>
        <v>55</v>
      </c>
      <c r="AY22" s="490">
        <f t="shared" si="33"/>
        <v>62.535181593533437</v>
      </c>
      <c r="AZ22" s="490">
        <f t="shared" si="26"/>
        <v>62.535181593533437</v>
      </c>
      <c r="BA22" s="490">
        <f t="shared" si="8"/>
        <v>52.358661735397007</v>
      </c>
      <c r="BB22" s="421"/>
      <c r="BC22" s="535" t="s">
        <v>16</v>
      </c>
      <c r="BD22" s="532">
        <f t="shared" si="9"/>
        <v>110</v>
      </c>
      <c r="BE22" s="532">
        <f t="shared" si="10"/>
        <v>105</v>
      </c>
      <c r="BF22" s="532">
        <f t="shared" si="11"/>
        <v>75</v>
      </c>
      <c r="BG22" s="532">
        <f t="shared" si="12"/>
        <v>110</v>
      </c>
      <c r="BH22" s="532">
        <f t="shared" si="13"/>
        <v>115</v>
      </c>
      <c r="BI22" s="532">
        <f t="shared" si="14"/>
        <v>110</v>
      </c>
      <c r="BJ22" s="532">
        <f t="shared" si="15"/>
        <v>125.07036318706687</v>
      </c>
      <c r="BK22" s="511">
        <f t="shared" si="15"/>
        <v>110.31672985150311</v>
      </c>
      <c r="BL22" s="532"/>
      <c r="BM22" s="565"/>
      <c r="BN22" s="559"/>
      <c r="BO22" s="627"/>
      <c r="BP22" s="818"/>
      <c r="BQ22" s="818"/>
      <c r="BR22" s="818"/>
      <c r="BS22" s="818"/>
      <c r="BT22" s="818"/>
      <c r="BU22" s="818"/>
      <c r="BV22" s="818"/>
      <c r="BW22" s="818"/>
      <c r="BX22" s="818"/>
      <c r="BY22" s="818"/>
      <c r="BZ22" s="818"/>
      <c r="CA22" s="818"/>
      <c r="CB22" s="818"/>
      <c r="CC22" s="818"/>
      <c r="CD22" s="818"/>
      <c r="CE22" s="818"/>
      <c r="CF22" s="818"/>
      <c r="CG22" s="818"/>
      <c r="CH22" s="818"/>
      <c r="CI22" s="818"/>
      <c r="CJ22" s="818"/>
      <c r="CK22" s="818"/>
      <c r="CL22" s="818"/>
      <c r="CM22" s="818"/>
      <c r="CN22" s="818"/>
      <c r="CO22" s="829"/>
      <c r="CP22" s="818"/>
      <c r="CQ22" s="818"/>
      <c r="CR22" s="818"/>
      <c r="CS22" s="820"/>
      <c r="CT22" s="820"/>
      <c r="CU22" s="820"/>
      <c r="CV22" s="820"/>
      <c r="CW22" s="820"/>
      <c r="CX22" s="820"/>
      <c r="CY22" s="820"/>
      <c r="CZ22" s="820"/>
      <c r="DA22" s="820"/>
      <c r="DB22" s="820"/>
    </row>
    <row r="23" spans="2:106" s="400" customFormat="1" ht="12.75" customHeight="1" x14ac:dyDescent="0.2">
      <c r="B23" s="535" t="s">
        <v>17</v>
      </c>
      <c r="C23" s="490">
        <v>10</v>
      </c>
      <c r="D23" s="490">
        <v>10</v>
      </c>
      <c r="E23" s="490">
        <v>10</v>
      </c>
      <c r="F23" s="490">
        <v>15</v>
      </c>
      <c r="G23" s="490">
        <v>15</v>
      </c>
      <c r="H23" s="490">
        <v>15</v>
      </c>
      <c r="I23" s="841">
        <v>66.067551452618346</v>
      </c>
      <c r="J23" s="860">
        <v>62.103225192875477</v>
      </c>
      <c r="K23" s="841">
        <v>63.538273196278723</v>
      </c>
      <c r="L23" s="564">
        <f t="shared" si="6"/>
        <v>-6.0004134746630688E-2</v>
      </c>
      <c r="M23" s="564">
        <f t="shared" si="7"/>
        <v>2.3107463403814865E-2</v>
      </c>
      <c r="N23" s="562"/>
      <c r="O23" s="490">
        <v>0</v>
      </c>
      <c r="P23" s="490">
        <v>5</v>
      </c>
      <c r="Q23" s="490">
        <v>0</v>
      </c>
      <c r="R23" s="490">
        <v>5</v>
      </c>
      <c r="S23" s="490">
        <v>0</v>
      </c>
      <c r="T23" s="490">
        <v>5</v>
      </c>
      <c r="U23" s="490">
        <v>5</v>
      </c>
      <c r="V23" s="490">
        <v>5</v>
      </c>
      <c r="W23" s="490">
        <v>5</v>
      </c>
      <c r="X23" s="490">
        <v>5</v>
      </c>
      <c r="Y23" s="490">
        <v>5</v>
      </c>
      <c r="Z23" s="490">
        <v>5</v>
      </c>
      <c r="AA23" s="490">
        <v>5</v>
      </c>
      <c r="AB23" s="490">
        <v>5</v>
      </c>
      <c r="AC23" s="490">
        <v>5</v>
      </c>
      <c r="AD23" s="490">
        <v>5</v>
      </c>
      <c r="AE23" s="490">
        <v>5</v>
      </c>
      <c r="AF23" s="490">
        <v>5</v>
      </c>
      <c r="AG23" s="511">
        <v>16.516887863154587</v>
      </c>
      <c r="AH23" s="511">
        <v>16.516887863154587</v>
      </c>
      <c r="AI23" s="511">
        <v>16.516887863154587</v>
      </c>
      <c r="AJ23" s="511">
        <v>16.516887863154587</v>
      </c>
      <c r="AK23" s="511">
        <v>15.669743048716537</v>
      </c>
      <c r="AL23" s="511">
        <v>14.662185795232862</v>
      </c>
      <c r="AM23" s="511">
        <v>15.598692106957518</v>
      </c>
      <c r="AN23" s="588"/>
      <c r="AO23" s="490">
        <f t="shared" si="55"/>
        <v>5</v>
      </c>
      <c r="AP23" s="490">
        <f t="shared" si="56"/>
        <v>5</v>
      </c>
      <c r="AQ23" s="490">
        <f t="shared" si="57"/>
        <v>5</v>
      </c>
      <c r="AR23" s="490">
        <f t="shared" si="58"/>
        <v>5</v>
      </c>
      <c r="AS23" s="490">
        <f t="shared" si="59"/>
        <v>10</v>
      </c>
      <c r="AT23" s="490">
        <f t="shared" si="60"/>
        <v>10</v>
      </c>
      <c r="AU23" s="490">
        <f t="shared" si="61"/>
        <v>10</v>
      </c>
      <c r="AV23" s="490">
        <f t="shared" si="62"/>
        <v>10</v>
      </c>
      <c r="AW23" s="490">
        <f t="shared" si="63"/>
        <v>10</v>
      </c>
      <c r="AX23" s="490">
        <f t="shared" si="64"/>
        <v>10</v>
      </c>
      <c r="AY23" s="490">
        <f t="shared" si="33"/>
        <v>33.033775726309173</v>
      </c>
      <c r="AZ23" s="490">
        <f t="shared" si="26"/>
        <v>33.033775726309173</v>
      </c>
      <c r="BA23" s="490">
        <f t="shared" si="8"/>
        <v>30.331928843949399</v>
      </c>
      <c r="BB23" s="421"/>
      <c r="BC23" s="535" t="s">
        <v>17</v>
      </c>
      <c r="BD23" s="532">
        <f t="shared" si="9"/>
        <v>10</v>
      </c>
      <c r="BE23" s="532">
        <f t="shared" si="10"/>
        <v>10</v>
      </c>
      <c r="BF23" s="532">
        <f t="shared" si="11"/>
        <v>10</v>
      </c>
      <c r="BG23" s="532">
        <f t="shared" si="12"/>
        <v>15</v>
      </c>
      <c r="BH23" s="532">
        <f t="shared" si="13"/>
        <v>15</v>
      </c>
      <c r="BI23" s="532">
        <f t="shared" si="14"/>
        <v>15</v>
      </c>
      <c r="BJ23" s="532">
        <f t="shared" si="15"/>
        <v>66.067551452618346</v>
      </c>
      <c r="BK23" s="511">
        <f t="shared" si="15"/>
        <v>62.103225192875477</v>
      </c>
      <c r="BL23" s="532"/>
      <c r="BM23" s="565"/>
      <c r="BN23" s="559"/>
      <c r="BO23" s="627"/>
      <c r="BP23" s="818"/>
      <c r="BQ23" s="818"/>
      <c r="BR23" s="818"/>
      <c r="BS23" s="818"/>
      <c r="BT23" s="818"/>
      <c r="BU23" s="818"/>
      <c r="BV23" s="818"/>
      <c r="BW23" s="818"/>
      <c r="BX23" s="818"/>
      <c r="BY23" s="818"/>
      <c r="BZ23" s="818"/>
      <c r="CA23" s="818"/>
      <c r="CB23" s="818"/>
      <c r="CC23" s="818"/>
      <c r="CD23" s="818"/>
      <c r="CE23" s="818"/>
      <c r="CF23" s="818"/>
      <c r="CG23" s="818"/>
      <c r="CH23" s="818"/>
      <c r="CI23" s="818"/>
      <c r="CJ23" s="818"/>
      <c r="CK23" s="818"/>
      <c r="CL23" s="818"/>
      <c r="CM23" s="818"/>
      <c r="CN23" s="818"/>
      <c r="CO23" s="829"/>
      <c r="CP23" s="818"/>
      <c r="CQ23" s="818"/>
      <c r="CR23" s="818"/>
      <c r="CS23" s="820"/>
      <c r="CT23" s="820"/>
      <c r="CU23" s="820"/>
      <c r="CV23" s="820"/>
      <c r="CW23" s="820"/>
      <c r="CX23" s="820"/>
      <c r="CY23" s="820"/>
      <c r="CZ23" s="820"/>
      <c r="DA23" s="820"/>
      <c r="DB23" s="820"/>
    </row>
    <row r="24" spans="2:106" ht="12.75" customHeight="1" x14ac:dyDescent="0.2">
      <c r="B24" s="535" t="s">
        <v>18</v>
      </c>
      <c r="C24" s="490">
        <v>195</v>
      </c>
      <c r="D24" s="490">
        <v>215</v>
      </c>
      <c r="E24" s="490">
        <v>230</v>
      </c>
      <c r="F24" s="490">
        <v>225</v>
      </c>
      <c r="G24" s="490">
        <v>215</v>
      </c>
      <c r="H24" s="490">
        <v>215</v>
      </c>
      <c r="I24" s="841">
        <v>220.110214720567</v>
      </c>
      <c r="J24" s="860">
        <v>178.40664368565979</v>
      </c>
      <c r="K24" s="841">
        <v>226.50333230072144</v>
      </c>
      <c r="L24" s="564">
        <f t="shared" si="6"/>
        <v>-0.18946676821814235</v>
      </c>
      <c r="M24" s="564">
        <f t="shared" si="7"/>
        <v>0.2695902328604125</v>
      </c>
      <c r="N24" s="562"/>
      <c r="O24" s="490">
        <v>60</v>
      </c>
      <c r="P24" s="490">
        <v>50</v>
      </c>
      <c r="Q24" s="490">
        <v>65</v>
      </c>
      <c r="R24" s="490">
        <v>55</v>
      </c>
      <c r="S24" s="490">
        <v>60</v>
      </c>
      <c r="T24" s="490">
        <v>50</v>
      </c>
      <c r="U24" s="490">
        <v>50</v>
      </c>
      <c r="V24" s="490">
        <v>55</v>
      </c>
      <c r="W24" s="490">
        <v>70</v>
      </c>
      <c r="X24" s="490">
        <v>50</v>
      </c>
      <c r="Y24" s="490">
        <v>55</v>
      </c>
      <c r="Z24" s="490">
        <v>50</v>
      </c>
      <c r="AA24" s="490">
        <v>60</v>
      </c>
      <c r="AB24" s="490">
        <v>50</v>
      </c>
      <c r="AC24" s="490">
        <v>50</v>
      </c>
      <c r="AD24" s="490">
        <v>50</v>
      </c>
      <c r="AE24" s="490">
        <v>60</v>
      </c>
      <c r="AF24" s="490">
        <v>50</v>
      </c>
      <c r="AG24" s="511">
        <v>33.016793904982464</v>
      </c>
      <c r="AH24" s="511">
        <v>81.457644613102147</v>
      </c>
      <c r="AI24" s="511">
        <v>42.789809803514778</v>
      </c>
      <c r="AJ24" s="511">
        <v>62.845966398967612</v>
      </c>
      <c r="AK24" s="511">
        <v>77.590926732196408</v>
      </c>
      <c r="AL24" s="511">
        <v>19.484391160777083</v>
      </c>
      <c r="AM24" s="511">
        <v>19.703048586993027</v>
      </c>
      <c r="AN24" s="588"/>
      <c r="AO24" s="490">
        <f t="shared" si="55"/>
        <v>105</v>
      </c>
      <c r="AP24" s="490">
        <f t="shared" si="56"/>
        <v>110</v>
      </c>
      <c r="AQ24" s="490">
        <f t="shared" si="57"/>
        <v>120</v>
      </c>
      <c r="AR24" s="490">
        <f t="shared" si="58"/>
        <v>110</v>
      </c>
      <c r="AS24" s="490">
        <f t="shared" si="59"/>
        <v>105</v>
      </c>
      <c r="AT24" s="490">
        <f t="shared" si="60"/>
        <v>120</v>
      </c>
      <c r="AU24" s="490">
        <f t="shared" si="61"/>
        <v>105</v>
      </c>
      <c r="AV24" s="490">
        <f t="shared" si="62"/>
        <v>110</v>
      </c>
      <c r="AW24" s="490">
        <f t="shared" si="63"/>
        <v>100</v>
      </c>
      <c r="AX24" s="490">
        <f t="shared" si="64"/>
        <v>110</v>
      </c>
      <c r="AY24" s="490">
        <f t="shared" si="33"/>
        <v>114.47443851808461</v>
      </c>
      <c r="AZ24" s="490">
        <f t="shared" si="26"/>
        <v>105.63577620248239</v>
      </c>
      <c r="BA24" s="490">
        <f t="shared" si="8"/>
        <v>97.075317892973487</v>
      </c>
      <c r="BB24" s="421"/>
      <c r="BC24" s="535" t="s">
        <v>18</v>
      </c>
      <c r="BD24" s="532">
        <f t="shared" si="9"/>
        <v>195</v>
      </c>
      <c r="BE24" s="532">
        <f t="shared" si="10"/>
        <v>215</v>
      </c>
      <c r="BF24" s="532">
        <f t="shared" si="11"/>
        <v>230</v>
      </c>
      <c r="BG24" s="532">
        <f t="shared" si="12"/>
        <v>225</v>
      </c>
      <c r="BH24" s="532">
        <f t="shared" si="13"/>
        <v>215</v>
      </c>
      <c r="BI24" s="532">
        <f t="shared" si="14"/>
        <v>215</v>
      </c>
      <c r="BJ24" s="532">
        <f t="shared" si="15"/>
        <v>220.110214720567</v>
      </c>
      <c r="BK24" s="511">
        <f t="shared" si="15"/>
        <v>178.40664368565979</v>
      </c>
      <c r="BL24" s="532"/>
      <c r="BM24" s="565"/>
      <c r="BN24" s="559"/>
      <c r="BO24" s="523"/>
      <c r="BP24" s="818"/>
      <c r="BQ24" s="818"/>
      <c r="BR24" s="818"/>
      <c r="BS24" s="818"/>
      <c r="BT24" s="818"/>
      <c r="BU24" s="818"/>
      <c r="BV24" s="818"/>
      <c r="BW24" s="818"/>
      <c r="BX24" s="818"/>
      <c r="BY24" s="818"/>
      <c r="BZ24" s="818"/>
      <c r="CA24" s="818"/>
      <c r="CB24" s="818"/>
      <c r="CC24" s="818"/>
      <c r="CD24" s="818"/>
      <c r="CE24" s="818"/>
      <c r="CF24" s="818"/>
      <c r="CG24" s="818"/>
      <c r="CH24" s="818"/>
      <c r="CI24" s="818"/>
      <c r="CJ24" s="818"/>
      <c r="CK24" s="818"/>
      <c r="CL24" s="818"/>
      <c r="CM24" s="818"/>
      <c r="CN24" s="818"/>
      <c r="CO24" s="825"/>
      <c r="CP24" s="818"/>
      <c r="CQ24" s="818"/>
      <c r="CR24" s="818"/>
      <c r="CS24" s="822"/>
      <c r="CT24" s="822"/>
      <c r="CU24" s="822"/>
      <c r="CV24" s="822"/>
      <c r="CW24" s="822"/>
      <c r="CX24" s="822"/>
      <c r="CY24" s="822"/>
      <c r="CZ24" s="822"/>
      <c r="DA24" s="822"/>
      <c r="DB24" s="822"/>
    </row>
    <row r="25" spans="2:106" ht="12.75" customHeight="1" x14ac:dyDescent="0.2">
      <c r="B25" s="401" t="s">
        <v>19</v>
      </c>
      <c r="C25" s="520">
        <v>165</v>
      </c>
      <c r="D25" s="520">
        <v>155</v>
      </c>
      <c r="E25" s="520">
        <v>140</v>
      </c>
      <c r="F25" s="520">
        <v>160</v>
      </c>
      <c r="G25" s="520">
        <v>170</v>
      </c>
      <c r="H25" s="520">
        <v>185</v>
      </c>
      <c r="I25" s="845">
        <v>210.01189507930036</v>
      </c>
      <c r="J25" s="863">
        <v>148.76712170288874</v>
      </c>
      <c r="K25" s="845">
        <v>167.44247070126909</v>
      </c>
      <c r="L25" s="566">
        <f t="shared" si="6"/>
        <v>-0.29162525938488215</v>
      </c>
      <c r="M25" s="566">
        <f t="shared" si="7"/>
        <v>0.12553411523063507</v>
      </c>
      <c r="N25" s="562"/>
      <c r="O25" s="520">
        <v>40</v>
      </c>
      <c r="P25" s="520">
        <v>40</v>
      </c>
      <c r="Q25" s="520">
        <v>35</v>
      </c>
      <c r="R25" s="520">
        <v>35</v>
      </c>
      <c r="S25" s="520">
        <v>35</v>
      </c>
      <c r="T25" s="520">
        <v>35</v>
      </c>
      <c r="U25" s="520">
        <v>40</v>
      </c>
      <c r="V25" s="520">
        <v>40</v>
      </c>
      <c r="W25" s="520">
        <v>40</v>
      </c>
      <c r="X25" s="520">
        <v>40</v>
      </c>
      <c r="Y25" s="520">
        <v>40</v>
      </c>
      <c r="Z25" s="520">
        <v>45</v>
      </c>
      <c r="AA25" s="520">
        <v>45</v>
      </c>
      <c r="AB25" s="520">
        <v>45</v>
      </c>
      <c r="AC25" s="520">
        <v>45</v>
      </c>
      <c r="AD25" s="520">
        <v>45</v>
      </c>
      <c r="AE25" s="520">
        <v>45</v>
      </c>
      <c r="AF25" s="520">
        <v>50</v>
      </c>
      <c r="AG25" s="89">
        <v>49.929844272072955</v>
      </c>
      <c r="AH25" s="89">
        <v>49.929844272072955</v>
      </c>
      <c r="AI25" s="89">
        <v>49.929844272072955</v>
      </c>
      <c r="AJ25" s="89">
        <v>60.222362263081479</v>
      </c>
      <c r="AK25" s="89">
        <v>33.987683757054015</v>
      </c>
      <c r="AL25" s="89">
        <v>32.766852646945637</v>
      </c>
      <c r="AM25" s="89">
        <v>37.014700863156335</v>
      </c>
      <c r="AN25" s="588"/>
      <c r="AO25" s="520">
        <f t="shared" si="55"/>
        <v>75</v>
      </c>
      <c r="AP25" s="520">
        <f t="shared" si="56"/>
        <v>80</v>
      </c>
      <c r="AQ25" s="520">
        <f t="shared" si="57"/>
        <v>70</v>
      </c>
      <c r="AR25" s="520">
        <f t="shared" si="58"/>
        <v>70</v>
      </c>
      <c r="AS25" s="520">
        <f t="shared" si="59"/>
        <v>80</v>
      </c>
      <c r="AT25" s="520">
        <f t="shared" si="60"/>
        <v>80</v>
      </c>
      <c r="AU25" s="520">
        <f t="shared" si="61"/>
        <v>85</v>
      </c>
      <c r="AV25" s="520">
        <f t="shared" si="62"/>
        <v>90</v>
      </c>
      <c r="AW25" s="520">
        <f t="shared" si="63"/>
        <v>90</v>
      </c>
      <c r="AX25" s="520">
        <f t="shared" si="64"/>
        <v>95</v>
      </c>
      <c r="AY25" s="520">
        <f t="shared" si="33"/>
        <v>99.859688544145911</v>
      </c>
      <c r="AZ25" s="520">
        <f t="shared" si="26"/>
        <v>110.15220653515443</v>
      </c>
      <c r="BA25" s="520">
        <f t="shared" si="8"/>
        <v>66.754536403999651</v>
      </c>
      <c r="BB25" s="421"/>
      <c r="BC25" s="401" t="s">
        <v>19</v>
      </c>
      <c r="BD25" s="403">
        <f t="shared" si="9"/>
        <v>165</v>
      </c>
      <c r="BE25" s="403">
        <f t="shared" si="10"/>
        <v>155</v>
      </c>
      <c r="BF25" s="403">
        <f t="shared" si="11"/>
        <v>140</v>
      </c>
      <c r="BG25" s="403">
        <f t="shared" si="12"/>
        <v>160</v>
      </c>
      <c r="BH25" s="403">
        <f t="shared" si="13"/>
        <v>170</v>
      </c>
      <c r="BI25" s="403">
        <f t="shared" si="14"/>
        <v>185</v>
      </c>
      <c r="BJ25" s="403">
        <f t="shared" si="15"/>
        <v>210.01189507930036</v>
      </c>
      <c r="BK25" s="89">
        <f t="shared" si="15"/>
        <v>148.76712170288874</v>
      </c>
      <c r="BL25" s="403"/>
      <c r="BM25" s="567"/>
      <c r="BN25" s="568"/>
      <c r="BO25" s="523"/>
      <c r="BP25" s="826"/>
      <c r="BQ25" s="826"/>
      <c r="BR25" s="826"/>
      <c r="BS25" s="826"/>
      <c r="BT25" s="826"/>
      <c r="BU25" s="826"/>
      <c r="BV25" s="826"/>
      <c r="BW25" s="826"/>
      <c r="BX25" s="826"/>
      <c r="BY25" s="826"/>
      <c r="BZ25" s="826"/>
      <c r="CA25" s="826"/>
      <c r="CB25" s="826"/>
      <c r="CC25" s="826"/>
      <c r="CD25" s="826"/>
      <c r="CE25" s="826"/>
      <c r="CF25" s="826"/>
      <c r="CG25" s="826"/>
      <c r="CH25" s="826"/>
      <c r="CI25" s="826"/>
      <c r="CJ25" s="826"/>
      <c r="CK25" s="826"/>
      <c r="CL25" s="826"/>
      <c r="CM25" s="826"/>
      <c r="CN25" s="826"/>
      <c r="CO25" s="827"/>
      <c r="CP25" s="826"/>
      <c r="CQ25" s="826"/>
      <c r="CR25" s="826"/>
      <c r="CS25" s="826"/>
      <c r="CT25" s="826"/>
      <c r="CU25" s="826"/>
      <c r="CV25" s="826"/>
      <c r="CW25" s="826"/>
      <c r="CX25" s="826"/>
      <c r="CY25" s="826"/>
      <c r="CZ25" s="826"/>
      <c r="DA25" s="826"/>
      <c r="DB25" s="826"/>
    </row>
    <row r="26" spans="2:106" ht="12.75" customHeight="1" x14ac:dyDescent="0.2">
      <c r="B26" s="530" t="s">
        <v>13</v>
      </c>
      <c r="C26" s="519">
        <v>50</v>
      </c>
      <c r="D26" s="519">
        <v>60</v>
      </c>
      <c r="E26" s="519">
        <v>205</v>
      </c>
      <c r="F26" s="519">
        <v>215</v>
      </c>
      <c r="G26" s="519">
        <v>100</v>
      </c>
      <c r="H26" s="519">
        <v>235</v>
      </c>
      <c r="I26" s="844">
        <f t="shared" ref="I26:J26" si="65">SUM(I27:I31)</f>
        <v>218.82799632930983</v>
      </c>
      <c r="J26" s="862">
        <f t="shared" si="65"/>
        <v>115.11345395377272</v>
      </c>
      <c r="K26" s="844">
        <f t="shared" ref="K26" si="66">SUM(K27:K31)</f>
        <v>157.59391011078134</v>
      </c>
      <c r="L26" s="561">
        <f t="shared" si="6"/>
        <v>-0.47395463156121576</v>
      </c>
      <c r="M26" s="561">
        <f t="shared" si="7"/>
        <v>0.36903120094083808</v>
      </c>
      <c r="N26" s="562"/>
      <c r="O26" s="519">
        <v>15</v>
      </c>
      <c r="P26" s="519">
        <v>15</v>
      </c>
      <c r="Q26" s="519">
        <v>55</v>
      </c>
      <c r="R26" s="519">
        <v>50</v>
      </c>
      <c r="S26" s="519">
        <v>50</v>
      </c>
      <c r="T26" s="524">
        <v>50</v>
      </c>
      <c r="U26" s="524">
        <v>55</v>
      </c>
      <c r="V26" s="524">
        <v>60</v>
      </c>
      <c r="W26" s="524">
        <v>55</v>
      </c>
      <c r="X26" s="524">
        <v>55</v>
      </c>
      <c r="Y26" s="524">
        <v>35</v>
      </c>
      <c r="Z26" s="524">
        <v>15</v>
      </c>
      <c r="AA26" s="524">
        <v>25</v>
      </c>
      <c r="AB26" s="524">
        <v>25</v>
      </c>
      <c r="AC26" s="524">
        <v>55</v>
      </c>
      <c r="AD26" s="524">
        <v>55</v>
      </c>
      <c r="AE26" s="524">
        <v>55</v>
      </c>
      <c r="AF26" s="524">
        <v>55</v>
      </c>
      <c r="AG26" s="747">
        <f t="shared" ref="AG26:AL26" si="67">SUM(AG27:AG31)</f>
        <v>54.706999082327457</v>
      </c>
      <c r="AH26" s="747">
        <f t="shared" si="67"/>
        <v>54.706999082327457</v>
      </c>
      <c r="AI26" s="747">
        <f t="shared" si="67"/>
        <v>54.706999082327457</v>
      </c>
      <c r="AJ26" s="747">
        <f t="shared" si="67"/>
        <v>54.706999082327457</v>
      </c>
      <c r="AK26" s="747">
        <f t="shared" si="67"/>
        <v>33.979974932526247</v>
      </c>
      <c r="AL26" s="747">
        <f t="shared" si="67"/>
        <v>20.44565225828168</v>
      </c>
      <c r="AM26" s="747">
        <f t="shared" ref="AM26" si="68">SUM(AM27:AM31)</f>
        <v>22.987552744357604</v>
      </c>
      <c r="AN26" s="588"/>
      <c r="AO26" s="519">
        <f t="shared" ref="AO26:AQ26" si="69">SUM(AO27:AO31)</f>
        <v>30</v>
      </c>
      <c r="AP26" s="519">
        <f t="shared" si="69"/>
        <v>30</v>
      </c>
      <c r="AQ26" s="519">
        <f t="shared" si="69"/>
        <v>105</v>
      </c>
      <c r="AR26" s="519">
        <f>SUM(AR27:AR31)</f>
        <v>100</v>
      </c>
      <c r="AS26" s="519">
        <f>SUM(AS27:AS31)</f>
        <v>115</v>
      </c>
      <c r="AT26" s="519">
        <f t="shared" ref="AT26:AW26" si="70">SUM(AT27:AT31)</f>
        <v>110</v>
      </c>
      <c r="AU26" s="519">
        <f t="shared" si="70"/>
        <v>50</v>
      </c>
      <c r="AV26" s="519">
        <f t="shared" si="70"/>
        <v>50</v>
      </c>
      <c r="AW26" s="519">
        <f t="shared" si="70"/>
        <v>110</v>
      </c>
      <c r="AX26" s="519">
        <f>SUM(AX27:AX31)</f>
        <v>110</v>
      </c>
      <c r="AY26" s="519">
        <f t="shared" si="33"/>
        <v>109.41399816465491</v>
      </c>
      <c r="AZ26" s="519">
        <f t="shared" si="26"/>
        <v>109.41399816465491</v>
      </c>
      <c r="BA26" s="519">
        <f t="shared" si="8"/>
        <v>54.42562719080793</v>
      </c>
      <c r="BB26" s="421"/>
      <c r="BC26" s="530" t="s">
        <v>13</v>
      </c>
      <c r="BD26" s="524">
        <f t="shared" si="9"/>
        <v>50</v>
      </c>
      <c r="BE26" s="524">
        <f t="shared" si="10"/>
        <v>60</v>
      </c>
      <c r="BF26" s="524">
        <f t="shared" si="11"/>
        <v>205</v>
      </c>
      <c r="BG26" s="524">
        <f t="shared" si="12"/>
        <v>215</v>
      </c>
      <c r="BH26" s="524">
        <f t="shared" si="13"/>
        <v>100</v>
      </c>
      <c r="BI26" s="524">
        <f t="shared" si="14"/>
        <v>235</v>
      </c>
      <c r="BJ26" s="524">
        <f t="shared" si="15"/>
        <v>218.82799632930983</v>
      </c>
      <c r="BK26" s="747">
        <f>J26</f>
        <v>115.11345395377272</v>
      </c>
      <c r="BL26" s="524">
        <f>K26</f>
        <v>157.59391011078134</v>
      </c>
      <c r="BM26" s="563">
        <f t="shared" si="34"/>
        <v>-0.47395463156121576</v>
      </c>
      <c r="BN26" s="563">
        <f>M26</f>
        <v>0.36903120094083808</v>
      </c>
      <c r="BO26" s="541"/>
      <c r="BP26" s="823">
        <f t="shared" ref="BP26:CN26" si="71">O26</f>
        <v>15</v>
      </c>
      <c r="BQ26" s="823">
        <f t="shared" si="71"/>
        <v>15</v>
      </c>
      <c r="BR26" s="823">
        <f t="shared" si="71"/>
        <v>55</v>
      </c>
      <c r="BS26" s="823">
        <f t="shared" si="71"/>
        <v>50</v>
      </c>
      <c r="BT26" s="823">
        <f t="shared" si="71"/>
        <v>50</v>
      </c>
      <c r="BU26" s="823">
        <f t="shared" si="71"/>
        <v>50</v>
      </c>
      <c r="BV26" s="823">
        <f t="shared" si="71"/>
        <v>55</v>
      </c>
      <c r="BW26" s="823">
        <f t="shared" si="71"/>
        <v>60</v>
      </c>
      <c r="BX26" s="823">
        <f t="shared" si="71"/>
        <v>55</v>
      </c>
      <c r="BY26" s="823">
        <f t="shared" si="71"/>
        <v>55</v>
      </c>
      <c r="BZ26" s="823">
        <f t="shared" si="71"/>
        <v>35</v>
      </c>
      <c r="CA26" s="823">
        <f t="shared" si="71"/>
        <v>15</v>
      </c>
      <c r="CB26" s="823">
        <f t="shared" si="71"/>
        <v>25</v>
      </c>
      <c r="CC26" s="823">
        <f t="shared" si="71"/>
        <v>25</v>
      </c>
      <c r="CD26" s="823">
        <f t="shared" si="71"/>
        <v>55</v>
      </c>
      <c r="CE26" s="823">
        <f t="shared" si="71"/>
        <v>55</v>
      </c>
      <c r="CF26" s="823">
        <f t="shared" si="71"/>
        <v>55</v>
      </c>
      <c r="CG26" s="823">
        <f t="shared" si="71"/>
        <v>55</v>
      </c>
      <c r="CH26" s="823">
        <f t="shared" si="71"/>
        <v>54.706999082327457</v>
      </c>
      <c r="CI26" s="823">
        <f t="shared" si="71"/>
        <v>54.706999082327457</v>
      </c>
      <c r="CJ26" s="823">
        <f t="shared" si="71"/>
        <v>54.706999082327457</v>
      </c>
      <c r="CK26" s="823">
        <f t="shared" si="71"/>
        <v>54.706999082327457</v>
      </c>
      <c r="CL26" s="823">
        <f t="shared" si="71"/>
        <v>33.979974932526247</v>
      </c>
      <c r="CM26" s="823">
        <f t="shared" si="71"/>
        <v>20.44565225828168</v>
      </c>
      <c r="CN26" s="823">
        <f t="shared" si="71"/>
        <v>22.987552744357604</v>
      </c>
      <c r="CO26" s="824"/>
      <c r="CP26" s="823">
        <f t="shared" ref="CP26:DB26" si="72">AO26</f>
        <v>30</v>
      </c>
      <c r="CQ26" s="823">
        <f t="shared" si="72"/>
        <v>30</v>
      </c>
      <c r="CR26" s="823">
        <f t="shared" si="72"/>
        <v>105</v>
      </c>
      <c r="CS26" s="823">
        <f t="shared" si="72"/>
        <v>100</v>
      </c>
      <c r="CT26" s="823">
        <f t="shared" si="72"/>
        <v>115</v>
      </c>
      <c r="CU26" s="823">
        <f t="shared" si="72"/>
        <v>110</v>
      </c>
      <c r="CV26" s="823">
        <f t="shared" si="72"/>
        <v>50</v>
      </c>
      <c r="CW26" s="823">
        <f t="shared" si="72"/>
        <v>50</v>
      </c>
      <c r="CX26" s="823">
        <f t="shared" si="72"/>
        <v>110</v>
      </c>
      <c r="CY26" s="823">
        <f t="shared" si="72"/>
        <v>110</v>
      </c>
      <c r="CZ26" s="823">
        <f t="shared" si="72"/>
        <v>109.41399816465491</v>
      </c>
      <c r="DA26" s="823">
        <f t="shared" si="72"/>
        <v>109.41399816465491</v>
      </c>
      <c r="DB26" s="823">
        <f t="shared" si="72"/>
        <v>54.42562719080793</v>
      </c>
    </row>
    <row r="27" spans="2:106" s="400" customFormat="1" ht="12.75" customHeight="1" x14ac:dyDescent="0.2">
      <c r="B27" s="535" t="s">
        <v>15</v>
      </c>
      <c r="C27" s="490">
        <v>40</v>
      </c>
      <c r="D27" s="490">
        <v>25</v>
      </c>
      <c r="E27" s="490">
        <v>-25</v>
      </c>
      <c r="F27" s="490">
        <v>90</v>
      </c>
      <c r="G27" s="490">
        <v>55</v>
      </c>
      <c r="H27" s="490">
        <v>55</v>
      </c>
      <c r="I27" s="841">
        <v>29.756842744181988</v>
      </c>
      <c r="J27" s="860">
        <v>8.2826806671670425</v>
      </c>
      <c r="K27" s="841">
        <v>27.260218150050818</v>
      </c>
      <c r="L27" s="564">
        <f t="shared" si="6"/>
        <v>-0.72165458753898015</v>
      </c>
      <c r="M27" s="564">
        <f t="shared" si="7"/>
        <v>2.2912313350569793</v>
      </c>
      <c r="N27" s="562"/>
      <c r="O27" s="490">
        <v>5</v>
      </c>
      <c r="P27" s="490">
        <v>5</v>
      </c>
      <c r="Q27" s="490">
        <v>-5</v>
      </c>
      <c r="R27" s="490">
        <v>-5</v>
      </c>
      <c r="S27" s="490">
        <v>-5</v>
      </c>
      <c r="T27" s="490">
        <v>-5</v>
      </c>
      <c r="U27" s="490">
        <v>20</v>
      </c>
      <c r="V27" s="490">
        <v>25</v>
      </c>
      <c r="W27" s="490">
        <v>20</v>
      </c>
      <c r="X27" s="490">
        <v>20</v>
      </c>
      <c r="Y27" s="490">
        <v>15</v>
      </c>
      <c r="Z27" s="490">
        <v>15</v>
      </c>
      <c r="AA27" s="490">
        <v>15</v>
      </c>
      <c r="AB27" s="490">
        <v>15</v>
      </c>
      <c r="AC27" s="490">
        <v>15</v>
      </c>
      <c r="AD27" s="490">
        <v>15</v>
      </c>
      <c r="AE27" s="490">
        <v>15</v>
      </c>
      <c r="AF27" s="490">
        <v>15</v>
      </c>
      <c r="AG27" s="511">
        <v>7.439210686045497</v>
      </c>
      <c r="AH27" s="511">
        <v>7.439210686045497</v>
      </c>
      <c r="AI27" s="511">
        <v>7.439210686045497</v>
      </c>
      <c r="AJ27" s="511">
        <v>7.439210686045497</v>
      </c>
      <c r="AK27" s="511">
        <v>5.6645004051013252</v>
      </c>
      <c r="AL27" s="511">
        <v>2.0585450702539774</v>
      </c>
      <c r="AM27" s="511">
        <v>0.47475951604726419</v>
      </c>
      <c r="AN27" s="588"/>
      <c r="AO27" s="490">
        <f t="shared" ref="AO27:AO31" si="73">D27-AP27</f>
        <v>15</v>
      </c>
      <c r="AP27" s="490">
        <f t="shared" ref="AP27:AP31" si="74">SUM(O27:P27)</f>
        <v>10</v>
      </c>
      <c r="AQ27" s="490">
        <f t="shared" ref="AQ27:AQ31" si="75">SUM(Q27:R27)</f>
        <v>-10</v>
      </c>
      <c r="AR27" s="482">
        <f t="shared" ref="AR27:AR31" si="76">SUM(S27:T27)</f>
        <v>-10</v>
      </c>
      <c r="AS27" s="490">
        <f t="shared" ref="AS27:AS31" si="77">SUM(U27:V27)</f>
        <v>45</v>
      </c>
      <c r="AT27" s="490">
        <f t="shared" ref="AT27:AT31" si="78">SUM(W27:X27)</f>
        <v>40</v>
      </c>
      <c r="AU27" s="490">
        <f t="shared" ref="AU27:AU31" si="79">SUM(Y27:Z27)</f>
        <v>30</v>
      </c>
      <c r="AV27" s="490">
        <f t="shared" ref="AV27:AV31" si="80">SUM(AA27:AB27)</f>
        <v>30</v>
      </c>
      <c r="AW27" s="490">
        <f t="shared" ref="AW27:AW31" si="81">SUM(AC27:AD27)</f>
        <v>30</v>
      </c>
      <c r="AX27" s="490">
        <f t="shared" ref="AX27:AX31" si="82">SUM(AE27:AF27)</f>
        <v>30</v>
      </c>
      <c r="AY27" s="490">
        <f t="shared" si="33"/>
        <v>14.878421372090994</v>
      </c>
      <c r="AZ27" s="490">
        <f>AI27+AJ27</f>
        <v>14.878421372090994</v>
      </c>
      <c r="BA27" s="490">
        <f>AK27+AL27</f>
        <v>7.7230454753553026</v>
      </c>
      <c r="BB27" s="421"/>
      <c r="BC27" s="535" t="s">
        <v>15</v>
      </c>
      <c r="BD27" s="532">
        <f t="shared" si="9"/>
        <v>40</v>
      </c>
      <c r="BE27" s="532">
        <f t="shared" si="10"/>
        <v>25</v>
      </c>
      <c r="BF27" s="532">
        <f t="shared" si="11"/>
        <v>-25</v>
      </c>
      <c r="BG27" s="532">
        <f t="shared" si="12"/>
        <v>90</v>
      </c>
      <c r="BH27" s="532">
        <f t="shared" si="13"/>
        <v>55</v>
      </c>
      <c r="BI27" s="532">
        <f t="shared" si="14"/>
        <v>55</v>
      </c>
      <c r="BJ27" s="532">
        <f t="shared" si="15"/>
        <v>29.756842744181988</v>
      </c>
      <c r="BK27" s="511">
        <f t="shared" si="15"/>
        <v>8.2826806671670425</v>
      </c>
      <c r="BL27" s="532"/>
      <c r="BM27" s="565"/>
      <c r="BN27" s="559"/>
      <c r="BO27" s="523"/>
      <c r="BP27" s="818"/>
      <c r="BQ27" s="818"/>
      <c r="BR27" s="818"/>
      <c r="BS27" s="818"/>
      <c r="BT27" s="818"/>
      <c r="BU27" s="818"/>
      <c r="BV27" s="818"/>
      <c r="BW27" s="818"/>
      <c r="BX27" s="818"/>
      <c r="BY27" s="818"/>
      <c r="BZ27" s="818"/>
      <c r="CA27" s="818"/>
      <c r="CB27" s="818"/>
      <c r="CC27" s="818"/>
      <c r="CD27" s="818"/>
      <c r="CE27" s="818"/>
      <c r="CF27" s="818"/>
      <c r="CG27" s="818"/>
      <c r="CH27" s="818"/>
      <c r="CI27" s="818"/>
      <c r="CJ27" s="818"/>
      <c r="CK27" s="818"/>
      <c r="CL27" s="818"/>
      <c r="CM27" s="818"/>
      <c r="CN27" s="818"/>
      <c r="CO27" s="829"/>
      <c r="CP27" s="818"/>
      <c r="CQ27" s="818"/>
      <c r="CR27" s="818"/>
      <c r="CS27" s="820"/>
      <c r="CT27" s="820"/>
      <c r="CU27" s="820"/>
      <c r="CV27" s="820"/>
      <c r="CW27" s="820"/>
      <c r="CX27" s="820"/>
      <c r="CY27" s="820"/>
      <c r="CZ27" s="820"/>
      <c r="DA27" s="820"/>
      <c r="DB27" s="820"/>
    </row>
    <row r="28" spans="2:106" s="400" customFormat="1" ht="12.75" customHeight="1" x14ac:dyDescent="0.2">
      <c r="B28" s="535" t="s">
        <v>16</v>
      </c>
      <c r="C28" s="490">
        <v>-45</v>
      </c>
      <c r="D28" s="490">
        <v>-20</v>
      </c>
      <c r="E28" s="490">
        <v>70</v>
      </c>
      <c r="F28" s="490">
        <v>10</v>
      </c>
      <c r="G28" s="490">
        <v>5</v>
      </c>
      <c r="H28" s="490">
        <v>20</v>
      </c>
      <c r="I28" s="720">
        <v>13.816563051472052</v>
      </c>
      <c r="J28" s="859">
        <v>13.151794142087901</v>
      </c>
      <c r="K28" s="720">
        <v>15.514423700952829</v>
      </c>
      <c r="L28" s="564">
        <f t="shared" si="6"/>
        <v>-4.8113912765977207E-2</v>
      </c>
      <c r="M28" s="564">
        <f t="shared" si="7"/>
        <v>0.17964313715222513</v>
      </c>
      <c r="N28" s="562"/>
      <c r="O28" s="490">
        <v>-5</v>
      </c>
      <c r="P28" s="490">
        <v>-5</v>
      </c>
      <c r="Q28" s="490">
        <v>20</v>
      </c>
      <c r="R28" s="490">
        <v>20</v>
      </c>
      <c r="S28" s="490">
        <v>20</v>
      </c>
      <c r="T28" s="490">
        <v>20</v>
      </c>
      <c r="U28" s="490">
        <v>5</v>
      </c>
      <c r="V28" s="490">
        <v>5</v>
      </c>
      <c r="W28" s="490">
        <v>5</v>
      </c>
      <c r="X28" s="490">
        <v>5</v>
      </c>
      <c r="Y28" s="490">
        <v>0</v>
      </c>
      <c r="Z28" s="490">
        <v>0</v>
      </c>
      <c r="AA28" s="490">
        <v>0</v>
      </c>
      <c r="AB28" s="490">
        <v>0</v>
      </c>
      <c r="AC28" s="490">
        <v>5</v>
      </c>
      <c r="AD28" s="490">
        <v>5</v>
      </c>
      <c r="AE28" s="490">
        <v>5</v>
      </c>
      <c r="AF28" s="490">
        <v>5</v>
      </c>
      <c r="AG28" s="511">
        <v>3.454140762868013</v>
      </c>
      <c r="AH28" s="511">
        <v>3.454140762868013</v>
      </c>
      <c r="AI28" s="511">
        <v>3.454140762868013</v>
      </c>
      <c r="AJ28" s="511">
        <v>3.454140762868013</v>
      </c>
      <c r="AK28" s="511">
        <v>5.0154670790569646</v>
      </c>
      <c r="AL28" s="511">
        <v>2.1815129145242373</v>
      </c>
      <c r="AM28" s="511">
        <v>2.5624937163791985</v>
      </c>
      <c r="AN28" s="588"/>
      <c r="AO28" s="490">
        <f t="shared" si="73"/>
        <v>-10</v>
      </c>
      <c r="AP28" s="490">
        <f t="shared" si="74"/>
        <v>-10</v>
      </c>
      <c r="AQ28" s="490">
        <f t="shared" si="75"/>
        <v>40</v>
      </c>
      <c r="AR28" s="490">
        <f t="shared" si="76"/>
        <v>40</v>
      </c>
      <c r="AS28" s="490">
        <f t="shared" si="77"/>
        <v>10</v>
      </c>
      <c r="AT28" s="490">
        <f t="shared" si="78"/>
        <v>10</v>
      </c>
      <c r="AU28" s="490">
        <f t="shared" si="79"/>
        <v>0</v>
      </c>
      <c r="AV28" s="490">
        <f t="shared" si="80"/>
        <v>0</v>
      </c>
      <c r="AW28" s="490">
        <f t="shared" si="81"/>
        <v>10</v>
      </c>
      <c r="AX28" s="490">
        <f t="shared" si="82"/>
        <v>10</v>
      </c>
      <c r="AY28" s="490">
        <f t="shared" si="33"/>
        <v>6.9082815257360259</v>
      </c>
      <c r="AZ28" s="490">
        <f t="shared" si="26"/>
        <v>6.9082815257360259</v>
      </c>
      <c r="BA28" s="490">
        <f t="shared" si="8"/>
        <v>7.196979993581202</v>
      </c>
      <c r="BB28" s="421"/>
      <c r="BC28" s="535" t="s">
        <v>16</v>
      </c>
      <c r="BD28" s="532">
        <f t="shared" si="9"/>
        <v>-45</v>
      </c>
      <c r="BE28" s="532">
        <f t="shared" si="10"/>
        <v>-20</v>
      </c>
      <c r="BF28" s="532">
        <f t="shared" si="11"/>
        <v>70</v>
      </c>
      <c r="BG28" s="532">
        <f t="shared" si="12"/>
        <v>10</v>
      </c>
      <c r="BH28" s="532">
        <f t="shared" si="13"/>
        <v>5</v>
      </c>
      <c r="BI28" s="532">
        <f t="shared" si="14"/>
        <v>20</v>
      </c>
      <c r="BJ28" s="532">
        <f t="shared" si="15"/>
        <v>13.816563051472052</v>
      </c>
      <c r="BK28" s="511">
        <f t="shared" si="15"/>
        <v>13.151794142087901</v>
      </c>
      <c r="BL28" s="532"/>
      <c r="BM28" s="565"/>
      <c r="BN28" s="559"/>
      <c r="BO28" s="523"/>
      <c r="BP28" s="818"/>
      <c r="BQ28" s="818"/>
      <c r="BR28" s="818"/>
      <c r="BS28" s="818"/>
      <c r="BT28" s="818"/>
      <c r="BU28" s="818"/>
      <c r="BV28" s="818"/>
      <c r="BW28" s="818"/>
      <c r="BX28" s="818"/>
      <c r="BY28" s="818"/>
      <c r="BZ28" s="818"/>
      <c r="CA28" s="818"/>
      <c r="CB28" s="818"/>
      <c r="CC28" s="818"/>
      <c r="CD28" s="818"/>
      <c r="CE28" s="818"/>
      <c r="CF28" s="818"/>
      <c r="CG28" s="818"/>
      <c r="CH28" s="818"/>
      <c r="CI28" s="818"/>
      <c r="CJ28" s="818"/>
      <c r="CK28" s="818"/>
      <c r="CL28" s="818"/>
      <c r="CM28" s="818"/>
      <c r="CN28" s="818"/>
      <c r="CO28" s="829"/>
      <c r="CP28" s="818"/>
      <c r="CQ28" s="818"/>
      <c r="CR28" s="818"/>
      <c r="CS28" s="820"/>
      <c r="CT28" s="820"/>
      <c r="CU28" s="820"/>
      <c r="CV28" s="820"/>
      <c r="CW28" s="820"/>
      <c r="CX28" s="820"/>
      <c r="CY28" s="820"/>
      <c r="CZ28" s="820"/>
      <c r="DA28" s="820"/>
      <c r="DB28" s="820"/>
    </row>
    <row r="29" spans="2:106" s="400" customFormat="1" ht="12.75" customHeight="1" x14ac:dyDescent="0.2">
      <c r="B29" s="535" t="s">
        <v>17</v>
      </c>
      <c r="C29" s="490">
        <v>10</v>
      </c>
      <c r="D29" s="490">
        <v>-35</v>
      </c>
      <c r="E29" s="490">
        <v>5</v>
      </c>
      <c r="F29" s="490">
        <v>0</v>
      </c>
      <c r="G29" s="490">
        <v>-40</v>
      </c>
      <c r="H29" s="490">
        <v>5</v>
      </c>
      <c r="I29" s="720">
        <v>6.5179416857432164</v>
      </c>
      <c r="J29" s="859">
        <v>6.1920446014560557</v>
      </c>
      <c r="K29" s="720">
        <v>6.5454812124883697</v>
      </c>
      <c r="L29" s="564">
        <f t="shared" si="6"/>
        <v>-4.9999999999999933E-2</v>
      </c>
      <c r="M29" s="564">
        <f t="shared" si="7"/>
        <v>5.7079144899764289E-2</v>
      </c>
      <c r="N29" s="562"/>
      <c r="O29" s="490">
        <v>-10</v>
      </c>
      <c r="P29" s="490">
        <v>-10</v>
      </c>
      <c r="Q29" s="490">
        <v>0</v>
      </c>
      <c r="R29" s="490">
        <v>0</v>
      </c>
      <c r="S29" s="490">
        <v>0</v>
      </c>
      <c r="T29" s="490">
        <v>0</v>
      </c>
      <c r="U29" s="490">
        <v>0</v>
      </c>
      <c r="V29" s="490">
        <v>0</v>
      </c>
      <c r="W29" s="490">
        <v>0</v>
      </c>
      <c r="X29" s="490">
        <v>0</v>
      </c>
      <c r="Y29" s="490">
        <v>0</v>
      </c>
      <c r="Z29" s="490">
        <v>-20</v>
      </c>
      <c r="AA29" s="490">
        <v>-10</v>
      </c>
      <c r="AB29" s="490">
        <v>-10</v>
      </c>
      <c r="AC29" s="490">
        <v>0</v>
      </c>
      <c r="AD29" s="490">
        <v>0</v>
      </c>
      <c r="AE29" s="490">
        <v>0</v>
      </c>
      <c r="AF29" s="490">
        <v>0</v>
      </c>
      <c r="AG29" s="511">
        <v>1.6294854214358041</v>
      </c>
      <c r="AH29" s="511">
        <v>1.6294854214358041</v>
      </c>
      <c r="AI29" s="511">
        <v>1.6294854214358041</v>
      </c>
      <c r="AJ29" s="511">
        <v>1.6294854214358041</v>
      </c>
      <c r="AK29" s="511">
        <v>1.6099315963785745</v>
      </c>
      <c r="AL29" s="511">
        <v>1.3003293663057716</v>
      </c>
      <c r="AM29" s="511">
        <v>1.5480111503640139</v>
      </c>
      <c r="AN29" s="588"/>
      <c r="AO29" s="490">
        <f t="shared" si="73"/>
        <v>-15</v>
      </c>
      <c r="AP29" s="490">
        <f t="shared" si="74"/>
        <v>-20</v>
      </c>
      <c r="AQ29" s="490">
        <f t="shared" si="75"/>
        <v>0</v>
      </c>
      <c r="AR29" s="490">
        <f t="shared" si="76"/>
        <v>0</v>
      </c>
      <c r="AS29" s="490">
        <f t="shared" si="77"/>
        <v>0</v>
      </c>
      <c r="AT29" s="490">
        <f t="shared" si="78"/>
        <v>0</v>
      </c>
      <c r="AU29" s="490">
        <f t="shared" si="79"/>
        <v>-20</v>
      </c>
      <c r="AV29" s="490">
        <f t="shared" si="80"/>
        <v>-20</v>
      </c>
      <c r="AW29" s="490">
        <f t="shared" si="81"/>
        <v>0</v>
      </c>
      <c r="AX29" s="490">
        <f t="shared" si="82"/>
        <v>0</v>
      </c>
      <c r="AY29" s="490">
        <f t="shared" si="33"/>
        <v>3.2589708428716082</v>
      </c>
      <c r="AZ29" s="490">
        <f t="shared" si="26"/>
        <v>3.2589708428716082</v>
      </c>
      <c r="BA29" s="490">
        <f t="shared" si="8"/>
        <v>2.9102609626843461</v>
      </c>
      <c r="BB29" s="421"/>
      <c r="BC29" s="535" t="s">
        <v>17</v>
      </c>
      <c r="BD29" s="532">
        <f t="shared" si="9"/>
        <v>10</v>
      </c>
      <c r="BE29" s="532">
        <f t="shared" si="10"/>
        <v>-35</v>
      </c>
      <c r="BF29" s="532">
        <f t="shared" si="11"/>
        <v>5</v>
      </c>
      <c r="BG29" s="532">
        <f t="shared" si="12"/>
        <v>0</v>
      </c>
      <c r="BH29" s="532">
        <f t="shared" si="13"/>
        <v>-40</v>
      </c>
      <c r="BI29" s="532">
        <f t="shared" si="14"/>
        <v>5</v>
      </c>
      <c r="BJ29" s="532">
        <f t="shared" si="15"/>
        <v>6.5179416857432164</v>
      </c>
      <c r="BK29" s="511">
        <f t="shared" si="15"/>
        <v>6.1920446014560557</v>
      </c>
      <c r="BL29" s="532"/>
      <c r="BM29" s="565"/>
      <c r="BN29" s="559"/>
      <c r="BO29" s="523"/>
      <c r="BP29" s="818"/>
      <c r="BQ29" s="818"/>
      <c r="BR29" s="818"/>
      <c r="BS29" s="818"/>
      <c r="BT29" s="818"/>
      <c r="BU29" s="818"/>
      <c r="BV29" s="818"/>
      <c r="BW29" s="818"/>
      <c r="BX29" s="818"/>
      <c r="BY29" s="818"/>
      <c r="BZ29" s="818"/>
      <c r="CA29" s="818"/>
      <c r="CB29" s="818"/>
      <c r="CC29" s="818"/>
      <c r="CD29" s="818"/>
      <c r="CE29" s="818"/>
      <c r="CF29" s="818"/>
      <c r="CG29" s="818"/>
      <c r="CH29" s="818"/>
      <c r="CI29" s="818"/>
      <c r="CJ29" s="818"/>
      <c r="CK29" s="818"/>
      <c r="CL29" s="818"/>
      <c r="CM29" s="818"/>
      <c r="CN29" s="818"/>
      <c r="CO29" s="829"/>
      <c r="CP29" s="818"/>
      <c r="CQ29" s="818"/>
      <c r="CR29" s="818"/>
      <c r="CS29" s="820"/>
      <c r="CT29" s="820"/>
      <c r="CU29" s="820"/>
      <c r="CV29" s="820"/>
      <c r="CW29" s="820"/>
      <c r="CX29" s="820"/>
      <c r="CY29" s="820"/>
      <c r="CZ29" s="820"/>
      <c r="DA29" s="820"/>
      <c r="DB29" s="820"/>
    </row>
    <row r="30" spans="2:106" ht="12.75" customHeight="1" x14ac:dyDescent="0.2">
      <c r="B30" s="535" t="s">
        <v>18</v>
      </c>
      <c r="C30" s="490">
        <v>80</v>
      </c>
      <c r="D30" s="490">
        <v>-5</v>
      </c>
      <c r="E30" s="490">
        <v>45</v>
      </c>
      <c r="F30" s="490">
        <v>80</v>
      </c>
      <c r="G30" s="490">
        <v>45</v>
      </c>
      <c r="H30" s="490">
        <v>10</v>
      </c>
      <c r="I30" s="720">
        <v>66.120736878098015</v>
      </c>
      <c r="J30" s="859">
        <v>38.670773278632026</v>
      </c>
      <c r="K30" s="720">
        <v>22.941514455416737</v>
      </c>
      <c r="L30" s="564">
        <f t="shared" si="6"/>
        <v>-0.41514908779787929</v>
      </c>
      <c r="M30" s="564">
        <f t="shared" si="7"/>
        <v>-0.40674797759750692</v>
      </c>
      <c r="N30" s="562"/>
      <c r="O30" s="490">
        <v>0</v>
      </c>
      <c r="P30" s="490">
        <v>0</v>
      </c>
      <c r="Q30" s="490">
        <v>10</v>
      </c>
      <c r="R30" s="490">
        <v>10</v>
      </c>
      <c r="S30" s="490">
        <v>10</v>
      </c>
      <c r="T30" s="490">
        <v>10</v>
      </c>
      <c r="U30" s="532">
        <v>20</v>
      </c>
      <c r="V30" s="532">
        <v>20</v>
      </c>
      <c r="W30" s="532">
        <v>20</v>
      </c>
      <c r="X30" s="532">
        <v>20</v>
      </c>
      <c r="Y30" s="532">
        <v>10</v>
      </c>
      <c r="Z30" s="532">
        <v>10</v>
      </c>
      <c r="AA30" s="532">
        <v>10</v>
      </c>
      <c r="AB30" s="532">
        <v>10</v>
      </c>
      <c r="AC30" s="532">
        <v>0</v>
      </c>
      <c r="AD30" s="532">
        <v>0</v>
      </c>
      <c r="AE30" s="532">
        <v>0</v>
      </c>
      <c r="AF30" s="532">
        <v>0</v>
      </c>
      <c r="AG30" s="511">
        <v>16.530184219524504</v>
      </c>
      <c r="AH30" s="511">
        <v>16.530184219524504</v>
      </c>
      <c r="AI30" s="511">
        <v>16.530184219524504</v>
      </c>
      <c r="AJ30" s="511">
        <v>16.530184219524504</v>
      </c>
      <c r="AK30" s="511">
        <v>11.103713504076577</v>
      </c>
      <c r="AL30" s="511">
        <v>6.397638167210439</v>
      </c>
      <c r="AM30" s="511">
        <v>8.2316731352394363</v>
      </c>
      <c r="AN30" s="588"/>
      <c r="AO30" s="490">
        <f t="shared" si="73"/>
        <v>-5</v>
      </c>
      <c r="AP30" s="490">
        <f t="shared" si="74"/>
        <v>0</v>
      </c>
      <c r="AQ30" s="490">
        <f t="shared" si="75"/>
        <v>20</v>
      </c>
      <c r="AR30" s="490">
        <f t="shared" si="76"/>
        <v>20</v>
      </c>
      <c r="AS30" s="490">
        <f t="shared" si="77"/>
        <v>40</v>
      </c>
      <c r="AT30" s="490">
        <f t="shared" si="78"/>
        <v>40</v>
      </c>
      <c r="AU30" s="490">
        <f t="shared" si="79"/>
        <v>20</v>
      </c>
      <c r="AV30" s="490">
        <f t="shared" si="80"/>
        <v>20</v>
      </c>
      <c r="AW30" s="490">
        <f t="shared" si="81"/>
        <v>0</v>
      </c>
      <c r="AX30" s="490">
        <f t="shared" si="82"/>
        <v>0</v>
      </c>
      <c r="AY30" s="490">
        <f t="shared" si="33"/>
        <v>33.060368439049007</v>
      </c>
      <c r="AZ30" s="490">
        <f t="shared" si="26"/>
        <v>33.060368439049007</v>
      </c>
      <c r="BA30" s="490">
        <f t="shared" si="8"/>
        <v>17.501351671287015</v>
      </c>
      <c r="BB30" s="421"/>
      <c r="BC30" s="535" t="s">
        <v>18</v>
      </c>
      <c r="BD30" s="532">
        <f t="shared" si="9"/>
        <v>80</v>
      </c>
      <c r="BE30" s="532">
        <f t="shared" si="10"/>
        <v>-5</v>
      </c>
      <c r="BF30" s="532">
        <f t="shared" si="11"/>
        <v>45</v>
      </c>
      <c r="BG30" s="532">
        <f t="shared" si="12"/>
        <v>80</v>
      </c>
      <c r="BH30" s="532">
        <f t="shared" si="13"/>
        <v>45</v>
      </c>
      <c r="BI30" s="532">
        <f t="shared" si="14"/>
        <v>10</v>
      </c>
      <c r="BJ30" s="532">
        <f t="shared" si="15"/>
        <v>66.120736878098015</v>
      </c>
      <c r="BK30" s="511">
        <f t="shared" si="15"/>
        <v>38.670773278632026</v>
      </c>
      <c r="BL30" s="532"/>
      <c r="BM30" s="565"/>
      <c r="BN30" s="559"/>
      <c r="BO30" s="523"/>
      <c r="BP30" s="818"/>
      <c r="BQ30" s="818"/>
      <c r="BR30" s="818"/>
      <c r="BS30" s="818"/>
      <c r="BT30" s="818"/>
      <c r="BU30" s="818"/>
      <c r="BV30" s="818"/>
      <c r="BW30" s="818"/>
      <c r="BX30" s="818"/>
      <c r="BY30" s="818"/>
      <c r="BZ30" s="818"/>
      <c r="CA30" s="818"/>
      <c r="CB30" s="818"/>
      <c r="CC30" s="818"/>
      <c r="CD30" s="818"/>
      <c r="CE30" s="818"/>
      <c r="CF30" s="818"/>
      <c r="CG30" s="818"/>
      <c r="CH30" s="818"/>
      <c r="CI30" s="818"/>
      <c r="CJ30" s="818"/>
      <c r="CK30" s="818"/>
      <c r="CL30" s="818"/>
      <c r="CM30" s="818"/>
      <c r="CN30" s="818"/>
      <c r="CO30" s="825"/>
      <c r="CP30" s="818"/>
      <c r="CQ30" s="818"/>
      <c r="CR30" s="818"/>
      <c r="CS30" s="822"/>
      <c r="CT30" s="822"/>
      <c r="CU30" s="822"/>
      <c r="CV30" s="822"/>
      <c r="CW30" s="822"/>
      <c r="CX30" s="822"/>
      <c r="CY30" s="822"/>
      <c r="CZ30" s="822"/>
      <c r="DA30" s="822"/>
      <c r="DB30" s="822"/>
    </row>
    <row r="31" spans="2:106" s="400" customFormat="1" ht="12.75" customHeight="1" x14ac:dyDescent="0.2">
      <c r="B31" s="401" t="s">
        <v>19</v>
      </c>
      <c r="C31" s="520">
        <v>-35</v>
      </c>
      <c r="D31" s="520">
        <v>95</v>
      </c>
      <c r="E31" s="520">
        <v>110</v>
      </c>
      <c r="F31" s="520">
        <v>35</v>
      </c>
      <c r="G31" s="520">
        <v>35</v>
      </c>
      <c r="H31" s="520">
        <v>145</v>
      </c>
      <c r="I31" s="722">
        <v>102.61591196981455</v>
      </c>
      <c r="J31" s="864">
        <v>48.816161264429695</v>
      </c>
      <c r="K31" s="722">
        <v>85.332272591872567</v>
      </c>
      <c r="L31" s="566">
        <f t="shared" si="6"/>
        <v>-0.52428273230384159</v>
      </c>
      <c r="M31" s="566">
        <f t="shared" si="7"/>
        <v>0.74803324107441949</v>
      </c>
      <c r="N31" s="562"/>
      <c r="O31" s="520">
        <v>25</v>
      </c>
      <c r="P31" s="520">
        <v>25</v>
      </c>
      <c r="Q31" s="520">
        <v>30</v>
      </c>
      <c r="R31" s="520">
        <v>25</v>
      </c>
      <c r="S31" s="520">
        <v>25</v>
      </c>
      <c r="T31" s="520">
        <v>25</v>
      </c>
      <c r="U31" s="403">
        <v>10</v>
      </c>
      <c r="V31" s="403">
        <v>10</v>
      </c>
      <c r="W31" s="403">
        <v>10</v>
      </c>
      <c r="X31" s="403">
        <v>10</v>
      </c>
      <c r="Y31" s="403">
        <v>10</v>
      </c>
      <c r="Z31" s="403">
        <v>10</v>
      </c>
      <c r="AA31" s="403">
        <v>10</v>
      </c>
      <c r="AB31" s="403">
        <v>10</v>
      </c>
      <c r="AC31" s="403">
        <v>35</v>
      </c>
      <c r="AD31" s="403">
        <v>35</v>
      </c>
      <c r="AE31" s="403">
        <v>35</v>
      </c>
      <c r="AF31" s="403">
        <v>35</v>
      </c>
      <c r="AG31" s="89">
        <v>25.653977992453637</v>
      </c>
      <c r="AH31" s="89">
        <v>25.653977992453637</v>
      </c>
      <c r="AI31" s="89">
        <v>25.653977992453637</v>
      </c>
      <c r="AJ31" s="89">
        <v>25.653977992453637</v>
      </c>
      <c r="AK31" s="89">
        <v>10.5863623479128</v>
      </c>
      <c r="AL31" s="89">
        <v>8.5076267399872556</v>
      </c>
      <c r="AM31" s="89">
        <v>10.170615226327691</v>
      </c>
      <c r="AN31" s="588"/>
      <c r="AO31" s="520">
        <f t="shared" si="73"/>
        <v>45</v>
      </c>
      <c r="AP31" s="520">
        <f t="shared" si="74"/>
        <v>50</v>
      </c>
      <c r="AQ31" s="520">
        <f t="shared" si="75"/>
        <v>55</v>
      </c>
      <c r="AR31" s="520">
        <f t="shared" si="76"/>
        <v>50</v>
      </c>
      <c r="AS31" s="520">
        <f t="shared" si="77"/>
        <v>20</v>
      </c>
      <c r="AT31" s="520">
        <f t="shared" si="78"/>
        <v>20</v>
      </c>
      <c r="AU31" s="520">
        <f t="shared" si="79"/>
        <v>20</v>
      </c>
      <c r="AV31" s="520">
        <f t="shared" si="80"/>
        <v>20</v>
      </c>
      <c r="AW31" s="520">
        <f t="shared" si="81"/>
        <v>70</v>
      </c>
      <c r="AX31" s="520">
        <f t="shared" si="82"/>
        <v>70</v>
      </c>
      <c r="AY31" s="520">
        <f t="shared" si="33"/>
        <v>51.307955984907274</v>
      </c>
      <c r="AZ31" s="520">
        <f t="shared" si="26"/>
        <v>51.307955984907274</v>
      </c>
      <c r="BA31" s="520">
        <f t="shared" si="8"/>
        <v>19.093989087900056</v>
      </c>
      <c r="BB31" s="421"/>
      <c r="BC31" s="401" t="s">
        <v>19</v>
      </c>
      <c r="BD31" s="403">
        <f t="shared" si="9"/>
        <v>-35</v>
      </c>
      <c r="BE31" s="403">
        <f t="shared" si="10"/>
        <v>95</v>
      </c>
      <c r="BF31" s="403">
        <f t="shared" si="11"/>
        <v>110</v>
      </c>
      <c r="BG31" s="403">
        <f t="shared" si="12"/>
        <v>35</v>
      </c>
      <c r="BH31" s="403">
        <f t="shared" si="13"/>
        <v>35</v>
      </c>
      <c r="BI31" s="403">
        <f t="shared" si="14"/>
        <v>145</v>
      </c>
      <c r="BJ31" s="403">
        <f t="shared" si="15"/>
        <v>102.61591196981455</v>
      </c>
      <c r="BK31" s="89">
        <f t="shared" si="15"/>
        <v>48.816161264429695</v>
      </c>
      <c r="BL31" s="403"/>
      <c r="BM31" s="567"/>
      <c r="BN31" s="568"/>
      <c r="BO31" s="523"/>
      <c r="BP31" s="826"/>
      <c r="BQ31" s="826"/>
      <c r="BR31" s="826"/>
      <c r="BS31" s="826"/>
      <c r="BT31" s="826"/>
      <c r="BU31" s="826"/>
      <c r="BV31" s="826"/>
      <c r="BW31" s="826"/>
      <c r="BX31" s="826"/>
      <c r="BY31" s="826"/>
      <c r="BZ31" s="826"/>
      <c r="CA31" s="826"/>
      <c r="CB31" s="826"/>
      <c r="CC31" s="826"/>
      <c r="CD31" s="826"/>
      <c r="CE31" s="826"/>
      <c r="CF31" s="826"/>
      <c r="CG31" s="826"/>
      <c r="CH31" s="826"/>
      <c r="CI31" s="826"/>
      <c r="CJ31" s="826"/>
      <c r="CK31" s="826"/>
      <c r="CL31" s="826"/>
      <c r="CM31" s="826"/>
      <c r="CN31" s="826"/>
      <c r="CO31" s="827"/>
      <c r="CP31" s="826"/>
      <c r="CQ31" s="826"/>
      <c r="CR31" s="826"/>
      <c r="CS31" s="826"/>
      <c r="CT31" s="826"/>
      <c r="CU31" s="826"/>
      <c r="CV31" s="826"/>
      <c r="CW31" s="826"/>
      <c r="CX31" s="826"/>
      <c r="CY31" s="826"/>
      <c r="CZ31" s="826"/>
      <c r="DA31" s="826"/>
      <c r="DB31" s="826"/>
    </row>
    <row r="32" spans="2:106" ht="12.75" customHeight="1" x14ac:dyDescent="0.2">
      <c r="B32" s="530" t="s">
        <v>10</v>
      </c>
      <c r="C32" s="519">
        <v>195</v>
      </c>
      <c r="D32" s="519">
        <v>215</v>
      </c>
      <c r="E32" s="519">
        <v>205</v>
      </c>
      <c r="F32" s="519">
        <v>195</v>
      </c>
      <c r="G32" s="519">
        <v>210</v>
      </c>
      <c r="H32" s="519">
        <v>205</v>
      </c>
      <c r="I32" s="719">
        <f>SUM(I33:I37)</f>
        <v>144.92726537168099</v>
      </c>
      <c r="J32" s="813">
        <f>SUM(J33:J37)</f>
        <v>135.73778572114708</v>
      </c>
      <c r="K32" s="719">
        <f>SUM(K33:K37)</f>
        <v>134.57970894839298</v>
      </c>
      <c r="L32" s="561">
        <f t="shared" si="6"/>
        <v>-6.3407528093257892E-2</v>
      </c>
      <c r="M32" s="561">
        <f t="shared" si="7"/>
        <v>-8.5317199378306396E-3</v>
      </c>
      <c r="N32" s="562"/>
      <c r="O32" s="519">
        <v>55</v>
      </c>
      <c r="P32" s="519">
        <v>60</v>
      </c>
      <c r="Q32" s="519">
        <v>60</v>
      </c>
      <c r="R32" s="519">
        <v>50</v>
      </c>
      <c r="S32" s="519">
        <v>50</v>
      </c>
      <c r="T32" s="519">
        <v>50</v>
      </c>
      <c r="U32" s="519">
        <v>50</v>
      </c>
      <c r="V32" s="519">
        <v>50</v>
      </c>
      <c r="W32" s="519">
        <v>50</v>
      </c>
      <c r="X32" s="519">
        <v>50</v>
      </c>
      <c r="Y32" s="519">
        <v>55</v>
      </c>
      <c r="Z32" s="519">
        <v>50</v>
      </c>
      <c r="AA32" s="519">
        <v>50</v>
      </c>
      <c r="AB32" s="519">
        <v>65</v>
      </c>
      <c r="AC32" s="519">
        <v>55</v>
      </c>
      <c r="AD32" s="519">
        <v>50</v>
      </c>
      <c r="AE32" s="519">
        <v>50</v>
      </c>
      <c r="AF32" s="519">
        <v>55</v>
      </c>
      <c r="AG32" s="747">
        <v>35.089784719999997</v>
      </c>
      <c r="AH32" s="747">
        <v>35.739224099999994</v>
      </c>
      <c r="AI32" s="747">
        <v>37.529548059999996</v>
      </c>
      <c r="AJ32" s="747">
        <v>36.166362800000002</v>
      </c>
      <c r="AK32" s="747">
        <v>31.910174679999997</v>
      </c>
      <c r="AL32" s="747">
        <v>29.487671120000002</v>
      </c>
      <c r="AM32" s="747">
        <v>37.198700639999998</v>
      </c>
      <c r="AN32" s="588"/>
      <c r="AO32" s="519">
        <f t="shared" ref="AO32:AR32" si="83">SUM(AO33:AO37)</f>
        <v>100</v>
      </c>
      <c r="AP32" s="519">
        <f t="shared" si="83"/>
        <v>115</v>
      </c>
      <c r="AQ32" s="519">
        <f t="shared" si="83"/>
        <v>110</v>
      </c>
      <c r="AR32" s="519">
        <f t="shared" si="83"/>
        <v>100</v>
      </c>
      <c r="AS32" s="519">
        <f>SUM(AS33:AS37)</f>
        <v>100</v>
      </c>
      <c r="AT32" s="519">
        <f t="shared" ref="AT32:AW32" si="84">SUM(AT33:AT37)</f>
        <v>100</v>
      </c>
      <c r="AU32" s="519">
        <f t="shared" si="84"/>
        <v>105</v>
      </c>
      <c r="AV32" s="519">
        <f t="shared" si="84"/>
        <v>115</v>
      </c>
      <c r="AW32" s="519">
        <f t="shared" si="84"/>
        <v>105</v>
      </c>
      <c r="AX32" s="519">
        <f>SUM(AX33:AX37)</f>
        <v>105</v>
      </c>
      <c r="AY32" s="519">
        <f t="shared" si="33"/>
        <v>70.829008819999984</v>
      </c>
      <c r="AZ32" s="519">
        <f>AI32+AJ32</f>
        <v>73.695910859999998</v>
      </c>
      <c r="BA32" s="747">
        <f>AK32+AL32</f>
        <v>61.397845799999999</v>
      </c>
      <c r="BB32" s="421"/>
      <c r="BC32" s="530" t="s">
        <v>10</v>
      </c>
      <c r="BD32" s="524">
        <f t="shared" si="9"/>
        <v>195</v>
      </c>
      <c r="BE32" s="524">
        <f t="shared" si="10"/>
        <v>215</v>
      </c>
      <c r="BF32" s="524">
        <f t="shared" si="11"/>
        <v>205</v>
      </c>
      <c r="BG32" s="524">
        <f t="shared" si="12"/>
        <v>195</v>
      </c>
      <c r="BH32" s="524">
        <f t="shared" si="13"/>
        <v>210</v>
      </c>
      <c r="BI32" s="524">
        <f t="shared" si="14"/>
        <v>205</v>
      </c>
      <c r="BJ32" s="524">
        <f t="shared" si="15"/>
        <v>144.92726537168099</v>
      </c>
      <c r="BK32" s="747">
        <f>J32</f>
        <v>135.73778572114708</v>
      </c>
      <c r="BL32" s="524">
        <f>K32</f>
        <v>134.57970894839298</v>
      </c>
      <c r="BM32" s="563">
        <f t="shared" si="34"/>
        <v>-6.3407528093257892E-2</v>
      </c>
      <c r="BN32" s="563">
        <f>M32</f>
        <v>-8.5317199378306396E-3</v>
      </c>
      <c r="BO32" s="541"/>
      <c r="BP32" s="823">
        <f t="shared" ref="BP32:CN32" si="85">O32</f>
        <v>55</v>
      </c>
      <c r="BQ32" s="823">
        <f t="shared" si="85"/>
        <v>60</v>
      </c>
      <c r="BR32" s="823">
        <f t="shared" si="85"/>
        <v>60</v>
      </c>
      <c r="BS32" s="823">
        <f t="shared" si="85"/>
        <v>50</v>
      </c>
      <c r="BT32" s="823">
        <f t="shared" si="85"/>
        <v>50</v>
      </c>
      <c r="BU32" s="823">
        <f t="shared" si="85"/>
        <v>50</v>
      </c>
      <c r="BV32" s="823">
        <f t="shared" si="85"/>
        <v>50</v>
      </c>
      <c r="BW32" s="823">
        <f t="shared" si="85"/>
        <v>50</v>
      </c>
      <c r="BX32" s="823">
        <f t="shared" si="85"/>
        <v>50</v>
      </c>
      <c r="BY32" s="823">
        <f t="shared" si="85"/>
        <v>50</v>
      </c>
      <c r="BZ32" s="823">
        <f t="shared" si="85"/>
        <v>55</v>
      </c>
      <c r="CA32" s="823">
        <f t="shared" si="85"/>
        <v>50</v>
      </c>
      <c r="CB32" s="823">
        <f t="shared" si="85"/>
        <v>50</v>
      </c>
      <c r="CC32" s="823">
        <f t="shared" si="85"/>
        <v>65</v>
      </c>
      <c r="CD32" s="823">
        <f t="shared" si="85"/>
        <v>55</v>
      </c>
      <c r="CE32" s="823">
        <f t="shared" si="85"/>
        <v>50</v>
      </c>
      <c r="CF32" s="823">
        <f t="shared" si="85"/>
        <v>50</v>
      </c>
      <c r="CG32" s="823">
        <f t="shared" si="85"/>
        <v>55</v>
      </c>
      <c r="CH32" s="823">
        <f t="shared" si="85"/>
        <v>35.089784719999997</v>
      </c>
      <c r="CI32" s="823">
        <f t="shared" si="85"/>
        <v>35.739224099999994</v>
      </c>
      <c r="CJ32" s="823">
        <f t="shared" si="85"/>
        <v>37.529548059999996</v>
      </c>
      <c r="CK32" s="823">
        <f t="shared" si="85"/>
        <v>36.166362800000002</v>
      </c>
      <c r="CL32" s="823">
        <f t="shared" si="85"/>
        <v>31.910174679999997</v>
      </c>
      <c r="CM32" s="823">
        <f t="shared" si="85"/>
        <v>29.487671120000002</v>
      </c>
      <c r="CN32" s="823">
        <f t="shared" si="85"/>
        <v>37.198700639999998</v>
      </c>
      <c r="CO32" s="824"/>
      <c r="CP32" s="823">
        <f t="shared" ref="CP32:DB32" si="86">AO32</f>
        <v>100</v>
      </c>
      <c r="CQ32" s="823">
        <f t="shared" si="86"/>
        <v>115</v>
      </c>
      <c r="CR32" s="823">
        <f t="shared" si="86"/>
        <v>110</v>
      </c>
      <c r="CS32" s="823">
        <f t="shared" si="86"/>
        <v>100</v>
      </c>
      <c r="CT32" s="823">
        <f t="shared" si="86"/>
        <v>100</v>
      </c>
      <c r="CU32" s="823">
        <f t="shared" si="86"/>
        <v>100</v>
      </c>
      <c r="CV32" s="823">
        <f t="shared" si="86"/>
        <v>105</v>
      </c>
      <c r="CW32" s="823">
        <f t="shared" si="86"/>
        <v>115</v>
      </c>
      <c r="CX32" s="823">
        <f t="shared" si="86"/>
        <v>105</v>
      </c>
      <c r="CY32" s="823">
        <f t="shared" si="86"/>
        <v>105</v>
      </c>
      <c r="CZ32" s="823">
        <f t="shared" si="86"/>
        <v>70.829008819999984</v>
      </c>
      <c r="DA32" s="823">
        <f t="shared" si="86"/>
        <v>73.695910859999998</v>
      </c>
      <c r="DB32" s="823">
        <f t="shared" si="86"/>
        <v>61.397845799999999</v>
      </c>
    </row>
    <row r="33" spans="1:106" s="400" customFormat="1" ht="12.75" customHeight="1" x14ac:dyDescent="0.2">
      <c r="B33" s="535" t="s">
        <v>15</v>
      </c>
      <c r="C33" s="490">
        <v>10</v>
      </c>
      <c r="D33" s="490">
        <v>15</v>
      </c>
      <c r="E33" s="490">
        <v>15</v>
      </c>
      <c r="F33" s="490">
        <v>10</v>
      </c>
      <c r="G33" s="490">
        <v>15</v>
      </c>
      <c r="H33" s="490">
        <v>15</v>
      </c>
      <c r="I33" s="720">
        <v>38.260798058123783</v>
      </c>
      <c r="J33" s="859">
        <v>35.714206537522259</v>
      </c>
      <c r="K33" s="720">
        <v>35.394463453427356</v>
      </c>
      <c r="L33" s="564">
        <f t="shared" si="6"/>
        <v>-6.6558766409756442E-2</v>
      </c>
      <c r="M33" s="564">
        <f t="shared" si="7"/>
        <v>-8.9528262026197236E-3</v>
      </c>
      <c r="N33" s="562"/>
      <c r="O33" s="490">
        <v>5</v>
      </c>
      <c r="P33" s="490">
        <v>5</v>
      </c>
      <c r="Q33" s="490">
        <v>5</v>
      </c>
      <c r="R33" s="490">
        <v>5</v>
      </c>
      <c r="S33" s="490">
        <v>5</v>
      </c>
      <c r="T33" s="490">
        <v>5</v>
      </c>
      <c r="U33" s="490">
        <v>5</v>
      </c>
      <c r="V33" s="490">
        <v>5</v>
      </c>
      <c r="W33" s="490">
        <v>5</v>
      </c>
      <c r="X33" s="490">
        <v>5</v>
      </c>
      <c r="Y33" s="490">
        <v>5</v>
      </c>
      <c r="Z33" s="490">
        <v>5</v>
      </c>
      <c r="AA33" s="490">
        <v>5</v>
      </c>
      <c r="AB33" s="490">
        <v>5</v>
      </c>
      <c r="AC33" s="490">
        <v>5</v>
      </c>
      <c r="AD33" s="490">
        <v>5</v>
      </c>
      <c r="AE33" s="490">
        <v>5</v>
      </c>
      <c r="AF33" s="490">
        <v>5</v>
      </c>
      <c r="AG33" s="511"/>
      <c r="AH33" s="511"/>
      <c r="AI33" s="511"/>
      <c r="AJ33" s="511"/>
      <c r="AK33" s="511"/>
      <c r="AL33" s="511"/>
      <c r="AM33" s="511"/>
      <c r="AN33" s="588"/>
      <c r="AO33" s="490">
        <f t="shared" ref="AO33:AO37" si="87">D33-AP33</f>
        <v>5</v>
      </c>
      <c r="AP33" s="490">
        <f t="shared" ref="AP33:AP37" si="88">SUM(O33:P33)</f>
        <v>10</v>
      </c>
      <c r="AQ33" s="490">
        <f t="shared" ref="AQ33:AQ37" si="89">SUM(Q33:R33)</f>
        <v>10</v>
      </c>
      <c r="AR33" s="482">
        <f t="shared" ref="AR33:AR37" si="90">SUM(S33:T33)</f>
        <v>10</v>
      </c>
      <c r="AS33" s="490">
        <f t="shared" ref="AS33:AS37" si="91">SUM(U33:V33)</f>
        <v>10</v>
      </c>
      <c r="AT33" s="490">
        <f t="shared" ref="AT33:AT37" si="92">SUM(W33:X33)</f>
        <v>10</v>
      </c>
      <c r="AU33" s="490">
        <f t="shared" ref="AU33:AU37" si="93">SUM(Y33:Z33)</f>
        <v>10</v>
      </c>
      <c r="AV33" s="490">
        <f t="shared" ref="AV33:AV37" si="94">SUM(AA33:AB33)</f>
        <v>10</v>
      </c>
      <c r="AW33" s="490">
        <f t="shared" ref="AW33:AW37" si="95">SUM(AC33:AD33)</f>
        <v>10</v>
      </c>
      <c r="AX33" s="490">
        <f t="shared" ref="AX33:AX37" si="96">SUM(AE33:AF33)</f>
        <v>10</v>
      </c>
      <c r="AY33" s="490"/>
      <c r="AZ33" s="490"/>
      <c r="BA33" s="490"/>
      <c r="BB33" s="421"/>
      <c r="BC33" s="535" t="s">
        <v>15</v>
      </c>
      <c r="BD33" s="532">
        <f t="shared" si="9"/>
        <v>10</v>
      </c>
      <c r="BE33" s="532">
        <f t="shared" si="10"/>
        <v>15</v>
      </c>
      <c r="BF33" s="532">
        <f t="shared" si="11"/>
        <v>15</v>
      </c>
      <c r="BG33" s="532">
        <f t="shared" si="12"/>
        <v>10</v>
      </c>
      <c r="BH33" s="532">
        <f t="shared" si="13"/>
        <v>15</v>
      </c>
      <c r="BI33" s="532">
        <f t="shared" si="14"/>
        <v>15</v>
      </c>
      <c r="BJ33" s="532">
        <f t="shared" si="15"/>
        <v>38.260798058123783</v>
      </c>
      <c r="BK33" s="511">
        <f t="shared" si="15"/>
        <v>35.714206537522259</v>
      </c>
      <c r="BL33" s="532"/>
      <c r="BM33" s="565"/>
      <c r="BN33" s="559"/>
      <c r="BO33" s="523"/>
      <c r="BP33" s="818"/>
      <c r="BQ33" s="818"/>
      <c r="BR33" s="818"/>
      <c r="BS33" s="818"/>
      <c r="BT33" s="818"/>
      <c r="BU33" s="818"/>
      <c r="BV33" s="818"/>
      <c r="BW33" s="818"/>
      <c r="BX33" s="818"/>
      <c r="BY33" s="818"/>
      <c r="BZ33" s="818"/>
      <c r="CA33" s="818"/>
      <c r="CB33" s="818"/>
      <c r="CC33" s="818"/>
      <c r="CD33" s="818"/>
      <c r="CE33" s="818"/>
      <c r="CF33" s="818"/>
      <c r="CG33" s="818"/>
      <c r="CH33" s="818"/>
      <c r="CI33" s="818"/>
      <c r="CJ33" s="818"/>
      <c r="CK33" s="818"/>
      <c r="CL33" s="818"/>
      <c r="CM33" s="818"/>
      <c r="CN33" s="818"/>
      <c r="CO33" s="829"/>
      <c r="CP33" s="818"/>
      <c r="CQ33" s="818"/>
      <c r="CR33" s="818"/>
      <c r="CS33" s="820"/>
      <c r="CT33" s="820"/>
      <c r="CU33" s="820"/>
      <c r="CV33" s="820"/>
      <c r="CW33" s="820"/>
      <c r="CX33" s="820"/>
      <c r="CY33" s="820"/>
      <c r="CZ33" s="820"/>
      <c r="DA33" s="820"/>
      <c r="DB33" s="820"/>
    </row>
    <row r="34" spans="1:106" s="400" customFormat="1" ht="12.75" customHeight="1" x14ac:dyDescent="0.2">
      <c r="B34" s="535" t="s">
        <v>16</v>
      </c>
      <c r="C34" s="490">
        <v>5</v>
      </c>
      <c r="D34" s="490">
        <v>10</v>
      </c>
      <c r="E34" s="490">
        <v>10</v>
      </c>
      <c r="F34" s="490">
        <v>10</v>
      </c>
      <c r="G34" s="490">
        <v>10</v>
      </c>
      <c r="H34" s="490">
        <v>10</v>
      </c>
      <c r="I34" s="720">
        <v>27.391253155247707</v>
      </c>
      <c r="J34" s="859">
        <v>25.47779703699393</v>
      </c>
      <c r="K34" s="720">
        <v>24.762666446504308</v>
      </c>
      <c r="L34" s="564">
        <f t="shared" si="6"/>
        <v>-6.9856465033152015E-2</v>
      </c>
      <c r="M34" s="564">
        <f t="shared" si="7"/>
        <v>-2.8068776490025704E-2</v>
      </c>
      <c r="N34" s="562"/>
      <c r="O34" s="490">
        <v>0</v>
      </c>
      <c r="P34" s="490">
        <v>5</v>
      </c>
      <c r="Q34" s="490">
        <v>5</v>
      </c>
      <c r="R34" s="490">
        <v>0</v>
      </c>
      <c r="S34" s="490">
        <v>0</v>
      </c>
      <c r="T34" s="490">
        <v>0</v>
      </c>
      <c r="U34" s="490">
        <v>0</v>
      </c>
      <c r="V34" s="490">
        <v>0</v>
      </c>
      <c r="W34" s="490">
        <v>0</v>
      </c>
      <c r="X34" s="490">
        <v>0</v>
      </c>
      <c r="Y34" s="490">
        <v>5</v>
      </c>
      <c r="Z34" s="490">
        <v>0</v>
      </c>
      <c r="AA34" s="490">
        <v>0</v>
      </c>
      <c r="AB34" s="490">
        <v>5</v>
      </c>
      <c r="AC34" s="490">
        <v>5</v>
      </c>
      <c r="AD34" s="490">
        <v>0</v>
      </c>
      <c r="AE34" s="490">
        <v>0</v>
      </c>
      <c r="AF34" s="490">
        <v>5</v>
      </c>
      <c r="AG34" s="511"/>
      <c r="AH34" s="511"/>
      <c r="AI34" s="511"/>
      <c r="AJ34" s="511"/>
      <c r="AK34" s="511"/>
      <c r="AL34" s="511"/>
      <c r="AM34" s="511"/>
      <c r="AN34" s="588"/>
      <c r="AO34" s="490">
        <f t="shared" si="87"/>
        <v>5</v>
      </c>
      <c r="AP34" s="490">
        <f t="shared" si="88"/>
        <v>5</v>
      </c>
      <c r="AQ34" s="490">
        <f t="shared" si="89"/>
        <v>5</v>
      </c>
      <c r="AR34" s="490">
        <f t="shared" si="90"/>
        <v>0</v>
      </c>
      <c r="AS34" s="490">
        <f t="shared" si="91"/>
        <v>0</v>
      </c>
      <c r="AT34" s="490">
        <f t="shared" si="92"/>
        <v>0</v>
      </c>
      <c r="AU34" s="490">
        <f t="shared" si="93"/>
        <v>5</v>
      </c>
      <c r="AV34" s="490">
        <f t="shared" si="94"/>
        <v>5</v>
      </c>
      <c r="AW34" s="490">
        <f t="shared" si="95"/>
        <v>5</v>
      </c>
      <c r="AX34" s="490">
        <f t="shared" si="96"/>
        <v>5</v>
      </c>
      <c r="AY34" s="490"/>
      <c r="AZ34" s="490"/>
      <c r="BA34" s="490"/>
      <c r="BB34" s="421"/>
      <c r="BC34" s="535" t="s">
        <v>16</v>
      </c>
      <c r="BD34" s="532">
        <f t="shared" si="9"/>
        <v>5</v>
      </c>
      <c r="BE34" s="532">
        <f t="shared" si="10"/>
        <v>10</v>
      </c>
      <c r="BF34" s="532">
        <f t="shared" si="11"/>
        <v>10</v>
      </c>
      <c r="BG34" s="532">
        <f t="shared" si="12"/>
        <v>10</v>
      </c>
      <c r="BH34" s="532">
        <f t="shared" si="13"/>
        <v>10</v>
      </c>
      <c r="BI34" s="532">
        <f t="shared" si="14"/>
        <v>10</v>
      </c>
      <c r="BJ34" s="532">
        <f t="shared" si="15"/>
        <v>27.391253155247707</v>
      </c>
      <c r="BK34" s="511">
        <f t="shared" si="15"/>
        <v>25.47779703699393</v>
      </c>
      <c r="BL34" s="532"/>
      <c r="BM34" s="565"/>
      <c r="BN34" s="559"/>
      <c r="BO34" s="627"/>
      <c r="BP34" s="818"/>
      <c r="BQ34" s="818"/>
      <c r="BR34" s="818"/>
      <c r="BS34" s="818"/>
      <c r="BT34" s="818"/>
      <c r="BU34" s="818"/>
      <c r="BV34" s="818"/>
      <c r="BW34" s="818"/>
      <c r="BX34" s="818"/>
      <c r="BY34" s="818"/>
      <c r="BZ34" s="818"/>
      <c r="CA34" s="818"/>
      <c r="CB34" s="818"/>
      <c r="CC34" s="818"/>
      <c r="CD34" s="818"/>
      <c r="CE34" s="818"/>
      <c r="CF34" s="818"/>
      <c r="CG34" s="818"/>
      <c r="CH34" s="818"/>
      <c r="CI34" s="818"/>
      <c r="CJ34" s="818"/>
      <c r="CK34" s="818"/>
      <c r="CL34" s="818"/>
      <c r="CM34" s="818"/>
      <c r="CN34" s="818"/>
      <c r="CO34" s="829"/>
      <c r="CP34" s="818"/>
      <c r="CQ34" s="818"/>
      <c r="CR34" s="818"/>
      <c r="CS34" s="820"/>
      <c r="CT34" s="820"/>
      <c r="CU34" s="820"/>
      <c r="CV34" s="820"/>
      <c r="CW34" s="820"/>
      <c r="CX34" s="820"/>
      <c r="CY34" s="820"/>
      <c r="CZ34" s="820"/>
      <c r="DA34" s="820"/>
      <c r="DB34" s="820"/>
    </row>
    <row r="35" spans="1:106" s="400" customFormat="1" ht="12.75" customHeight="1" x14ac:dyDescent="0.2">
      <c r="B35" s="535" t="s">
        <v>17</v>
      </c>
      <c r="C35" s="490">
        <v>15</v>
      </c>
      <c r="D35" s="490">
        <v>15</v>
      </c>
      <c r="E35" s="490">
        <v>15</v>
      </c>
      <c r="F35" s="490">
        <v>15</v>
      </c>
      <c r="G35" s="490">
        <v>15</v>
      </c>
      <c r="H35" s="490">
        <v>15</v>
      </c>
      <c r="I35" s="720">
        <v>19.710108090548616</v>
      </c>
      <c r="J35" s="859">
        <v>18.297601072354858</v>
      </c>
      <c r="K35" s="720">
        <v>18.033680999084659</v>
      </c>
      <c r="L35" s="564">
        <f t="shared" si="6"/>
        <v>-7.1664092946861269E-2</v>
      </c>
      <c r="M35" s="564">
        <f t="shared" si="7"/>
        <v>-1.4423752721822392E-2</v>
      </c>
      <c r="N35" s="562"/>
      <c r="O35" s="490">
        <v>5</v>
      </c>
      <c r="P35" s="490">
        <v>5</v>
      </c>
      <c r="Q35" s="490">
        <v>5</v>
      </c>
      <c r="R35" s="490">
        <v>5</v>
      </c>
      <c r="S35" s="490">
        <v>5</v>
      </c>
      <c r="T35" s="490">
        <v>5</v>
      </c>
      <c r="U35" s="490">
        <v>5</v>
      </c>
      <c r="V35" s="490">
        <v>5</v>
      </c>
      <c r="W35" s="490">
        <v>5</v>
      </c>
      <c r="X35" s="490">
        <v>5</v>
      </c>
      <c r="Y35" s="490">
        <v>5</v>
      </c>
      <c r="Z35" s="490">
        <v>5</v>
      </c>
      <c r="AA35" s="490">
        <v>5</v>
      </c>
      <c r="AB35" s="490">
        <v>5</v>
      </c>
      <c r="AC35" s="490">
        <v>5</v>
      </c>
      <c r="AD35" s="490">
        <v>5</v>
      </c>
      <c r="AE35" s="490">
        <v>5</v>
      </c>
      <c r="AF35" s="490">
        <v>5</v>
      </c>
      <c r="AG35" s="511"/>
      <c r="AH35" s="511"/>
      <c r="AI35" s="511"/>
      <c r="AJ35" s="511"/>
      <c r="AK35" s="511"/>
      <c r="AL35" s="511"/>
      <c r="AM35" s="511"/>
      <c r="AN35" s="588"/>
      <c r="AO35" s="490">
        <f t="shared" si="87"/>
        <v>5</v>
      </c>
      <c r="AP35" s="490">
        <f t="shared" si="88"/>
        <v>10</v>
      </c>
      <c r="AQ35" s="490">
        <f t="shared" si="89"/>
        <v>10</v>
      </c>
      <c r="AR35" s="490">
        <f t="shared" si="90"/>
        <v>10</v>
      </c>
      <c r="AS35" s="490">
        <f t="shared" si="91"/>
        <v>10</v>
      </c>
      <c r="AT35" s="490">
        <f t="shared" si="92"/>
        <v>10</v>
      </c>
      <c r="AU35" s="490">
        <f t="shared" si="93"/>
        <v>10</v>
      </c>
      <c r="AV35" s="490">
        <f t="shared" si="94"/>
        <v>10</v>
      </c>
      <c r="AW35" s="490">
        <f t="shared" si="95"/>
        <v>10</v>
      </c>
      <c r="AX35" s="490">
        <f t="shared" si="96"/>
        <v>10</v>
      </c>
      <c r="AY35" s="490"/>
      <c r="AZ35" s="490"/>
      <c r="BA35" s="490"/>
      <c r="BB35" s="421"/>
      <c r="BC35" s="535" t="s">
        <v>17</v>
      </c>
      <c r="BD35" s="532">
        <f t="shared" si="9"/>
        <v>15</v>
      </c>
      <c r="BE35" s="532">
        <f t="shared" si="10"/>
        <v>15</v>
      </c>
      <c r="BF35" s="532">
        <f t="shared" si="11"/>
        <v>15</v>
      </c>
      <c r="BG35" s="532">
        <f t="shared" si="12"/>
        <v>15</v>
      </c>
      <c r="BH35" s="532">
        <f t="shared" si="13"/>
        <v>15</v>
      </c>
      <c r="BI35" s="532">
        <f t="shared" si="14"/>
        <v>15</v>
      </c>
      <c r="BJ35" s="532">
        <f t="shared" si="15"/>
        <v>19.710108090548616</v>
      </c>
      <c r="BK35" s="511">
        <f t="shared" si="15"/>
        <v>18.297601072354858</v>
      </c>
      <c r="BL35" s="532"/>
      <c r="BM35" s="565"/>
      <c r="BN35" s="559"/>
      <c r="BO35" s="627"/>
      <c r="BP35" s="818"/>
      <c r="BQ35" s="818"/>
      <c r="BR35" s="818"/>
      <c r="BS35" s="818"/>
      <c r="BT35" s="818"/>
      <c r="BU35" s="818"/>
      <c r="BV35" s="818"/>
      <c r="BW35" s="818"/>
      <c r="BX35" s="818"/>
      <c r="BY35" s="818"/>
      <c r="BZ35" s="818"/>
      <c r="CA35" s="818"/>
      <c r="CB35" s="818"/>
      <c r="CC35" s="818"/>
      <c r="CD35" s="818"/>
      <c r="CE35" s="818"/>
      <c r="CF35" s="818"/>
      <c r="CG35" s="818"/>
      <c r="CH35" s="818"/>
      <c r="CI35" s="818"/>
      <c r="CJ35" s="818"/>
      <c r="CK35" s="818"/>
      <c r="CL35" s="818"/>
      <c r="CM35" s="818"/>
      <c r="CN35" s="818"/>
      <c r="CO35" s="829"/>
      <c r="CP35" s="818"/>
      <c r="CQ35" s="818"/>
      <c r="CR35" s="818"/>
      <c r="CS35" s="820"/>
      <c r="CT35" s="820"/>
      <c r="CU35" s="820"/>
      <c r="CV35" s="820"/>
      <c r="CW35" s="820"/>
      <c r="CX35" s="820"/>
      <c r="CY35" s="820"/>
      <c r="CZ35" s="820"/>
      <c r="DA35" s="820"/>
      <c r="DB35" s="820"/>
    </row>
    <row r="36" spans="1:106" ht="12.75" customHeight="1" x14ac:dyDescent="0.2">
      <c r="B36" s="535" t="s">
        <v>18</v>
      </c>
      <c r="C36" s="490">
        <v>75</v>
      </c>
      <c r="D36" s="490">
        <v>70</v>
      </c>
      <c r="E36" s="490">
        <v>70</v>
      </c>
      <c r="F36" s="490">
        <v>80</v>
      </c>
      <c r="G36" s="490">
        <v>90</v>
      </c>
      <c r="H36" s="490">
        <v>85</v>
      </c>
      <c r="I36" s="720">
        <v>28.115889482106112</v>
      </c>
      <c r="J36" s="859">
        <v>26.836481572787125</v>
      </c>
      <c r="K36" s="720">
        <v>26.646782371781811</v>
      </c>
      <c r="L36" s="564">
        <f t="shared" si="6"/>
        <v>-4.5504799346051117E-2</v>
      </c>
      <c r="M36" s="564">
        <f t="shared" si="7"/>
        <v>-7.0687061003434914E-3</v>
      </c>
      <c r="N36" s="562"/>
      <c r="O36" s="490">
        <v>20</v>
      </c>
      <c r="P36" s="490">
        <v>15</v>
      </c>
      <c r="Q36" s="490">
        <v>15</v>
      </c>
      <c r="R36" s="490">
        <v>15</v>
      </c>
      <c r="S36" s="490">
        <v>20</v>
      </c>
      <c r="T36" s="490">
        <v>20</v>
      </c>
      <c r="U36" s="490">
        <v>20</v>
      </c>
      <c r="V36" s="490">
        <v>20</v>
      </c>
      <c r="W36" s="490">
        <v>20</v>
      </c>
      <c r="X36" s="490">
        <v>20</v>
      </c>
      <c r="Y36" s="490">
        <v>20</v>
      </c>
      <c r="Z36" s="490">
        <v>20</v>
      </c>
      <c r="AA36" s="490">
        <v>20</v>
      </c>
      <c r="AB36" s="490">
        <v>30</v>
      </c>
      <c r="AC36" s="490">
        <v>20</v>
      </c>
      <c r="AD36" s="490">
        <v>20</v>
      </c>
      <c r="AE36" s="490">
        <v>20</v>
      </c>
      <c r="AF36" s="490">
        <v>20</v>
      </c>
      <c r="AG36" s="511"/>
      <c r="AH36" s="511"/>
      <c r="AI36" s="511"/>
      <c r="AJ36" s="511"/>
      <c r="AK36" s="511"/>
      <c r="AL36" s="511"/>
      <c r="AM36" s="511"/>
      <c r="AN36" s="588"/>
      <c r="AO36" s="490">
        <f t="shared" si="87"/>
        <v>35</v>
      </c>
      <c r="AP36" s="490">
        <f t="shared" si="88"/>
        <v>35</v>
      </c>
      <c r="AQ36" s="490">
        <f t="shared" si="89"/>
        <v>30</v>
      </c>
      <c r="AR36" s="490">
        <f t="shared" si="90"/>
        <v>40</v>
      </c>
      <c r="AS36" s="490">
        <f t="shared" si="91"/>
        <v>40</v>
      </c>
      <c r="AT36" s="490">
        <f t="shared" si="92"/>
        <v>40</v>
      </c>
      <c r="AU36" s="490">
        <f t="shared" si="93"/>
        <v>40</v>
      </c>
      <c r="AV36" s="490">
        <f t="shared" si="94"/>
        <v>50</v>
      </c>
      <c r="AW36" s="490">
        <f t="shared" si="95"/>
        <v>40</v>
      </c>
      <c r="AX36" s="490">
        <f t="shared" si="96"/>
        <v>40</v>
      </c>
      <c r="AY36" s="490"/>
      <c r="AZ36" s="490"/>
      <c r="BA36" s="490"/>
      <c r="BB36" s="421"/>
      <c r="BC36" s="535" t="s">
        <v>18</v>
      </c>
      <c r="BD36" s="532">
        <f t="shared" si="9"/>
        <v>75</v>
      </c>
      <c r="BE36" s="532">
        <f t="shared" si="10"/>
        <v>70</v>
      </c>
      <c r="BF36" s="532">
        <f t="shared" si="11"/>
        <v>70</v>
      </c>
      <c r="BG36" s="532">
        <f t="shared" si="12"/>
        <v>80</v>
      </c>
      <c r="BH36" s="532">
        <f t="shared" si="13"/>
        <v>90</v>
      </c>
      <c r="BI36" s="532">
        <f t="shared" si="14"/>
        <v>85</v>
      </c>
      <c r="BJ36" s="532">
        <f t="shared" si="15"/>
        <v>28.115889482106112</v>
      </c>
      <c r="BK36" s="511">
        <f t="shared" si="15"/>
        <v>26.836481572787125</v>
      </c>
      <c r="BL36" s="532"/>
      <c r="BM36" s="565"/>
      <c r="BN36" s="559"/>
      <c r="BO36" s="523"/>
      <c r="BP36" s="818"/>
      <c r="BQ36" s="818"/>
      <c r="BR36" s="818"/>
      <c r="BS36" s="818"/>
      <c r="BT36" s="818"/>
      <c r="BU36" s="818"/>
      <c r="BV36" s="818"/>
      <c r="BW36" s="818"/>
      <c r="BX36" s="818"/>
      <c r="BY36" s="818"/>
      <c r="BZ36" s="818"/>
      <c r="CA36" s="818"/>
      <c r="CB36" s="818"/>
      <c r="CC36" s="818"/>
      <c r="CD36" s="818"/>
      <c r="CE36" s="818"/>
      <c r="CF36" s="818"/>
      <c r="CG36" s="818"/>
      <c r="CH36" s="818"/>
      <c r="CI36" s="818"/>
      <c r="CJ36" s="818"/>
      <c r="CK36" s="818"/>
      <c r="CL36" s="818"/>
      <c r="CM36" s="818"/>
      <c r="CN36" s="818"/>
      <c r="CO36" s="825"/>
      <c r="CP36" s="818"/>
      <c r="CQ36" s="818"/>
      <c r="CR36" s="818"/>
      <c r="CS36" s="822"/>
      <c r="CT36" s="822"/>
      <c r="CU36" s="822"/>
      <c r="CV36" s="822"/>
      <c r="CW36" s="822"/>
      <c r="CX36" s="822"/>
      <c r="CY36" s="822"/>
      <c r="CZ36" s="822"/>
      <c r="DA36" s="822"/>
      <c r="DB36" s="822"/>
    </row>
    <row r="37" spans="1:106" s="400" customFormat="1" ht="12.75" customHeight="1" x14ac:dyDescent="0.2">
      <c r="B37" s="401" t="s">
        <v>19</v>
      </c>
      <c r="C37" s="520">
        <v>90</v>
      </c>
      <c r="D37" s="520">
        <v>105</v>
      </c>
      <c r="E37" s="520">
        <v>95</v>
      </c>
      <c r="F37" s="520">
        <v>80</v>
      </c>
      <c r="G37" s="520">
        <v>80</v>
      </c>
      <c r="H37" s="520">
        <v>80</v>
      </c>
      <c r="I37" s="722">
        <v>31.449216585654774</v>
      </c>
      <c r="J37" s="864">
        <v>29.411699501488918</v>
      </c>
      <c r="K37" s="722">
        <v>29.74211567759485</v>
      </c>
      <c r="L37" s="566">
        <f t="shared" si="6"/>
        <v>-6.4787530672393512E-2</v>
      </c>
      <c r="M37" s="566">
        <f t="shared" si="7"/>
        <v>1.1234174893198778E-2</v>
      </c>
      <c r="N37" s="562"/>
      <c r="O37" s="520">
        <v>25</v>
      </c>
      <c r="P37" s="520">
        <v>30</v>
      </c>
      <c r="Q37" s="520">
        <v>30</v>
      </c>
      <c r="R37" s="520">
        <v>25</v>
      </c>
      <c r="S37" s="520">
        <v>20</v>
      </c>
      <c r="T37" s="520">
        <v>20</v>
      </c>
      <c r="U37" s="520">
        <v>20</v>
      </c>
      <c r="V37" s="520">
        <v>20</v>
      </c>
      <c r="W37" s="520">
        <v>20</v>
      </c>
      <c r="X37" s="520">
        <v>20</v>
      </c>
      <c r="Y37" s="520">
        <v>20</v>
      </c>
      <c r="Z37" s="520">
        <v>20</v>
      </c>
      <c r="AA37" s="520">
        <v>20</v>
      </c>
      <c r="AB37" s="520">
        <v>20</v>
      </c>
      <c r="AC37" s="520">
        <v>20</v>
      </c>
      <c r="AD37" s="520">
        <v>20</v>
      </c>
      <c r="AE37" s="520">
        <v>20</v>
      </c>
      <c r="AF37" s="520">
        <v>20</v>
      </c>
      <c r="AG37" s="520"/>
      <c r="AH37" s="520"/>
      <c r="AI37" s="520"/>
      <c r="AJ37" s="520"/>
      <c r="AK37" s="520"/>
      <c r="AL37" s="520"/>
      <c r="AM37" s="520"/>
      <c r="AN37" s="588"/>
      <c r="AO37" s="520">
        <f t="shared" si="87"/>
        <v>50</v>
      </c>
      <c r="AP37" s="520">
        <f t="shared" si="88"/>
        <v>55</v>
      </c>
      <c r="AQ37" s="520">
        <f t="shared" si="89"/>
        <v>55</v>
      </c>
      <c r="AR37" s="520">
        <f t="shared" si="90"/>
        <v>40</v>
      </c>
      <c r="AS37" s="520">
        <f t="shared" si="91"/>
        <v>40</v>
      </c>
      <c r="AT37" s="520">
        <f t="shared" si="92"/>
        <v>40</v>
      </c>
      <c r="AU37" s="520">
        <f t="shared" si="93"/>
        <v>40</v>
      </c>
      <c r="AV37" s="520">
        <f t="shared" si="94"/>
        <v>40</v>
      </c>
      <c r="AW37" s="520">
        <f t="shared" si="95"/>
        <v>40</v>
      </c>
      <c r="AX37" s="520">
        <f t="shared" si="96"/>
        <v>40</v>
      </c>
      <c r="AY37" s="520"/>
      <c r="AZ37" s="520"/>
      <c r="BA37" s="520"/>
      <c r="BB37" s="421"/>
      <c r="BC37" s="401" t="s">
        <v>19</v>
      </c>
      <c r="BD37" s="403">
        <f t="shared" si="9"/>
        <v>90</v>
      </c>
      <c r="BE37" s="403">
        <f t="shared" si="10"/>
        <v>105</v>
      </c>
      <c r="BF37" s="403">
        <f t="shared" si="11"/>
        <v>95</v>
      </c>
      <c r="BG37" s="403">
        <f t="shared" si="12"/>
        <v>80</v>
      </c>
      <c r="BH37" s="403">
        <f t="shared" si="13"/>
        <v>80</v>
      </c>
      <c r="BI37" s="403">
        <f t="shared" si="14"/>
        <v>80</v>
      </c>
      <c r="BJ37" s="403">
        <f t="shared" si="15"/>
        <v>31.449216585654774</v>
      </c>
      <c r="BK37" s="89">
        <f t="shared" si="15"/>
        <v>29.411699501488918</v>
      </c>
      <c r="BL37" s="403"/>
      <c r="BM37" s="567"/>
      <c r="BN37" s="568"/>
      <c r="BO37" s="523"/>
      <c r="BP37" s="826"/>
      <c r="BQ37" s="826"/>
      <c r="BR37" s="826"/>
      <c r="BS37" s="826"/>
      <c r="BT37" s="826"/>
      <c r="BU37" s="826"/>
      <c r="BV37" s="826"/>
      <c r="BW37" s="826"/>
      <c r="BX37" s="826"/>
      <c r="BY37" s="826"/>
      <c r="BZ37" s="826"/>
      <c r="CA37" s="826"/>
      <c r="CB37" s="826"/>
      <c r="CC37" s="826"/>
      <c r="CD37" s="826"/>
      <c r="CE37" s="826"/>
      <c r="CF37" s="826"/>
      <c r="CG37" s="826"/>
      <c r="CH37" s="826"/>
      <c r="CI37" s="826"/>
      <c r="CJ37" s="826"/>
      <c r="CK37" s="826"/>
      <c r="CL37" s="826"/>
      <c r="CM37" s="826"/>
      <c r="CN37" s="826"/>
      <c r="CO37" s="827"/>
      <c r="CP37" s="826"/>
      <c r="CQ37" s="826"/>
      <c r="CR37" s="826"/>
      <c r="CS37" s="826"/>
      <c r="CT37" s="826"/>
      <c r="CU37" s="826"/>
      <c r="CV37" s="826"/>
      <c r="CW37" s="826"/>
      <c r="CX37" s="826"/>
      <c r="CY37" s="826"/>
      <c r="CZ37" s="826"/>
      <c r="DA37" s="826"/>
      <c r="DB37" s="826"/>
    </row>
    <row r="38" spans="1:106" ht="12.75" customHeight="1" x14ac:dyDescent="0.2">
      <c r="B38" s="530" t="s">
        <v>11</v>
      </c>
      <c r="C38" s="519">
        <v>145</v>
      </c>
      <c r="D38" s="519">
        <v>175</v>
      </c>
      <c r="E38" s="519">
        <v>200</v>
      </c>
      <c r="F38" s="519">
        <v>205</v>
      </c>
      <c r="G38" s="519">
        <v>180</v>
      </c>
      <c r="H38" s="519">
        <v>245</v>
      </c>
      <c r="I38" s="719">
        <f>SUM(I39:I43)</f>
        <v>223.88605502596255</v>
      </c>
      <c r="J38" s="813">
        <f>SUM(J39:J43)</f>
        <v>477.72315141382722</v>
      </c>
      <c r="K38" s="719">
        <v>496.68645136399363</v>
      </c>
      <c r="L38" s="561">
        <f t="shared" si="6"/>
        <v>1.1337780566924049</v>
      </c>
      <c r="M38" s="561">
        <f t="shared" si="7"/>
        <v>3.9695166319748676E-2</v>
      </c>
      <c r="N38" s="562"/>
      <c r="O38" s="519">
        <v>40</v>
      </c>
      <c r="P38" s="519">
        <v>50</v>
      </c>
      <c r="Q38" s="519">
        <v>30</v>
      </c>
      <c r="R38" s="519">
        <v>45</v>
      </c>
      <c r="S38" s="519">
        <v>70</v>
      </c>
      <c r="T38" s="524">
        <v>70</v>
      </c>
      <c r="U38" s="524">
        <v>60</v>
      </c>
      <c r="V38" s="524">
        <v>80</v>
      </c>
      <c r="W38" s="524">
        <v>60</v>
      </c>
      <c r="X38" s="524">
        <v>5</v>
      </c>
      <c r="Y38" s="524">
        <v>40</v>
      </c>
      <c r="Z38" s="524">
        <v>50</v>
      </c>
      <c r="AA38" s="524">
        <v>45</v>
      </c>
      <c r="AB38" s="524">
        <v>35</v>
      </c>
      <c r="AC38" s="524">
        <v>60</v>
      </c>
      <c r="AD38" s="524">
        <v>60</v>
      </c>
      <c r="AE38" s="524">
        <v>65</v>
      </c>
      <c r="AF38" s="524">
        <v>65</v>
      </c>
      <c r="AG38" s="519">
        <v>120.01130730866316</v>
      </c>
      <c r="AH38" s="519">
        <v>71.304469653736874</v>
      </c>
      <c r="AI38" s="519">
        <v>101.68690249891529</v>
      </c>
      <c r="AJ38" s="519">
        <v>-69.116624435352776</v>
      </c>
      <c r="AK38" s="519">
        <v>109.91909903628176</v>
      </c>
      <c r="AL38" s="519">
        <v>25.507097573424343</v>
      </c>
      <c r="AM38" s="519">
        <v>137.91902396434429</v>
      </c>
      <c r="AN38" s="588"/>
      <c r="AO38" s="519">
        <f t="shared" ref="AO38:AR38" si="97">SUM(AO39:AO43)</f>
        <v>85</v>
      </c>
      <c r="AP38" s="519">
        <f t="shared" si="97"/>
        <v>90</v>
      </c>
      <c r="AQ38" s="519">
        <f t="shared" si="97"/>
        <v>75</v>
      </c>
      <c r="AR38" s="519">
        <f t="shared" si="97"/>
        <v>140</v>
      </c>
      <c r="AS38" s="519">
        <f>SUM(AS39:AS43)</f>
        <v>140</v>
      </c>
      <c r="AT38" s="519">
        <f t="shared" ref="AT38:AW38" si="98">SUM(AT39:AT43)</f>
        <v>65</v>
      </c>
      <c r="AU38" s="519">
        <f t="shared" si="98"/>
        <v>90</v>
      </c>
      <c r="AV38" s="519">
        <f t="shared" si="98"/>
        <v>80</v>
      </c>
      <c r="AW38" s="519">
        <f t="shared" si="98"/>
        <v>120</v>
      </c>
      <c r="AX38" s="519">
        <f>SUM(AX39:AX43)</f>
        <v>130</v>
      </c>
      <c r="AY38" s="519">
        <f>AG38+AH38</f>
        <v>191.31577696240004</v>
      </c>
      <c r="AZ38" s="519">
        <f t="shared" si="26"/>
        <v>32.570278063562512</v>
      </c>
      <c r="BA38" s="519">
        <f>AK38+AL38</f>
        <v>135.4261966097061</v>
      </c>
      <c r="BB38" s="421"/>
      <c r="BC38" s="530" t="s">
        <v>11</v>
      </c>
      <c r="BD38" s="524">
        <f t="shared" si="9"/>
        <v>145</v>
      </c>
      <c r="BE38" s="524">
        <f t="shared" si="10"/>
        <v>175</v>
      </c>
      <c r="BF38" s="524">
        <f t="shared" si="11"/>
        <v>200</v>
      </c>
      <c r="BG38" s="524">
        <f t="shared" si="12"/>
        <v>205</v>
      </c>
      <c r="BH38" s="524">
        <f t="shared" si="13"/>
        <v>180</v>
      </c>
      <c r="BI38" s="524">
        <f t="shared" si="14"/>
        <v>245</v>
      </c>
      <c r="BJ38" s="524">
        <f t="shared" si="15"/>
        <v>223.88605502596255</v>
      </c>
      <c r="BK38" s="747">
        <f>J38</f>
        <v>477.72315141382722</v>
      </c>
      <c r="BL38" s="524">
        <f>K38</f>
        <v>496.68645136399363</v>
      </c>
      <c r="BM38" s="563">
        <f t="shared" si="34"/>
        <v>1.1337780566924049</v>
      </c>
      <c r="BN38" s="563">
        <f>M38</f>
        <v>3.9695166319748676E-2</v>
      </c>
      <c r="BO38" s="541"/>
      <c r="BP38" s="823">
        <f t="shared" ref="BP38:CN38" si="99">O38</f>
        <v>40</v>
      </c>
      <c r="BQ38" s="823">
        <f t="shared" si="99"/>
        <v>50</v>
      </c>
      <c r="BR38" s="823">
        <f t="shared" si="99"/>
        <v>30</v>
      </c>
      <c r="BS38" s="823">
        <f t="shared" si="99"/>
        <v>45</v>
      </c>
      <c r="BT38" s="823">
        <f t="shared" si="99"/>
        <v>70</v>
      </c>
      <c r="BU38" s="823">
        <f t="shared" si="99"/>
        <v>70</v>
      </c>
      <c r="BV38" s="823">
        <f t="shared" si="99"/>
        <v>60</v>
      </c>
      <c r="BW38" s="823">
        <f t="shared" si="99"/>
        <v>80</v>
      </c>
      <c r="BX38" s="823">
        <f t="shared" si="99"/>
        <v>60</v>
      </c>
      <c r="BY38" s="823">
        <f t="shared" si="99"/>
        <v>5</v>
      </c>
      <c r="BZ38" s="823">
        <f t="shared" si="99"/>
        <v>40</v>
      </c>
      <c r="CA38" s="823">
        <f t="shared" si="99"/>
        <v>50</v>
      </c>
      <c r="CB38" s="823">
        <f t="shared" si="99"/>
        <v>45</v>
      </c>
      <c r="CC38" s="823">
        <f t="shared" si="99"/>
        <v>35</v>
      </c>
      <c r="CD38" s="823">
        <f t="shared" si="99"/>
        <v>60</v>
      </c>
      <c r="CE38" s="823">
        <f t="shared" si="99"/>
        <v>60</v>
      </c>
      <c r="CF38" s="823">
        <f t="shared" si="99"/>
        <v>65</v>
      </c>
      <c r="CG38" s="823">
        <f t="shared" si="99"/>
        <v>65</v>
      </c>
      <c r="CH38" s="823">
        <f t="shared" si="99"/>
        <v>120.01130730866316</v>
      </c>
      <c r="CI38" s="823">
        <f t="shared" si="99"/>
        <v>71.304469653736874</v>
      </c>
      <c r="CJ38" s="823">
        <f t="shared" si="99"/>
        <v>101.68690249891529</v>
      </c>
      <c r="CK38" s="823">
        <f t="shared" si="99"/>
        <v>-69.116624435352776</v>
      </c>
      <c r="CL38" s="823">
        <f t="shared" si="99"/>
        <v>109.91909903628176</v>
      </c>
      <c r="CM38" s="823">
        <f t="shared" si="99"/>
        <v>25.507097573424343</v>
      </c>
      <c r="CN38" s="823">
        <f t="shared" si="99"/>
        <v>137.91902396434429</v>
      </c>
      <c r="CO38" s="824"/>
      <c r="CP38" s="823">
        <f t="shared" ref="CP38:DB38" si="100">AO38</f>
        <v>85</v>
      </c>
      <c r="CQ38" s="823">
        <f t="shared" si="100"/>
        <v>90</v>
      </c>
      <c r="CR38" s="823">
        <f t="shared" si="100"/>
        <v>75</v>
      </c>
      <c r="CS38" s="823">
        <f t="shared" si="100"/>
        <v>140</v>
      </c>
      <c r="CT38" s="823">
        <f t="shared" si="100"/>
        <v>140</v>
      </c>
      <c r="CU38" s="823">
        <f t="shared" si="100"/>
        <v>65</v>
      </c>
      <c r="CV38" s="823">
        <f t="shared" si="100"/>
        <v>90</v>
      </c>
      <c r="CW38" s="823">
        <f t="shared" si="100"/>
        <v>80</v>
      </c>
      <c r="CX38" s="823">
        <f t="shared" si="100"/>
        <v>120</v>
      </c>
      <c r="CY38" s="823">
        <f t="shared" si="100"/>
        <v>130</v>
      </c>
      <c r="CZ38" s="823">
        <f t="shared" si="100"/>
        <v>191.31577696240004</v>
      </c>
      <c r="DA38" s="823">
        <f t="shared" si="100"/>
        <v>32.570278063562512</v>
      </c>
      <c r="DB38" s="823">
        <f t="shared" si="100"/>
        <v>135.4261966097061</v>
      </c>
    </row>
    <row r="39" spans="1:106" s="400" customFormat="1" ht="12.75" customHeight="1" x14ac:dyDescent="0.2">
      <c r="B39" s="535" t="s">
        <v>15</v>
      </c>
      <c r="C39" s="490">
        <v>5</v>
      </c>
      <c r="D39" s="490">
        <v>10</v>
      </c>
      <c r="E39" s="490">
        <v>0</v>
      </c>
      <c r="F39" s="490">
        <v>20</v>
      </c>
      <c r="G39" s="490">
        <v>5</v>
      </c>
      <c r="H39" s="490">
        <v>5</v>
      </c>
      <c r="I39" s="720">
        <v>6.8553211921250128</v>
      </c>
      <c r="J39" s="859">
        <v>-20.198130548082819</v>
      </c>
      <c r="K39" s="720"/>
      <c r="L39" s="564" t="str">
        <f t="shared" si="6"/>
        <v>N/A</v>
      </c>
      <c r="M39" s="564" t="str">
        <f t="shared" si="7"/>
        <v>N/A</v>
      </c>
      <c r="N39" s="562"/>
      <c r="O39" s="490">
        <v>0</v>
      </c>
      <c r="P39" s="490">
        <v>0</v>
      </c>
      <c r="Q39" s="490">
        <v>0</v>
      </c>
      <c r="R39" s="490">
        <v>0</v>
      </c>
      <c r="S39" s="490">
        <v>0</v>
      </c>
      <c r="T39" s="490">
        <v>0</v>
      </c>
      <c r="U39" s="490">
        <v>5</v>
      </c>
      <c r="V39" s="490">
        <v>5</v>
      </c>
      <c r="W39" s="490">
        <v>10</v>
      </c>
      <c r="X39" s="490">
        <v>0</v>
      </c>
      <c r="Y39" s="490">
        <v>0</v>
      </c>
      <c r="Z39" s="490">
        <v>0</v>
      </c>
      <c r="AA39" s="490">
        <v>0</v>
      </c>
      <c r="AB39" s="490">
        <v>0</v>
      </c>
      <c r="AC39" s="490">
        <v>0</v>
      </c>
      <c r="AD39" s="490">
        <v>0</v>
      </c>
      <c r="AE39" s="490">
        <v>0</v>
      </c>
      <c r="AF39" s="490">
        <v>5</v>
      </c>
      <c r="AG39" s="490"/>
      <c r="AH39" s="490"/>
      <c r="AI39" s="490"/>
      <c r="AJ39" s="490"/>
      <c r="AK39" s="490"/>
      <c r="AL39" s="490"/>
      <c r="AM39" s="490"/>
      <c r="AN39" s="588"/>
      <c r="AO39" s="490">
        <f t="shared" ref="AO39:AO43" si="101">D39-AP39</f>
        <v>10</v>
      </c>
      <c r="AP39" s="490">
        <f t="shared" ref="AP39:AP43" si="102">SUM(O39:P39)</f>
        <v>0</v>
      </c>
      <c r="AQ39" s="490">
        <f t="shared" ref="AQ39:AQ43" si="103">SUM(Q39:R39)</f>
        <v>0</v>
      </c>
      <c r="AR39" s="482">
        <f t="shared" ref="AR39:AR43" si="104">SUM(S39:T39)</f>
        <v>0</v>
      </c>
      <c r="AS39" s="490">
        <f t="shared" ref="AS39:AS43" si="105">SUM(U39:V39)</f>
        <v>10</v>
      </c>
      <c r="AT39" s="490">
        <f t="shared" ref="AT39:AT43" si="106">SUM(W39:X39)</f>
        <v>10</v>
      </c>
      <c r="AU39" s="490">
        <f t="shared" ref="AU39:AU43" si="107">SUM(Y39:Z39)</f>
        <v>0</v>
      </c>
      <c r="AV39" s="490">
        <f t="shared" ref="AV39:AV43" si="108">SUM(AA39:AB39)</f>
        <v>0</v>
      </c>
      <c r="AW39" s="490">
        <f t="shared" ref="AW39:AW43" si="109">SUM(AC39:AD39)</f>
        <v>0</v>
      </c>
      <c r="AX39" s="490">
        <f t="shared" ref="AX39:AX43" si="110">SUM(AE39:AF39)</f>
        <v>5</v>
      </c>
      <c r="AY39" s="490"/>
      <c r="AZ39" s="490"/>
      <c r="BA39" s="490"/>
      <c r="BB39" s="421"/>
      <c r="BC39" s="535" t="s">
        <v>15</v>
      </c>
      <c r="BD39" s="532">
        <f t="shared" si="9"/>
        <v>5</v>
      </c>
      <c r="BE39" s="532">
        <f t="shared" si="10"/>
        <v>10</v>
      </c>
      <c r="BF39" s="532">
        <f t="shared" si="11"/>
        <v>0</v>
      </c>
      <c r="BG39" s="532">
        <f t="shared" si="12"/>
        <v>20</v>
      </c>
      <c r="BH39" s="532">
        <f t="shared" si="13"/>
        <v>5</v>
      </c>
      <c r="BI39" s="532">
        <f t="shared" si="14"/>
        <v>5</v>
      </c>
      <c r="BJ39" s="532">
        <f t="shared" si="15"/>
        <v>6.8553211921250128</v>
      </c>
      <c r="BK39" s="511">
        <f t="shared" si="15"/>
        <v>-20.198130548082819</v>
      </c>
      <c r="BL39" s="532"/>
      <c r="BM39" s="565"/>
      <c r="BN39" s="559"/>
      <c r="BO39" s="523"/>
      <c r="BP39" s="818"/>
      <c r="BQ39" s="818"/>
      <c r="BR39" s="818"/>
      <c r="BS39" s="818"/>
      <c r="BT39" s="818"/>
      <c r="BU39" s="818"/>
      <c r="BV39" s="818"/>
      <c r="BW39" s="818"/>
      <c r="BX39" s="818"/>
      <c r="BY39" s="818"/>
      <c r="BZ39" s="818"/>
      <c r="CA39" s="818"/>
      <c r="CB39" s="818"/>
      <c r="CC39" s="818"/>
      <c r="CD39" s="818"/>
      <c r="CE39" s="818"/>
      <c r="CF39" s="818"/>
      <c r="CG39" s="818"/>
      <c r="CH39" s="818"/>
      <c r="CI39" s="818"/>
      <c r="CJ39" s="818"/>
      <c r="CK39" s="818"/>
      <c r="CL39" s="818"/>
      <c r="CM39" s="818"/>
      <c r="CN39" s="818"/>
      <c r="CO39" s="829"/>
      <c r="CP39" s="818"/>
      <c r="CQ39" s="818"/>
      <c r="CR39" s="818"/>
      <c r="CS39" s="820"/>
      <c r="CT39" s="820"/>
      <c r="CU39" s="820"/>
      <c r="CV39" s="820"/>
      <c r="CW39" s="820"/>
      <c r="CX39" s="820"/>
      <c r="CY39" s="820"/>
      <c r="CZ39" s="820"/>
      <c r="DA39" s="820"/>
      <c r="DB39" s="820"/>
    </row>
    <row r="40" spans="1:106" s="400" customFormat="1" ht="12.75" customHeight="1" x14ac:dyDescent="0.2">
      <c r="B40" s="535" t="s">
        <v>16</v>
      </c>
      <c r="C40" s="490">
        <v>-10</v>
      </c>
      <c r="D40" s="490">
        <v>15</v>
      </c>
      <c r="E40" s="490">
        <v>10</v>
      </c>
      <c r="F40" s="490">
        <v>5</v>
      </c>
      <c r="G40" s="490">
        <v>5</v>
      </c>
      <c r="H40" s="490">
        <v>35</v>
      </c>
      <c r="I40" s="720">
        <v>58.979256621109812</v>
      </c>
      <c r="J40" s="859">
        <v>24.880154078580766</v>
      </c>
      <c r="K40" s="720"/>
      <c r="L40" s="564">
        <f t="shared" si="6"/>
        <v>-0.57815415954775395</v>
      </c>
      <c r="M40" s="564">
        <f t="shared" si="7"/>
        <v>-1</v>
      </c>
      <c r="N40" s="562"/>
      <c r="O40" s="490">
        <v>10</v>
      </c>
      <c r="P40" s="490">
        <v>0</v>
      </c>
      <c r="Q40" s="490">
        <v>0</v>
      </c>
      <c r="R40" s="490">
        <v>5</v>
      </c>
      <c r="S40" s="490">
        <v>5</v>
      </c>
      <c r="T40" s="490">
        <v>0</v>
      </c>
      <c r="U40" s="490">
        <v>0</v>
      </c>
      <c r="V40" s="490">
        <v>5</v>
      </c>
      <c r="W40" s="490">
        <v>0</v>
      </c>
      <c r="X40" s="490">
        <v>0</v>
      </c>
      <c r="Y40" s="490">
        <v>5</v>
      </c>
      <c r="Z40" s="490">
        <v>0</v>
      </c>
      <c r="AA40" s="490">
        <v>0</v>
      </c>
      <c r="AB40" s="490">
        <v>0</v>
      </c>
      <c r="AC40" s="490">
        <v>5</v>
      </c>
      <c r="AD40" s="490">
        <v>10</v>
      </c>
      <c r="AE40" s="490">
        <v>10</v>
      </c>
      <c r="AF40" s="490">
        <v>10</v>
      </c>
      <c r="AG40" s="490"/>
      <c r="AH40" s="490"/>
      <c r="AI40" s="490"/>
      <c r="AJ40" s="490"/>
      <c r="AK40" s="490"/>
      <c r="AL40" s="490"/>
      <c r="AM40" s="490"/>
      <c r="AN40" s="588"/>
      <c r="AO40" s="490">
        <f t="shared" si="101"/>
        <v>5</v>
      </c>
      <c r="AP40" s="490">
        <f t="shared" si="102"/>
        <v>10</v>
      </c>
      <c r="AQ40" s="490">
        <f t="shared" si="103"/>
        <v>5</v>
      </c>
      <c r="AR40" s="490">
        <f t="shared" si="104"/>
        <v>5</v>
      </c>
      <c r="AS40" s="490">
        <f t="shared" si="105"/>
        <v>5</v>
      </c>
      <c r="AT40" s="490">
        <f t="shared" si="106"/>
        <v>0</v>
      </c>
      <c r="AU40" s="490">
        <f t="shared" si="107"/>
        <v>5</v>
      </c>
      <c r="AV40" s="490">
        <f t="shared" si="108"/>
        <v>0</v>
      </c>
      <c r="AW40" s="490">
        <f t="shared" si="109"/>
        <v>15</v>
      </c>
      <c r="AX40" s="490">
        <f t="shared" si="110"/>
        <v>20</v>
      </c>
      <c r="AY40" s="490"/>
      <c r="AZ40" s="490"/>
      <c r="BA40" s="490"/>
      <c r="BB40" s="421"/>
      <c r="BC40" s="535" t="s">
        <v>16</v>
      </c>
      <c r="BD40" s="532">
        <f t="shared" si="9"/>
        <v>-10</v>
      </c>
      <c r="BE40" s="532">
        <f t="shared" si="10"/>
        <v>15</v>
      </c>
      <c r="BF40" s="532">
        <f t="shared" si="11"/>
        <v>10</v>
      </c>
      <c r="BG40" s="532">
        <f t="shared" si="12"/>
        <v>5</v>
      </c>
      <c r="BH40" s="532">
        <f t="shared" si="13"/>
        <v>5</v>
      </c>
      <c r="BI40" s="532">
        <f t="shared" si="14"/>
        <v>35</v>
      </c>
      <c r="BJ40" s="532">
        <f t="shared" si="15"/>
        <v>58.979256621109812</v>
      </c>
      <c r="BK40" s="511">
        <f t="shared" si="15"/>
        <v>24.880154078580766</v>
      </c>
      <c r="BL40" s="532"/>
      <c r="BM40" s="565"/>
      <c r="BN40" s="559"/>
      <c r="BO40" s="627"/>
      <c r="BP40" s="818"/>
      <c r="BQ40" s="818"/>
      <c r="BR40" s="818"/>
      <c r="BS40" s="818"/>
      <c r="BT40" s="818"/>
      <c r="BU40" s="818"/>
      <c r="BV40" s="818"/>
      <c r="BW40" s="818"/>
      <c r="BX40" s="818"/>
      <c r="BY40" s="818"/>
      <c r="BZ40" s="818"/>
      <c r="CA40" s="818"/>
      <c r="CB40" s="818"/>
      <c r="CC40" s="818"/>
      <c r="CD40" s="818"/>
      <c r="CE40" s="818"/>
      <c r="CF40" s="818"/>
      <c r="CG40" s="818"/>
      <c r="CH40" s="818"/>
      <c r="CI40" s="818"/>
      <c r="CJ40" s="818"/>
      <c r="CK40" s="818"/>
      <c r="CL40" s="818"/>
      <c r="CM40" s="818"/>
      <c r="CN40" s="818"/>
      <c r="CO40" s="829"/>
      <c r="CP40" s="818"/>
      <c r="CQ40" s="818"/>
      <c r="CR40" s="818"/>
      <c r="CS40" s="820"/>
      <c r="CT40" s="820"/>
      <c r="CU40" s="820"/>
      <c r="CV40" s="820"/>
      <c r="CW40" s="820"/>
      <c r="CX40" s="820"/>
      <c r="CY40" s="820"/>
      <c r="CZ40" s="820"/>
      <c r="DA40" s="820"/>
      <c r="DB40" s="820"/>
    </row>
    <row r="41" spans="1:106" s="400" customFormat="1" ht="12.75" customHeight="1" x14ac:dyDescent="0.2">
      <c r="B41" s="535" t="s">
        <v>17</v>
      </c>
      <c r="C41" s="490">
        <v>0</v>
      </c>
      <c r="D41" s="490">
        <v>-25</v>
      </c>
      <c r="E41" s="490">
        <v>-5</v>
      </c>
      <c r="F41" s="490">
        <v>-10</v>
      </c>
      <c r="G41" s="490">
        <v>-10</v>
      </c>
      <c r="H41" s="490">
        <v>0</v>
      </c>
      <c r="I41" s="720">
        <v>-132.00762576601389</v>
      </c>
      <c r="J41" s="859">
        <v>41.503885793243448</v>
      </c>
      <c r="K41" s="720"/>
      <c r="L41" s="564" t="str">
        <f t="shared" si="6"/>
        <v>N/A</v>
      </c>
      <c r="M41" s="564">
        <f t="shared" si="7"/>
        <v>-1</v>
      </c>
      <c r="N41" s="562"/>
      <c r="O41" s="490">
        <v>-10</v>
      </c>
      <c r="P41" s="490">
        <v>0</v>
      </c>
      <c r="Q41" s="490">
        <v>0</v>
      </c>
      <c r="R41" s="490">
        <v>0</v>
      </c>
      <c r="S41" s="490">
        <v>0</v>
      </c>
      <c r="T41" s="490">
        <v>0</v>
      </c>
      <c r="U41" s="490">
        <v>0</v>
      </c>
      <c r="V41" s="490">
        <v>0</v>
      </c>
      <c r="W41" s="490">
        <v>-5</v>
      </c>
      <c r="X41" s="490">
        <v>-5</v>
      </c>
      <c r="Y41" s="490">
        <v>-5</v>
      </c>
      <c r="Z41" s="490">
        <v>-5</v>
      </c>
      <c r="AA41" s="490">
        <v>0</v>
      </c>
      <c r="AB41" s="490">
        <v>0</v>
      </c>
      <c r="AC41" s="490">
        <v>0</v>
      </c>
      <c r="AD41" s="490">
        <v>0</v>
      </c>
      <c r="AE41" s="490">
        <v>0</v>
      </c>
      <c r="AF41" s="490">
        <v>0</v>
      </c>
      <c r="AG41" s="490"/>
      <c r="AH41" s="490"/>
      <c r="AI41" s="490"/>
      <c r="AJ41" s="490"/>
      <c r="AK41" s="490"/>
      <c r="AL41" s="490"/>
      <c r="AM41" s="490"/>
      <c r="AN41" s="588"/>
      <c r="AO41" s="490">
        <f t="shared" si="101"/>
        <v>-15</v>
      </c>
      <c r="AP41" s="490">
        <f t="shared" si="102"/>
        <v>-10</v>
      </c>
      <c r="AQ41" s="490">
        <f t="shared" si="103"/>
        <v>0</v>
      </c>
      <c r="AR41" s="490">
        <f t="shared" si="104"/>
        <v>0</v>
      </c>
      <c r="AS41" s="490">
        <f t="shared" si="105"/>
        <v>0</v>
      </c>
      <c r="AT41" s="490">
        <f t="shared" si="106"/>
        <v>-10</v>
      </c>
      <c r="AU41" s="490">
        <f t="shared" si="107"/>
        <v>-10</v>
      </c>
      <c r="AV41" s="490">
        <f t="shared" si="108"/>
        <v>0</v>
      </c>
      <c r="AW41" s="490">
        <f t="shared" si="109"/>
        <v>0</v>
      </c>
      <c r="AX41" s="490">
        <f t="shared" si="110"/>
        <v>0</v>
      </c>
      <c r="AY41" s="490"/>
      <c r="AZ41" s="490"/>
      <c r="BA41" s="490"/>
      <c r="BB41" s="421"/>
      <c r="BC41" s="535" t="s">
        <v>17</v>
      </c>
      <c r="BD41" s="532">
        <f t="shared" si="9"/>
        <v>0</v>
      </c>
      <c r="BE41" s="532">
        <f t="shared" si="10"/>
        <v>-25</v>
      </c>
      <c r="BF41" s="532">
        <f t="shared" si="11"/>
        <v>-5</v>
      </c>
      <c r="BG41" s="532">
        <f t="shared" si="12"/>
        <v>-10</v>
      </c>
      <c r="BH41" s="532">
        <f t="shared" si="13"/>
        <v>-10</v>
      </c>
      <c r="BI41" s="532">
        <f t="shared" si="14"/>
        <v>0</v>
      </c>
      <c r="BJ41" s="532">
        <f t="shared" si="15"/>
        <v>-132.00762576601389</v>
      </c>
      <c r="BK41" s="511">
        <f t="shared" si="15"/>
        <v>41.503885793243448</v>
      </c>
      <c r="BL41" s="532"/>
      <c r="BM41" s="565"/>
      <c r="BN41" s="559"/>
      <c r="BO41" s="627"/>
      <c r="BP41" s="818"/>
      <c r="BQ41" s="818"/>
      <c r="BR41" s="818"/>
      <c r="BS41" s="818"/>
      <c r="BT41" s="818"/>
      <c r="BU41" s="818"/>
      <c r="BV41" s="818"/>
      <c r="BW41" s="818"/>
      <c r="BX41" s="818"/>
      <c r="BY41" s="818"/>
      <c r="BZ41" s="818"/>
      <c r="CA41" s="818"/>
      <c r="CB41" s="818"/>
      <c r="CC41" s="818"/>
      <c r="CD41" s="818"/>
      <c r="CE41" s="818"/>
      <c r="CF41" s="818"/>
      <c r="CG41" s="818"/>
      <c r="CH41" s="818"/>
      <c r="CI41" s="818"/>
      <c r="CJ41" s="818"/>
      <c r="CK41" s="818"/>
      <c r="CL41" s="818"/>
      <c r="CM41" s="818"/>
      <c r="CN41" s="818"/>
      <c r="CO41" s="829"/>
      <c r="CP41" s="818"/>
      <c r="CQ41" s="818"/>
      <c r="CR41" s="818"/>
      <c r="CS41" s="820"/>
      <c r="CT41" s="820"/>
      <c r="CU41" s="820"/>
      <c r="CV41" s="820"/>
      <c r="CW41" s="820"/>
      <c r="CX41" s="820"/>
      <c r="CY41" s="820"/>
      <c r="CZ41" s="820"/>
      <c r="DA41" s="820"/>
      <c r="DB41" s="820"/>
    </row>
    <row r="42" spans="1:106" ht="12.75" customHeight="1" x14ac:dyDescent="0.2">
      <c r="B42" s="535" t="s">
        <v>18</v>
      </c>
      <c r="C42" s="490">
        <v>90</v>
      </c>
      <c r="D42" s="490">
        <v>85</v>
      </c>
      <c r="E42" s="490">
        <v>95</v>
      </c>
      <c r="F42" s="490">
        <v>100</v>
      </c>
      <c r="G42" s="490">
        <v>85</v>
      </c>
      <c r="H42" s="490">
        <v>75</v>
      </c>
      <c r="I42" s="720">
        <v>180.12124004584339</v>
      </c>
      <c r="J42" s="859">
        <v>344.23327327850495</v>
      </c>
      <c r="K42" s="720"/>
      <c r="L42" s="564">
        <f t="shared" si="6"/>
        <v>0.91111982790531942</v>
      </c>
      <c r="M42" s="564">
        <f t="shared" si="7"/>
        <v>-1</v>
      </c>
      <c r="N42" s="562"/>
      <c r="O42" s="490">
        <v>20</v>
      </c>
      <c r="P42" s="490">
        <v>25</v>
      </c>
      <c r="Q42" s="490">
        <v>20</v>
      </c>
      <c r="R42" s="490">
        <v>35</v>
      </c>
      <c r="S42" s="490">
        <v>25</v>
      </c>
      <c r="T42" s="490">
        <v>20</v>
      </c>
      <c r="U42" s="490">
        <v>20</v>
      </c>
      <c r="V42" s="490">
        <v>40</v>
      </c>
      <c r="W42" s="490">
        <v>35</v>
      </c>
      <c r="X42" s="490">
        <v>5</v>
      </c>
      <c r="Y42" s="490">
        <v>30</v>
      </c>
      <c r="Z42" s="490">
        <v>15</v>
      </c>
      <c r="AA42" s="490">
        <v>15</v>
      </c>
      <c r="AB42" s="490">
        <v>25</v>
      </c>
      <c r="AC42" s="490">
        <v>45</v>
      </c>
      <c r="AD42" s="490">
        <v>15</v>
      </c>
      <c r="AE42" s="490">
        <v>10</v>
      </c>
      <c r="AF42" s="490">
        <v>10</v>
      </c>
      <c r="AG42" s="490"/>
      <c r="AH42" s="490"/>
      <c r="AI42" s="490"/>
      <c r="AJ42" s="490"/>
      <c r="AK42" s="490"/>
      <c r="AL42" s="490"/>
      <c r="AM42" s="490"/>
      <c r="AN42" s="588"/>
      <c r="AO42" s="490">
        <f t="shared" si="101"/>
        <v>40</v>
      </c>
      <c r="AP42" s="490">
        <f t="shared" si="102"/>
        <v>45</v>
      </c>
      <c r="AQ42" s="490">
        <f t="shared" si="103"/>
        <v>55</v>
      </c>
      <c r="AR42" s="490">
        <f t="shared" si="104"/>
        <v>45</v>
      </c>
      <c r="AS42" s="490">
        <f t="shared" si="105"/>
        <v>60</v>
      </c>
      <c r="AT42" s="490">
        <f t="shared" si="106"/>
        <v>40</v>
      </c>
      <c r="AU42" s="490">
        <f t="shared" si="107"/>
        <v>45</v>
      </c>
      <c r="AV42" s="490">
        <f t="shared" si="108"/>
        <v>40</v>
      </c>
      <c r="AW42" s="490">
        <f t="shared" si="109"/>
        <v>60</v>
      </c>
      <c r="AX42" s="490">
        <f t="shared" si="110"/>
        <v>20</v>
      </c>
      <c r="AY42" s="490"/>
      <c r="AZ42" s="490"/>
      <c r="BA42" s="490"/>
      <c r="BB42" s="421"/>
      <c r="BC42" s="535" t="s">
        <v>18</v>
      </c>
      <c r="BD42" s="532">
        <f t="shared" si="9"/>
        <v>90</v>
      </c>
      <c r="BE42" s="532">
        <f t="shared" si="10"/>
        <v>85</v>
      </c>
      <c r="BF42" s="532">
        <f t="shared" si="11"/>
        <v>95</v>
      </c>
      <c r="BG42" s="532">
        <f t="shared" si="12"/>
        <v>100</v>
      </c>
      <c r="BH42" s="532">
        <f t="shared" si="13"/>
        <v>85</v>
      </c>
      <c r="BI42" s="532">
        <f t="shared" si="14"/>
        <v>75</v>
      </c>
      <c r="BJ42" s="532">
        <f t="shared" si="15"/>
        <v>180.12124004584339</v>
      </c>
      <c r="BK42" s="511">
        <f t="shared" si="15"/>
        <v>344.23327327850495</v>
      </c>
      <c r="BL42" s="532"/>
      <c r="BM42" s="565"/>
      <c r="BN42" s="559"/>
      <c r="BO42" s="523"/>
      <c r="BP42" s="818"/>
      <c r="BQ42" s="818"/>
      <c r="BR42" s="818"/>
      <c r="BS42" s="818"/>
      <c r="BT42" s="818"/>
      <c r="BU42" s="818"/>
      <c r="BV42" s="818"/>
      <c r="BW42" s="818"/>
      <c r="BX42" s="818"/>
      <c r="BY42" s="818"/>
      <c r="BZ42" s="818"/>
      <c r="CA42" s="818"/>
      <c r="CB42" s="818"/>
      <c r="CC42" s="818"/>
      <c r="CD42" s="818"/>
      <c r="CE42" s="818"/>
      <c r="CF42" s="818"/>
      <c r="CG42" s="818"/>
      <c r="CH42" s="818"/>
      <c r="CI42" s="818"/>
      <c r="CJ42" s="818"/>
      <c r="CK42" s="818"/>
      <c r="CL42" s="818"/>
      <c r="CM42" s="818"/>
      <c r="CN42" s="818"/>
      <c r="CO42" s="825"/>
      <c r="CP42" s="818"/>
      <c r="CQ42" s="818"/>
      <c r="CR42" s="818"/>
      <c r="CS42" s="822"/>
      <c r="CT42" s="822"/>
      <c r="CU42" s="822"/>
      <c r="CV42" s="822"/>
      <c r="CW42" s="822"/>
      <c r="CX42" s="822"/>
      <c r="CY42" s="822"/>
      <c r="CZ42" s="822"/>
      <c r="DA42" s="822"/>
      <c r="DB42" s="822"/>
    </row>
    <row r="43" spans="1:106" s="400" customFormat="1" ht="12.75" customHeight="1" x14ac:dyDescent="0.2">
      <c r="B43" s="401" t="s">
        <v>19</v>
      </c>
      <c r="C43" s="520">
        <v>60</v>
      </c>
      <c r="D43" s="520">
        <v>90</v>
      </c>
      <c r="E43" s="520">
        <v>100</v>
      </c>
      <c r="F43" s="520">
        <v>90</v>
      </c>
      <c r="G43" s="520">
        <v>95</v>
      </c>
      <c r="H43" s="520">
        <v>130</v>
      </c>
      <c r="I43" s="722">
        <v>109.93786293289821</v>
      </c>
      <c r="J43" s="864">
        <v>87.303968811580887</v>
      </c>
      <c r="K43" s="722"/>
      <c r="L43" s="566">
        <f t="shared" si="6"/>
        <v>-0.20587897124334842</v>
      </c>
      <c r="M43" s="566">
        <f t="shared" si="7"/>
        <v>-1</v>
      </c>
      <c r="N43" s="562"/>
      <c r="O43" s="520">
        <v>20</v>
      </c>
      <c r="P43" s="520">
        <v>25</v>
      </c>
      <c r="Q43" s="520">
        <v>10</v>
      </c>
      <c r="R43" s="520">
        <v>5</v>
      </c>
      <c r="S43" s="520">
        <v>40</v>
      </c>
      <c r="T43" s="520">
        <v>50</v>
      </c>
      <c r="U43" s="520">
        <v>35</v>
      </c>
      <c r="V43" s="520">
        <v>30</v>
      </c>
      <c r="W43" s="520">
        <v>20</v>
      </c>
      <c r="X43" s="520">
        <v>5</v>
      </c>
      <c r="Y43" s="520">
        <v>10</v>
      </c>
      <c r="Z43" s="520">
        <v>40</v>
      </c>
      <c r="AA43" s="520">
        <v>30</v>
      </c>
      <c r="AB43" s="520">
        <v>10</v>
      </c>
      <c r="AC43" s="520">
        <v>10</v>
      </c>
      <c r="AD43" s="520">
        <v>35</v>
      </c>
      <c r="AE43" s="520">
        <v>45</v>
      </c>
      <c r="AF43" s="520">
        <v>40</v>
      </c>
      <c r="AG43" s="520"/>
      <c r="AH43" s="520"/>
      <c r="AI43" s="520"/>
      <c r="AJ43" s="520"/>
      <c r="AK43" s="520"/>
      <c r="AL43" s="520"/>
      <c r="AM43" s="520"/>
      <c r="AN43" s="588"/>
      <c r="AO43" s="520">
        <f t="shared" si="101"/>
        <v>45</v>
      </c>
      <c r="AP43" s="520">
        <f t="shared" si="102"/>
        <v>45</v>
      </c>
      <c r="AQ43" s="520">
        <f t="shared" si="103"/>
        <v>15</v>
      </c>
      <c r="AR43" s="520">
        <f t="shared" si="104"/>
        <v>90</v>
      </c>
      <c r="AS43" s="520">
        <f t="shared" si="105"/>
        <v>65</v>
      </c>
      <c r="AT43" s="520">
        <f t="shared" si="106"/>
        <v>25</v>
      </c>
      <c r="AU43" s="520">
        <f t="shared" si="107"/>
        <v>50</v>
      </c>
      <c r="AV43" s="520">
        <f t="shared" si="108"/>
        <v>40</v>
      </c>
      <c r="AW43" s="520">
        <f t="shared" si="109"/>
        <v>45</v>
      </c>
      <c r="AX43" s="520">
        <f t="shared" si="110"/>
        <v>85</v>
      </c>
      <c r="AY43" s="520"/>
      <c r="AZ43" s="520"/>
      <c r="BA43" s="520"/>
      <c r="BB43" s="421"/>
      <c r="BC43" s="401" t="s">
        <v>19</v>
      </c>
      <c r="BD43" s="403">
        <f t="shared" si="9"/>
        <v>60</v>
      </c>
      <c r="BE43" s="403">
        <f t="shared" si="10"/>
        <v>90</v>
      </c>
      <c r="BF43" s="403">
        <f t="shared" si="11"/>
        <v>100</v>
      </c>
      <c r="BG43" s="403">
        <f t="shared" si="12"/>
        <v>90</v>
      </c>
      <c r="BH43" s="403">
        <f t="shared" si="13"/>
        <v>95</v>
      </c>
      <c r="BI43" s="403">
        <f t="shared" si="14"/>
        <v>130</v>
      </c>
      <c r="BJ43" s="403">
        <f t="shared" si="15"/>
        <v>109.93786293289821</v>
      </c>
      <c r="BK43" s="89">
        <f t="shared" si="15"/>
        <v>87.303968811580887</v>
      </c>
      <c r="BL43" s="403"/>
      <c r="BM43" s="567"/>
      <c r="BN43" s="568"/>
      <c r="BO43" s="523"/>
      <c r="BP43" s="826"/>
      <c r="BQ43" s="826"/>
      <c r="BR43" s="826"/>
      <c r="BS43" s="826"/>
      <c r="BT43" s="826"/>
      <c r="BU43" s="826"/>
      <c r="BV43" s="826"/>
      <c r="BW43" s="826"/>
      <c r="BX43" s="826"/>
      <c r="BY43" s="826"/>
      <c r="BZ43" s="826"/>
      <c r="CA43" s="826"/>
      <c r="CB43" s="826"/>
      <c r="CC43" s="826"/>
      <c r="CD43" s="826"/>
      <c r="CE43" s="826"/>
      <c r="CF43" s="826"/>
      <c r="CG43" s="826"/>
      <c r="CH43" s="826"/>
      <c r="CI43" s="826"/>
      <c r="CJ43" s="826"/>
      <c r="CK43" s="826"/>
      <c r="CL43" s="826"/>
      <c r="CM43" s="826"/>
      <c r="CN43" s="826"/>
      <c r="CO43" s="827"/>
      <c r="CP43" s="826"/>
      <c r="CQ43" s="826"/>
      <c r="CR43" s="826"/>
      <c r="CS43" s="826"/>
      <c r="CT43" s="826"/>
      <c r="CU43" s="826"/>
      <c r="CV43" s="826"/>
      <c r="CW43" s="826"/>
      <c r="CX43" s="826"/>
      <c r="CY43" s="826"/>
      <c r="CZ43" s="826"/>
      <c r="DA43" s="826"/>
      <c r="DB43" s="826"/>
    </row>
    <row r="44" spans="1:106" ht="12.75" customHeight="1" x14ac:dyDescent="0.2">
      <c r="B44" s="347" t="s">
        <v>58</v>
      </c>
      <c r="C44" s="348">
        <v>220</v>
      </c>
      <c r="D44" s="348">
        <v>220</v>
      </c>
      <c r="E44" s="348">
        <v>225</v>
      </c>
      <c r="F44" s="348">
        <v>230</v>
      </c>
      <c r="G44" s="348">
        <v>235</v>
      </c>
      <c r="H44" s="348">
        <v>240</v>
      </c>
      <c r="I44" s="727">
        <v>248.88000000000008</v>
      </c>
      <c r="J44" s="865">
        <v>234.66932898240117</v>
      </c>
      <c r="K44" s="727">
        <v>253.89584683719215</v>
      </c>
      <c r="L44" s="349">
        <f t="shared" si="6"/>
        <v>-5.7098485284470035E-2</v>
      </c>
      <c r="M44" s="349">
        <f t="shared" si="7"/>
        <v>8.1930254533743696E-2</v>
      </c>
      <c r="N44" s="562"/>
      <c r="O44" s="348">
        <v>45</v>
      </c>
      <c r="P44" s="348">
        <v>65</v>
      </c>
      <c r="Q44" s="348">
        <v>50</v>
      </c>
      <c r="R44" s="348">
        <v>65</v>
      </c>
      <c r="S44" s="348">
        <v>45</v>
      </c>
      <c r="T44" s="350">
        <v>65</v>
      </c>
      <c r="U44" s="350">
        <v>50</v>
      </c>
      <c r="V44" s="350">
        <v>70</v>
      </c>
      <c r="W44" s="350">
        <v>45</v>
      </c>
      <c r="X44" s="350">
        <v>75</v>
      </c>
      <c r="Y44" s="350">
        <v>55</v>
      </c>
      <c r="Z44" s="350">
        <v>70</v>
      </c>
      <c r="AA44" s="350">
        <v>45</v>
      </c>
      <c r="AB44" s="350">
        <v>70</v>
      </c>
      <c r="AC44" s="350">
        <v>55</v>
      </c>
      <c r="AD44" s="350">
        <v>70</v>
      </c>
      <c r="AE44" s="350">
        <v>45</v>
      </c>
      <c r="AF44" s="350">
        <v>70</v>
      </c>
      <c r="AG44" s="348">
        <v>62.22000000000002</v>
      </c>
      <c r="AH44" s="348">
        <v>62.22000000000002</v>
      </c>
      <c r="AI44" s="348">
        <v>62.22000000000002</v>
      </c>
      <c r="AJ44" s="348">
        <v>62.22000000000002</v>
      </c>
      <c r="AK44" s="348">
        <v>58.667332245600292</v>
      </c>
      <c r="AL44" s="348">
        <v>58.667332245600292</v>
      </c>
      <c r="AM44" s="348">
        <v>58.667332245600292</v>
      </c>
      <c r="AN44" s="588"/>
      <c r="AO44" s="348">
        <v>110</v>
      </c>
      <c r="AP44" s="348">
        <v>110</v>
      </c>
      <c r="AQ44" s="348">
        <v>115</v>
      </c>
      <c r="AR44" s="348">
        <v>110</v>
      </c>
      <c r="AS44" s="348">
        <v>120</v>
      </c>
      <c r="AT44" s="348">
        <v>120</v>
      </c>
      <c r="AU44" s="348">
        <v>125</v>
      </c>
      <c r="AV44" s="348">
        <v>115</v>
      </c>
      <c r="AW44" s="348">
        <v>125</v>
      </c>
      <c r="AX44" s="348">
        <v>115</v>
      </c>
      <c r="AY44" s="348">
        <v>129.54000000000002</v>
      </c>
      <c r="AZ44" s="348">
        <v>119.34</v>
      </c>
      <c r="BA44" s="348">
        <f t="shared" ref="BA44:BA45" si="111">AK44+AL44</f>
        <v>117.33466449120058</v>
      </c>
      <c r="BB44" s="421"/>
      <c r="BC44" s="347" t="s">
        <v>58</v>
      </c>
      <c r="BD44" s="350">
        <f t="shared" si="9"/>
        <v>220</v>
      </c>
      <c r="BE44" s="350">
        <f t="shared" si="10"/>
        <v>220</v>
      </c>
      <c r="BF44" s="350">
        <f t="shared" si="11"/>
        <v>225</v>
      </c>
      <c r="BG44" s="350">
        <f t="shared" si="12"/>
        <v>230</v>
      </c>
      <c r="BH44" s="350">
        <f t="shared" si="13"/>
        <v>235</v>
      </c>
      <c r="BI44" s="350">
        <f t="shared" si="14"/>
        <v>240</v>
      </c>
      <c r="BJ44" s="350">
        <f t="shared" si="15"/>
        <v>248.88000000000008</v>
      </c>
      <c r="BK44" s="852">
        <f t="shared" ref="BK44:BL46" si="112">J44</f>
        <v>234.66932898240117</v>
      </c>
      <c r="BL44" s="350">
        <f t="shared" si="112"/>
        <v>253.89584683719215</v>
      </c>
      <c r="BM44" s="351">
        <f t="shared" si="34"/>
        <v>-5.7098485284470035E-2</v>
      </c>
      <c r="BN44" s="351">
        <f>M44</f>
        <v>8.1930254533743696E-2</v>
      </c>
      <c r="BO44" s="541"/>
      <c r="BP44" s="830">
        <f t="shared" ref="BP44:BY46" si="113">O44</f>
        <v>45</v>
      </c>
      <c r="BQ44" s="830">
        <f t="shared" si="113"/>
        <v>65</v>
      </c>
      <c r="BR44" s="830">
        <f t="shared" si="113"/>
        <v>50</v>
      </c>
      <c r="BS44" s="830">
        <f t="shared" si="113"/>
        <v>65</v>
      </c>
      <c r="BT44" s="830">
        <f t="shared" si="113"/>
        <v>45</v>
      </c>
      <c r="BU44" s="830">
        <f t="shared" si="113"/>
        <v>65</v>
      </c>
      <c r="BV44" s="830">
        <f t="shared" si="113"/>
        <v>50</v>
      </c>
      <c r="BW44" s="830">
        <f t="shared" si="113"/>
        <v>70</v>
      </c>
      <c r="BX44" s="830">
        <f t="shared" si="113"/>
        <v>45</v>
      </c>
      <c r="BY44" s="830">
        <f t="shared" si="113"/>
        <v>75</v>
      </c>
      <c r="BZ44" s="830">
        <f t="shared" ref="BZ44:CI46" si="114">Y44</f>
        <v>55</v>
      </c>
      <c r="CA44" s="830">
        <f t="shared" si="114"/>
        <v>70</v>
      </c>
      <c r="CB44" s="830">
        <f t="shared" si="114"/>
        <v>45</v>
      </c>
      <c r="CC44" s="830">
        <f t="shared" si="114"/>
        <v>70</v>
      </c>
      <c r="CD44" s="830">
        <f t="shared" si="114"/>
        <v>55</v>
      </c>
      <c r="CE44" s="830">
        <f t="shared" si="114"/>
        <v>70</v>
      </c>
      <c r="CF44" s="830">
        <f t="shared" si="114"/>
        <v>45</v>
      </c>
      <c r="CG44" s="830">
        <f t="shared" si="114"/>
        <v>70</v>
      </c>
      <c r="CH44" s="830">
        <f t="shared" si="114"/>
        <v>62.22000000000002</v>
      </c>
      <c r="CI44" s="830">
        <f t="shared" si="114"/>
        <v>62.22000000000002</v>
      </c>
      <c r="CJ44" s="830">
        <f t="shared" ref="CJ44:CN46" si="115">AI44</f>
        <v>62.22000000000002</v>
      </c>
      <c r="CK44" s="830">
        <f t="shared" si="115"/>
        <v>62.22000000000002</v>
      </c>
      <c r="CL44" s="830">
        <f t="shared" si="115"/>
        <v>58.667332245600292</v>
      </c>
      <c r="CM44" s="830">
        <f t="shared" si="115"/>
        <v>58.667332245600292</v>
      </c>
      <c r="CN44" s="830">
        <f t="shared" si="115"/>
        <v>58.667332245600292</v>
      </c>
      <c r="CO44" s="824"/>
      <c r="CP44" s="830">
        <f t="shared" ref="CP44:DB46" si="116">AO44</f>
        <v>110</v>
      </c>
      <c r="CQ44" s="830">
        <f t="shared" si="116"/>
        <v>110</v>
      </c>
      <c r="CR44" s="830">
        <f t="shared" si="116"/>
        <v>115</v>
      </c>
      <c r="CS44" s="830">
        <f t="shared" si="116"/>
        <v>110</v>
      </c>
      <c r="CT44" s="830">
        <f t="shared" si="116"/>
        <v>120</v>
      </c>
      <c r="CU44" s="830">
        <f t="shared" si="116"/>
        <v>120</v>
      </c>
      <c r="CV44" s="830">
        <f t="shared" si="116"/>
        <v>125</v>
      </c>
      <c r="CW44" s="830">
        <f t="shared" si="116"/>
        <v>115</v>
      </c>
      <c r="CX44" s="830">
        <f t="shared" si="116"/>
        <v>125</v>
      </c>
      <c r="CY44" s="830">
        <f t="shared" si="116"/>
        <v>115</v>
      </c>
      <c r="CZ44" s="830">
        <f t="shared" si="116"/>
        <v>129.54000000000002</v>
      </c>
      <c r="DA44" s="830">
        <f t="shared" si="116"/>
        <v>119.34</v>
      </c>
      <c r="DB44" s="830">
        <f t="shared" si="116"/>
        <v>117.33466449120058</v>
      </c>
    </row>
    <row r="45" spans="1:106" ht="12.75" customHeight="1" x14ac:dyDescent="0.2">
      <c r="B45" s="352" t="s">
        <v>31</v>
      </c>
      <c r="C45" s="353">
        <v>345</v>
      </c>
      <c r="D45" s="353">
        <v>370</v>
      </c>
      <c r="E45" s="353">
        <v>360</v>
      </c>
      <c r="F45" s="353">
        <v>400</v>
      </c>
      <c r="G45" s="353">
        <v>410</v>
      </c>
      <c r="H45" s="353">
        <v>440</v>
      </c>
      <c r="I45" s="728">
        <v>577.27738712107055</v>
      </c>
      <c r="J45" s="866">
        <v>482.93663487056551</v>
      </c>
      <c r="K45" s="728">
        <v>555.72352947256786</v>
      </c>
      <c r="L45" s="354">
        <f t="shared" si="6"/>
        <v>-0.16342360597388039</v>
      </c>
      <c r="M45" s="354">
        <f t="shared" si="7"/>
        <v>0.15071727706370908</v>
      </c>
      <c r="N45" s="562"/>
      <c r="O45" s="353">
        <v>85</v>
      </c>
      <c r="P45" s="353">
        <v>95</v>
      </c>
      <c r="Q45" s="353">
        <v>90</v>
      </c>
      <c r="R45" s="353">
        <v>90</v>
      </c>
      <c r="S45" s="353">
        <v>85</v>
      </c>
      <c r="T45" s="353">
        <v>95</v>
      </c>
      <c r="U45" s="353">
        <v>95</v>
      </c>
      <c r="V45" s="353">
        <v>95</v>
      </c>
      <c r="W45" s="353">
        <v>100</v>
      </c>
      <c r="X45" s="353">
        <v>110</v>
      </c>
      <c r="Y45" s="353">
        <v>105</v>
      </c>
      <c r="Z45" s="353">
        <v>100</v>
      </c>
      <c r="AA45" s="353">
        <v>100</v>
      </c>
      <c r="AB45" s="353">
        <v>105</v>
      </c>
      <c r="AC45" s="353">
        <v>110</v>
      </c>
      <c r="AD45" s="353">
        <v>110</v>
      </c>
      <c r="AE45" s="353">
        <v>105</v>
      </c>
      <c r="AF45" s="353">
        <v>115</v>
      </c>
      <c r="AG45" s="353">
        <v>144.62014671717566</v>
      </c>
      <c r="AH45" s="353">
        <v>144.48645785632766</v>
      </c>
      <c r="AI45" s="353">
        <v>143.41694696954357</v>
      </c>
      <c r="AJ45" s="353">
        <v>144.75383557802368</v>
      </c>
      <c r="AK45" s="353">
        <v>117.85912028591247</v>
      </c>
      <c r="AL45" s="353">
        <v>103.95864031634922</v>
      </c>
      <c r="AM45" s="353">
        <v>128.85377413304593</v>
      </c>
      <c r="AN45" s="588"/>
      <c r="AO45" s="353">
        <f t="shared" ref="AO45:AO46" si="117">D45-AP45</f>
        <v>190</v>
      </c>
      <c r="AP45" s="353">
        <f t="shared" ref="AP45:AP46" si="118">SUM(O45:P45)</f>
        <v>180</v>
      </c>
      <c r="AQ45" s="353">
        <f t="shared" ref="AQ45:AQ46" si="119">SUM(Q45:R45)</f>
        <v>180</v>
      </c>
      <c r="AR45" s="353">
        <f t="shared" ref="AR45:AR46" si="120">SUM(S45:T45)</f>
        <v>180</v>
      </c>
      <c r="AS45" s="353">
        <f t="shared" ref="AS45:AS46" si="121">SUM(U45:V45)</f>
        <v>190</v>
      </c>
      <c r="AT45" s="353">
        <f t="shared" ref="AT45:AT46" si="122">SUM(W45:X45)</f>
        <v>210</v>
      </c>
      <c r="AU45" s="353">
        <f t="shared" ref="AU45:AU46" si="123">SUM(Y45:Z45)</f>
        <v>205</v>
      </c>
      <c r="AV45" s="353">
        <f t="shared" ref="AV45:AV46" si="124">SUM(AA45:AB45)</f>
        <v>205</v>
      </c>
      <c r="AW45" s="353">
        <f t="shared" ref="AW45:AW46" si="125">SUM(AC45:AD45)</f>
        <v>220</v>
      </c>
      <c r="AX45" s="353">
        <f t="shared" ref="AX45:AX46" si="126">SUM(AE45:AF45)</f>
        <v>220</v>
      </c>
      <c r="AY45" s="353">
        <f t="shared" ref="AY45:AY50" si="127">AG45+AH45</f>
        <v>289.10660457350332</v>
      </c>
      <c r="AZ45" s="353">
        <f t="shared" si="26"/>
        <v>288.17078254756723</v>
      </c>
      <c r="BA45" s="353">
        <f t="shared" si="111"/>
        <v>221.81776060226167</v>
      </c>
      <c r="BB45" s="421"/>
      <c r="BC45" s="352" t="s">
        <v>31</v>
      </c>
      <c r="BD45" s="355">
        <f t="shared" si="9"/>
        <v>345</v>
      </c>
      <c r="BE45" s="355">
        <f t="shared" si="10"/>
        <v>370</v>
      </c>
      <c r="BF45" s="355">
        <f t="shared" si="11"/>
        <v>360</v>
      </c>
      <c r="BG45" s="355">
        <f t="shared" si="12"/>
        <v>400</v>
      </c>
      <c r="BH45" s="355">
        <f t="shared" si="13"/>
        <v>410</v>
      </c>
      <c r="BI45" s="355">
        <f t="shared" si="14"/>
        <v>440</v>
      </c>
      <c r="BJ45" s="355">
        <f t="shared" si="15"/>
        <v>577.27738712107055</v>
      </c>
      <c r="BK45" s="853">
        <f t="shared" si="112"/>
        <v>482.93663487056551</v>
      </c>
      <c r="BL45" s="355">
        <f t="shared" si="112"/>
        <v>555.72352947256786</v>
      </c>
      <c r="BM45" s="356">
        <f t="shared" si="34"/>
        <v>-0.16342360597388039</v>
      </c>
      <c r="BN45" s="356">
        <f>M45</f>
        <v>0.15071727706370908</v>
      </c>
      <c r="BO45" s="533"/>
      <c r="BP45" s="831">
        <f t="shared" si="113"/>
        <v>85</v>
      </c>
      <c r="BQ45" s="831">
        <f t="shared" si="113"/>
        <v>95</v>
      </c>
      <c r="BR45" s="831">
        <f t="shared" si="113"/>
        <v>90</v>
      </c>
      <c r="BS45" s="831">
        <f t="shared" si="113"/>
        <v>90</v>
      </c>
      <c r="BT45" s="831">
        <f t="shared" si="113"/>
        <v>85</v>
      </c>
      <c r="BU45" s="831">
        <f t="shared" si="113"/>
        <v>95</v>
      </c>
      <c r="BV45" s="831">
        <f t="shared" si="113"/>
        <v>95</v>
      </c>
      <c r="BW45" s="831">
        <f t="shared" si="113"/>
        <v>95</v>
      </c>
      <c r="BX45" s="831">
        <f t="shared" si="113"/>
        <v>100</v>
      </c>
      <c r="BY45" s="831">
        <f t="shared" si="113"/>
        <v>110</v>
      </c>
      <c r="BZ45" s="831">
        <f t="shared" si="114"/>
        <v>105</v>
      </c>
      <c r="CA45" s="831">
        <f t="shared" si="114"/>
        <v>100</v>
      </c>
      <c r="CB45" s="831">
        <f t="shared" si="114"/>
        <v>100</v>
      </c>
      <c r="CC45" s="831">
        <f t="shared" si="114"/>
        <v>105</v>
      </c>
      <c r="CD45" s="831">
        <f t="shared" si="114"/>
        <v>110</v>
      </c>
      <c r="CE45" s="831">
        <f t="shared" si="114"/>
        <v>110</v>
      </c>
      <c r="CF45" s="831">
        <f t="shared" si="114"/>
        <v>105</v>
      </c>
      <c r="CG45" s="831">
        <f t="shared" si="114"/>
        <v>115</v>
      </c>
      <c r="CH45" s="831">
        <f t="shared" si="114"/>
        <v>144.62014671717566</v>
      </c>
      <c r="CI45" s="831">
        <f t="shared" si="114"/>
        <v>144.48645785632766</v>
      </c>
      <c r="CJ45" s="831">
        <f t="shared" si="115"/>
        <v>143.41694696954357</v>
      </c>
      <c r="CK45" s="831">
        <f t="shared" si="115"/>
        <v>144.75383557802368</v>
      </c>
      <c r="CL45" s="831">
        <f t="shared" si="115"/>
        <v>117.85912028591247</v>
      </c>
      <c r="CM45" s="831">
        <f t="shared" si="115"/>
        <v>103.95864031634922</v>
      </c>
      <c r="CN45" s="831">
        <f t="shared" si="115"/>
        <v>128.85377413304593</v>
      </c>
      <c r="CO45" s="824"/>
      <c r="CP45" s="831">
        <f t="shared" si="116"/>
        <v>190</v>
      </c>
      <c r="CQ45" s="831">
        <f t="shared" si="116"/>
        <v>180</v>
      </c>
      <c r="CR45" s="831">
        <f t="shared" si="116"/>
        <v>180</v>
      </c>
      <c r="CS45" s="831">
        <f t="shared" si="116"/>
        <v>180</v>
      </c>
      <c r="CT45" s="831">
        <f t="shared" si="116"/>
        <v>190</v>
      </c>
      <c r="CU45" s="831">
        <f t="shared" si="116"/>
        <v>210</v>
      </c>
      <c r="CV45" s="831">
        <f t="shared" si="116"/>
        <v>205</v>
      </c>
      <c r="CW45" s="831">
        <f t="shared" si="116"/>
        <v>205</v>
      </c>
      <c r="CX45" s="831">
        <f t="shared" si="116"/>
        <v>220</v>
      </c>
      <c r="CY45" s="831">
        <f t="shared" si="116"/>
        <v>220</v>
      </c>
      <c r="CZ45" s="831">
        <f t="shared" si="116"/>
        <v>289.10660457350332</v>
      </c>
      <c r="DA45" s="831">
        <f t="shared" si="116"/>
        <v>288.17078254756723</v>
      </c>
      <c r="DB45" s="831">
        <f t="shared" si="116"/>
        <v>221.81776060226167</v>
      </c>
    </row>
    <row r="46" spans="1:106" s="622" customFormat="1" ht="12.75" customHeight="1" x14ac:dyDescent="0.2">
      <c r="A46" s="399"/>
      <c r="B46" s="358" t="s">
        <v>112</v>
      </c>
      <c r="C46" s="359">
        <v>-5</v>
      </c>
      <c r="D46" s="359">
        <v>50</v>
      </c>
      <c r="E46" s="359">
        <v>525</v>
      </c>
      <c r="F46" s="359">
        <v>460</v>
      </c>
      <c r="G46" s="359">
        <v>215</v>
      </c>
      <c r="H46" s="359">
        <v>280</v>
      </c>
      <c r="I46" s="729">
        <f>SUM(I47:I50)</f>
        <v>282.56181880054447</v>
      </c>
      <c r="J46" s="867">
        <f t="shared" ref="J46:K46" si="128">SUM(J47:J50)</f>
        <v>629.29164064376664</v>
      </c>
      <c r="K46" s="729">
        <f t="shared" si="128"/>
        <v>485.13788133557529</v>
      </c>
      <c r="L46" s="561">
        <f t="shared" si="6"/>
        <v>1.2270936792347475</v>
      </c>
      <c r="M46" s="745">
        <f t="shared" si="7"/>
        <v>-0.22907305611230078</v>
      </c>
      <c r="N46" s="343"/>
      <c r="O46" s="359">
        <v>15</v>
      </c>
      <c r="P46" s="359">
        <v>40</v>
      </c>
      <c r="Q46" s="359">
        <v>45</v>
      </c>
      <c r="R46" s="359">
        <v>75</v>
      </c>
      <c r="S46" s="359">
        <v>180</v>
      </c>
      <c r="T46" s="359">
        <v>220</v>
      </c>
      <c r="U46" s="359">
        <v>150</v>
      </c>
      <c r="V46" s="359">
        <v>115</v>
      </c>
      <c r="W46" s="359">
        <v>80</v>
      </c>
      <c r="X46" s="359">
        <v>115</v>
      </c>
      <c r="Y46" s="359">
        <v>30</v>
      </c>
      <c r="Z46" s="359">
        <v>75</v>
      </c>
      <c r="AA46" s="359">
        <v>45</v>
      </c>
      <c r="AB46" s="359">
        <v>65</v>
      </c>
      <c r="AC46" s="359">
        <v>85</v>
      </c>
      <c r="AD46" s="359">
        <v>70</v>
      </c>
      <c r="AE46" s="359">
        <v>70</v>
      </c>
      <c r="AF46" s="359">
        <v>50</v>
      </c>
      <c r="AG46" s="359">
        <f>SUM(AG47:AG50)</f>
        <v>110.98504998977324</v>
      </c>
      <c r="AH46" s="359">
        <f t="shared" ref="AH46:AL46" si="129">SUM(AH47:AH50)</f>
        <v>89.279700168659971</v>
      </c>
      <c r="AI46" s="359">
        <f t="shared" si="129"/>
        <v>53.747914245097611</v>
      </c>
      <c r="AJ46" s="359">
        <f t="shared" si="129"/>
        <v>28.549154397013666</v>
      </c>
      <c r="AK46" s="359">
        <f t="shared" si="129"/>
        <v>306.47541981441475</v>
      </c>
      <c r="AL46" s="359">
        <f t="shared" si="129"/>
        <v>120.14395480650528</v>
      </c>
      <c r="AM46" s="359">
        <f t="shared" ref="AM46" si="130">SUM(AM47:AM50)</f>
        <v>95.913814398901081</v>
      </c>
      <c r="AN46" s="344"/>
      <c r="AO46" s="359">
        <f t="shared" si="117"/>
        <v>-5</v>
      </c>
      <c r="AP46" s="502">
        <f t="shared" si="118"/>
        <v>55</v>
      </c>
      <c r="AQ46" s="481">
        <f t="shared" si="119"/>
        <v>120</v>
      </c>
      <c r="AR46" s="502">
        <f t="shared" si="120"/>
        <v>400</v>
      </c>
      <c r="AS46" s="502">
        <f t="shared" si="121"/>
        <v>265</v>
      </c>
      <c r="AT46" s="502">
        <f t="shared" si="122"/>
        <v>195</v>
      </c>
      <c r="AU46" s="502">
        <f t="shared" si="123"/>
        <v>105</v>
      </c>
      <c r="AV46" s="502">
        <f t="shared" si="124"/>
        <v>110</v>
      </c>
      <c r="AW46" s="502">
        <f t="shared" si="125"/>
        <v>155</v>
      </c>
      <c r="AX46" s="502">
        <f t="shared" si="126"/>
        <v>120</v>
      </c>
      <c r="AY46" s="490">
        <f t="shared" si="127"/>
        <v>200.26475015843323</v>
      </c>
      <c r="AZ46" s="490">
        <f>AH46+AI46</f>
        <v>143.02761441375759</v>
      </c>
      <c r="BA46" s="490">
        <f t="shared" ref="BA46:BA50" si="131">AI46+AJ46</f>
        <v>82.29706864211127</v>
      </c>
      <c r="BC46" s="373" t="s">
        <v>112</v>
      </c>
      <c r="BD46" s="524">
        <f t="shared" si="9"/>
        <v>-5</v>
      </c>
      <c r="BE46" s="524">
        <f t="shared" si="10"/>
        <v>50</v>
      </c>
      <c r="BF46" s="524">
        <f t="shared" si="11"/>
        <v>525</v>
      </c>
      <c r="BG46" s="524">
        <f t="shared" si="12"/>
        <v>460</v>
      </c>
      <c r="BH46" s="524">
        <f t="shared" si="13"/>
        <v>215</v>
      </c>
      <c r="BI46" s="524">
        <f t="shared" si="14"/>
        <v>280</v>
      </c>
      <c r="BJ46" s="524">
        <f t="shared" si="15"/>
        <v>282.56181880054447</v>
      </c>
      <c r="BK46" s="747">
        <f t="shared" si="112"/>
        <v>629.29164064376664</v>
      </c>
      <c r="BL46" s="524">
        <f t="shared" si="112"/>
        <v>485.13788133557529</v>
      </c>
      <c r="BM46" s="563">
        <f t="shared" si="34"/>
        <v>1.2270936792347475</v>
      </c>
      <c r="BN46" s="563">
        <f>M46</f>
        <v>-0.22907305611230078</v>
      </c>
      <c r="BO46" s="346"/>
      <c r="BP46" s="823">
        <f t="shared" si="113"/>
        <v>15</v>
      </c>
      <c r="BQ46" s="823">
        <f t="shared" si="113"/>
        <v>40</v>
      </c>
      <c r="BR46" s="823">
        <f t="shared" si="113"/>
        <v>45</v>
      </c>
      <c r="BS46" s="823">
        <f t="shared" si="113"/>
        <v>75</v>
      </c>
      <c r="BT46" s="823">
        <f t="shared" si="113"/>
        <v>180</v>
      </c>
      <c r="BU46" s="823">
        <f t="shared" si="113"/>
        <v>220</v>
      </c>
      <c r="BV46" s="823">
        <f t="shared" si="113"/>
        <v>150</v>
      </c>
      <c r="BW46" s="823">
        <f t="shared" si="113"/>
        <v>115</v>
      </c>
      <c r="BX46" s="823">
        <f t="shared" si="113"/>
        <v>80</v>
      </c>
      <c r="BY46" s="823">
        <f t="shared" si="113"/>
        <v>115</v>
      </c>
      <c r="BZ46" s="823">
        <f t="shared" si="114"/>
        <v>30</v>
      </c>
      <c r="CA46" s="823">
        <f t="shared" si="114"/>
        <v>75</v>
      </c>
      <c r="CB46" s="823">
        <f t="shared" si="114"/>
        <v>45</v>
      </c>
      <c r="CC46" s="823">
        <f t="shared" si="114"/>
        <v>65</v>
      </c>
      <c r="CD46" s="823">
        <f t="shared" si="114"/>
        <v>85</v>
      </c>
      <c r="CE46" s="823">
        <f t="shared" si="114"/>
        <v>70</v>
      </c>
      <c r="CF46" s="823">
        <f t="shared" si="114"/>
        <v>70</v>
      </c>
      <c r="CG46" s="823">
        <f t="shared" si="114"/>
        <v>50</v>
      </c>
      <c r="CH46" s="823">
        <f t="shared" si="114"/>
        <v>110.98504998977324</v>
      </c>
      <c r="CI46" s="823">
        <f t="shared" si="114"/>
        <v>89.279700168659971</v>
      </c>
      <c r="CJ46" s="823">
        <f t="shared" si="115"/>
        <v>53.747914245097611</v>
      </c>
      <c r="CK46" s="823">
        <f t="shared" si="115"/>
        <v>28.549154397013666</v>
      </c>
      <c r="CL46" s="823">
        <f t="shared" si="115"/>
        <v>306.47541981441475</v>
      </c>
      <c r="CM46" s="823">
        <f t="shared" si="115"/>
        <v>120.14395480650528</v>
      </c>
      <c r="CN46" s="823">
        <f t="shared" si="115"/>
        <v>95.913814398901081</v>
      </c>
      <c r="CO46" s="832"/>
      <c r="CP46" s="823">
        <f t="shared" si="116"/>
        <v>-5</v>
      </c>
      <c r="CQ46" s="823">
        <f t="shared" si="116"/>
        <v>55</v>
      </c>
      <c r="CR46" s="823">
        <f t="shared" si="116"/>
        <v>120</v>
      </c>
      <c r="CS46" s="823">
        <f t="shared" si="116"/>
        <v>400</v>
      </c>
      <c r="CT46" s="823">
        <f t="shared" si="116"/>
        <v>265</v>
      </c>
      <c r="CU46" s="823">
        <f t="shared" si="116"/>
        <v>195</v>
      </c>
      <c r="CV46" s="823">
        <f t="shared" si="116"/>
        <v>105</v>
      </c>
      <c r="CW46" s="823">
        <f t="shared" si="116"/>
        <v>110</v>
      </c>
      <c r="CX46" s="823">
        <f t="shared" si="116"/>
        <v>155</v>
      </c>
      <c r="CY46" s="823">
        <f>AX46</f>
        <v>120</v>
      </c>
      <c r="CZ46" s="823">
        <f t="shared" si="116"/>
        <v>200.26475015843323</v>
      </c>
      <c r="DA46" s="823">
        <f t="shared" si="116"/>
        <v>143.02761441375759</v>
      </c>
      <c r="DB46" s="823">
        <f t="shared" si="116"/>
        <v>82.29706864211127</v>
      </c>
    </row>
    <row r="47" spans="1:106" s="622" customFormat="1" ht="12.75" customHeight="1" x14ac:dyDescent="0.2">
      <c r="A47" s="399"/>
      <c r="B47" s="379" t="s">
        <v>15</v>
      </c>
      <c r="C47" s="519"/>
      <c r="D47" s="519"/>
      <c r="E47" s="519"/>
      <c r="F47" s="519"/>
      <c r="G47" s="519"/>
      <c r="H47" s="562"/>
      <c r="I47" s="730">
        <v>158.83133333333333</v>
      </c>
      <c r="J47" s="868">
        <v>239.3</v>
      </c>
      <c r="K47" s="730">
        <v>192</v>
      </c>
      <c r="L47" s="357">
        <f t="shared" si="6"/>
        <v>0.50662967424563599</v>
      </c>
      <c r="M47" s="357">
        <f t="shared" si="7"/>
        <v>-0.19765984120351032</v>
      </c>
      <c r="N47" s="343"/>
      <c r="O47" s="562"/>
      <c r="P47" s="562"/>
      <c r="Q47" s="562"/>
      <c r="R47" s="562"/>
      <c r="S47" s="562"/>
      <c r="T47" s="562"/>
      <c r="U47" s="562"/>
      <c r="V47" s="562"/>
      <c r="W47" s="562"/>
      <c r="X47" s="562"/>
      <c r="Y47" s="562"/>
      <c r="Z47" s="562"/>
      <c r="AA47" s="562"/>
      <c r="AB47" s="562"/>
      <c r="AC47" s="562"/>
      <c r="AD47" s="562"/>
      <c r="AE47" s="562"/>
      <c r="AF47" s="562"/>
      <c r="AG47" s="343">
        <v>79.71667463825608</v>
      </c>
      <c r="AH47" s="343">
        <v>27.433197306282825</v>
      </c>
      <c r="AI47" s="343">
        <v>25.977097831425443</v>
      </c>
      <c r="AJ47" s="343">
        <v>25.704363557369</v>
      </c>
      <c r="AK47" s="343">
        <v>120.04089520390423</v>
      </c>
      <c r="AL47" s="343">
        <v>20.238724644307805</v>
      </c>
      <c r="AM47" s="343">
        <v>47.170762725415869</v>
      </c>
      <c r="AN47" s="344"/>
      <c r="AO47" s="343"/>
      <c r="AP47" s="490"/>
      <c r="AQ47" s="490"/>
      <c r="AR47" s="490"/>
      <c r="AS47" s="490"/>
      <c r="AT47" s="490"/>
      <c r="AU47" s="490"/>
      <c r="AV47" s="490"/>
      <c r="AW47" s="490"/>
      <c r="AX47" s="490"/>
      <c r="AY47" s="490">
        <f t="shared" si="127"/>
        <v>107.1498719445389</v>
      </c>
      <c r="AZ47" s="490">
        <f>AH47+AI47</f>
        <v>53.410295137708268</v>
      </c>
      <c r="BA47" s="490">
        <f t="shared" si="131"/>
        <v>51.681461388794446</v>
      </c>
      <c r="BC47" s="379" t="s">
        <v>15</v>
      </c>
      <c r="BD47" s="532"/>
      <c r="BE47" s="532"/>
      <c r="BF47" s="532"/>
      <c r="BG47" s="532"/>
      <c r="BH47" s="532"/>
      <c r="BI47" s="532"/>
      <c r="BJ47" s="532">
        <f t="shared" ref="BJ47:BK49" si="132">I47</f>
        <v>158.83133333333333</v>
      </c>
      <c r="BK47" s="511">
        <f t="shared" si="132"/>
        <v>239.3</v>
      </c>
      <c r="BL47" s="532"/>
      <c r="BM47" s="565"/>
      <c r="BN47" s="559"/>
      <c r="BO47" s="346"/>
      <c r="BP47" s="833"/>
      <c r="BQ47" s="833"/>
      <c r="BR47" s="833"/>
      <c r="BS47" s="833"/>
      <c r="BT47" s="833"/>
      <c r="BU47" s="833"/>
      <c r="BV47" s="833"/>
      <c r="BW47" s="833"/>
      <c r="BX47" s="833"/>
      <c r="BY47" s="833"/>
      <c r="BZ47" s="833"/>
      <c r="CA47" s="833"/>
      <c r="CB47" s="833"/>
      <c r="CC47" s="833"/>
      <c r="CD47" s="833"/>
      <c r="CE47" s="833"/>
      <c r="CF47" s="833"/>
      <c r="CG47" s="833"/>
      <c r="CH47" s="833"/>
      <c r="CI47" s="833"/>
      <c r="CJ47" s="833"/>
      <c r="CK47" s="833"/>
      <c r="CL47" s="833"/>
      <c r="CM47" s="833"/>
      <c r="CN47" s="833"/>
      <c r="CO47" s="832"/>
      <c r="CP47" s="833"/>
      <c r="CQ47" s="833"/>
      <c r="CR47" s="833"/>
      <c r="CS47" s="833"/>
      <c r="CT47" s="833"/>
      <c r="CU47" s="833"/>
      <c r="CV47" s="833"/>
      <c r="CW47" s="833"/>
      <c r="CX47" s="833"/>
      <c r="CY47" s="833"/>
      <c r="CZ47" s="833"/>
      <c r="DA47" s="833"/>
      <c r="DB47" s="833"/>
    </row>
    <row r="48" spans="1:106" s="622" customFormat="1" ht="12.75" customHeight="1" x14ac:dyDescent="0.2">
      <c r="A48" s="399"/>
      <c r="B48" s="379" t="s">
        <v>16</v>
      </c>
      <c r="C48" s="519"/>
      <c r="D48" s="519"/>
      <c r="E48" s="519"/>
      <c r="F48" s="519"/>
      <c r="G48" s="519"/>
      <c r="H48" s="562"/>
      <c r="I48" s="730">
        <v>52.417000000000002</v>
      </c>
      <c r="J48" s="868">
        <v>73.400000000000006</v>
      </c>
      <c r="K48" s="730">
        <v>60</v>
      </c>
      <c r="L48" s="357">
        <f t="shared" si="6"/>
        <v>0.40030906003777411</v>
      </c>
      <c r="M48" s="357">
        <f t="shared" si="7"/>
        <v>-0.18256130790190739</v>
      </c>
      <c r="N48" s="343"/>
      <c r="O48" s="562"/>
      <c r="P48" s="562"/>
      <c r="Q48" s="562"/>
      <c r="R48" s="562"/>
      <c r="S48" s="562"/>
      <c r="T48" s="562"/>
      <c r="U48" s="562"/>
      <c r="V48" s="562"/>
      <c r="W48" s="562"/>
      <c r="X48" s="562"/>
      <c r="Y48" s="562"/>
      <c r="Z48" s="562"/>
      <c r="AA48" s="562"/>
      <c r="AB48" s="562"/>
      <c r="AC48" s="562"/>
      <c r="AD48" s="562"/>
      <c r="AE48" s="562"/>
      <c r="AF48" s="562"/>
      <c r="AG48" s="343">
        <v>9.9400039847143749</v>
      </c>
      <c r="AH48" s="343">
        <v>13.518131495574355</v>
      </c>
      <c r="AI48" s="343">
        <v>15.442445046869386</v>
      </c>
      <c r="AJ48" s="343">
        <v>13.516419472841884</v>
      </c>
      <c r="AK48" s="343">
        <v>23.434524610510504</v>
      </c>
      <c r="AL48" s="343">
        <v>15.905230162197473</v>
      </c>
      <c r="AM48" s="343">
        <v>18.743051673485212</v>
      </c>
      <c r="AN48" s="344"/>
      <c r="AO48" s="343"/>
      <c r="AP48" s="490"/>
      <c r="AQ48" s="490"/>
      <c r="AR48" s="490"/>
      <c r="AS48" s="490"/>
      <c r="AT48" s="490"/>
      <c r="AU48" s="490"/>
      <c r="AV48" s="490"/>
      <c r="AW48" s="490"/>
      <c r="AX48" s="490"/>
      <c r="AY48" s="490">
        <f t="shared" si="127"/>
        <v>23.458135480288732</v>
      </c>
      <c r="AZ48" s="490">
        <f>AH48+AI48</f>
        <v>28.960576542443739</v>
      </c>
      <c r="BA48" s="490">
        <f t="shared" si="131"/>
        <v>28.95886451971127</v>
      </c>
      <c r="BC48" s="379" t="s">
        <v>16</v>
      </c>
      <c r="BD48" s="532"/>
      <c r="BE48" s="532"/>
      <c r="BF48" s="532"/>
      <c r="BG48" s="532"/>
      <c r="BH48" s="532"/>
      <c r="BI48" s="532"/>
      <c r="BJ48" s="532">
        <f t="shared" si="132"/>
        <v>52.417000000000002</v>
      </c>
      <c r="BK48" s="511">
        <f t="shared" si="132"/>
        <v>73.400000000000006</v>
      </c>
      <c r="BL48" s="532"/>
      <c r="BM48" s="565"/>
      <c r="BN48" s="559"/>
      <c r="BO48" s="346"/>
      <c r="BP48" s="833"/>
      <c r="BQ48" s="833"/>
      <c r="BR48" s="833"/>
      <c r="BS48" s="833"/>
      <c r="BT48" s="833"/>
      <c r="BU48" s="833"/>
      <c r="BV48" s="833"/>
      <c r="BW48" s="833"/>
      <c r="BX48" s="833"/>
      <c r="BY48" s="833"/>
      <c r="BZ48" s="833"/>
      <c r="CA48" s="833"/>
      <c r="CB48" s="833"/>
      <c r="CC48" s="833"/>
      <c r="CD48" s="833"/>
      <c r="CE48" s="833"/>
      <c r="CF48" s="833"/>
      <c r="CG48" s="833"/>
      <c r="CH48" s="833"/>
      <c r="CI48" s="833"/>
      <c r="CJ48" s="833"/>
      <c r="CK48" s="833"/>
      <c r="CL48" s="833"/>
      <c r="CM48" s="833"/>
      <c r="CN48" s="833"/>
      <c r="CO48" s="832"/>
      <c r="CP48" s="833"/>
      <c r="CQ48" s="833"/>
      <c r="CR48" s="833"/>
      <c r="CS48" s="833"/>
      <c r="CT48" s="833"/>
      <c r="CU48" s="833"/>
      <c r="CV48" s="833"/>
      <c r="CW48" s="833"/>
      <c r="CX48" s="833"/>
      <c r="CY48" s="833"/>
      <c r="CZ48" s="833"/>
      <c r="DA48" s="833"/>
      <c r="DB48" s="833"/>
    </row>
    <row r="49" spans="1:106" s="622" customFormat="1" ht="12.75" customHeight="1" x14ac:dyDescent="0.2">
      <c r="A49" s="399"/>
      <c r="B49" s="379" t="s">
        <v>17</v>
      </c>
      <c r="C49" s="519"/>
      <c r="D49" s="519"/>
      <c r="E49" s="519"/>
      <c r="F49" s="519"/>
      <c r="G49" s="519"/>
      <c r="H49" s="562"/>
      <c r="I49" s="730">
        <v>46</v>
      </c>
      <c r="J49" s="868">
        <v>280</v>
      </c>
      <c r="K49" s="730">
        <v>200</v>
      </c>
      <c r="L49" s="357" t="str">
        <f t="shared" si="6"/>
        <v>&gt;±300%</v>
      </c>
      <c r="M49" s="357">
        <f t="shared" si="7"/>
        <v>-0.2857142857142857</v>
      </c>
      <c r="N49" s="343"/>
      <c r="O49" s="562"/>
      <c r="P49" s="562"/>
      <c r="Q49" s="562"/>
      <c r="R49" s="562"/>
      <c r="S49" s="562"/>
      <c r="T49" s="562"/>
      <c r="U49" s="562"/>
      <c r="V49" s="562"/>
      <c r="W49" s="562"/>
      <c r="X49" s="562"/>
      <c r="Y49" s="562"/>
      <c r="Z49" s="562"/>
      <c r="AA49" s="562"/>
      <c r="AB49" s="562"/>
      <c r="AC49" s="562"/>
      <c r="AD49" s="562"/>
      <c r="AE49" s="562"/>
      <c r="AF49" s="562"/>
      <c r="AG49" s="343">
        <v>15</v>
      </c>
      <c r="AH49" s="343">
        <v>42</v>
      </c>
      <c r="AI49" s="343">
        <v>6</v>
      </c>
      <c r="AJ49" s="343">
        <v>-17</v>
      </c>
      <c r="AK49" s="343">
        <v>155</v>
      </c>
      <c r="AL49" s="343">
        <v>79</v>
      </c>
      <c r="AM49" s="343">
        <v>22</v>
      </c>
      <c r="AN49" s="344"/>
      <c r="AO49" s="343"/>
      <c r="AP49" s="490"/>
      <c r="AQ49" s="490"/>
      <c r="AR49" s="490"/>
      <c r="AS49" s="490"/>
      <c r="AT49" s="490"/>
      <c r="AU49" s="490"/>
      <c r="AV49" s="490"/>
      <c r="AW49" s="490"/>
      <c r="AX49" s="490"/>
      <c r="AY49" s="490">
        <f t="shared" si="127"/>
        <v>57</v>
      </c>
      <c r="AZ49" s="490">
        <f>AH49+AI49</f>
        <v>48</v>
      </c>
      <c r="BA49" s="490">
        <f t="shared" si="131"/>
        <v>-11</v>
      </c>
      <c r="BC49" s="379" t="s">
        <v>17</v>
      </c>
      <c r="BD49" s="532"/>
      <c r="BE49" s="532"/>
      <c r="BF49" s="532"/>
      <c r="BG49" s="532"/>
      <c r="BH49" s="532"/>
      <c r="BI49" s="532"/>
      <c r="BJ49" s="532">
        <f t="shared" si="132"/>
        <v>46</v>
      </c>
      <c r="BK49" s="511">
        <f t="shared" si="132"/>
        <v>280</v>
      </c>
      <c r="BL49" s="532"/>
      <c r="BM49" s="565"/>
      <c r="BN49" s="559"/>
      <c r="BO49" s="346"/>
      <c r="BP49" s="833"/>
      <c r="BQ49" s="833"/>
      <c r="BR49" s="833"/>
      <c r="BS49" s="833"/>
      <c r="BT49" s="833"/>
      <c r="BU49" s="833"/>
      <c r="BV49" s="833"/>
      <c r="BW49" s="833"/>
      <c r="BX49" s="833"/>
      <c r="BY49" s="833"/>
      <c r="BZ49" s="833"/>
      <c r="CA49" s="833"/>
      <c r="CB49" s="833"/>
      <c r="CC49" s="833"/>
      <c r="CD49" s="833"/>
      <c r="CE49" s="833"/>
      <c r="CF49" s="833"/>
      <c r="CG49" s="833"/>
      <c r="CH49" s="833"/>
      <c r="CI49" s="833"/>
      <c r="CJ49" s="833"/>
      <c r="CK49" s="833"/>
      <c r="CL49" s="833"/>
      <c r="CM49" s="833"/>
      <c r="CN49" s="833"/>
      <c r="CO49" s="832"/>
      <c r="CP49" s="833"/>
      <c r="CQ49" s="833"/>
      <c r="CR49" s="833"/>
      <c r="CS49" s="833"/>
      <c r="CT49" s="833"/>
      <c r="CU49" s="833"/>
      <c r="CV49" s="833"/>
      <c r="CW49" s="833"/>
      <c r="CX49" s="833"/>
      <c r="CY49" s="833"/>
      <c r="CZ49" s="833"/>
      <c r="DA49" s="833"/>
      <c r="DB49" s="833"/>
    </row>
    <row r="50" spans="1:106" s="622" customFormat="1" ht="12.75" customHeight="1" x14ac:dyDescent="0.2">
      <c r="A50" s="399"/>
      <c r="B50" s="361" t="s">
        <v>19</v>
      </c>
      <c r="C50" s="362"/>
      <c r="D50" s="362"/>
      <c r="E50" s="362"/>
      <c r="F50" s="362"/>
      <c r="G50" s="362"/>
      <c r="H50" s="370"/>
      <c r="I50" s="731">
        <v>25.313485467211137</v>
      </c>
      <c r="J50" s="869">
        <v>36.591640643766539</v>
      </c>
      <c r="K50" s="731">
        <v>33.137881335575287</v>
      </c>
      <c r="L50" s="363">
        <f t="shared" si="6"/>
        <v>0.44553940195885433</v>
      </c>
      <c r="M50" s="363">
        <f t="shared" si="7"/>
        <v>-9.4386566096199553E-2</v>
      </c>
      <c r="N50" s="343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43">
        <v>6.3283713668027861</v>
      </c>
      <c r="AH50" s="343">
        <v>6.3283713668027861</v>
      </c>
      <c r="AI50" s="343">
        <v>6.3283713668027861</v>
      </c>
      <c r="AJ50" s="343">
        <v>6.3283713668027861</v>
      </c>
      <c r="AK50" s="343">
        <v>8</v>
      </c>
      <c r="AL50" s="343">
        <v>5</v>
      </c>
      <c r="AM50" s="343">
        <v>8</v>
      </c>
      <c r="AN50" s="344"/>
      <c r="AO50" s="370"/>
      <c r="AP50" s="520"/>
      <c r="AQ50" s="520"/>
      <c r="AR50" s="520"/>
      <c r="AS50" s="520"/>
      <c r="AT50" s="520"/>
      <c r="AU50" s="520"/>
      <c r="AV50" s="520"/>
      <c r="AW50" s="520"/>
      <c r="AX50" s="520"/>
      <c r="AY50" s="520">
        <f t="shared" si="127"/>
        <v>12.656742733605572</v>
      </c>
      <c r="AZ50" s="520">
        <f>AH50+AI50</f>
        <v>12.656742733605572</v>
      </c>
      <c r="BA50" s="520">
        <f t="shared" si="131"/>
        <v>12.656742733605572</v>
      </c>
      <c r="BC50" s="590" t="s">
        <v>19</v>
      </c>
      <c r="BD50" s="403"/>
      <c r="BE50" s="403"/>
      <c r="BF50" s="403"/>
      <c r="BG50" s="403"/>
      <c r="BH50" s="403"/>
      <c r="BI50" s="403"/>
      <c r="BJ50" s="403">
        <f t="shared" ref="BJ50:BK56" si="133">I50</f>
        <v>25.313485467211137</v>
      </c>
      <c r="BK50" s="89">
        <f t="shared" si="133"/>
        <v>36.591640643766539</v>
      </c>
      <c r="BL50" s="403"/>
      <c r="BM50" s="567"/>
      <c r="BN50" s="568"/>
      <c r="BO50" s="346"/>
      <c r="BP50" s="834"/>
      <c r="BQ50" s="834"/>
      <c r="BR50" s="834"/>
      <c r="BS50" s="834"/>
      <c r="BT50" s="834"/>
      <c r="BU50" s="834"/>
      <c r="BV50" s="834"/>
      <c r="BW50" s="834"/>
      <c r="BX50" s="834"/>
      <c r="BY50" s="834"/>
      <c r="BZ50" s="834"/>
      <c r="CA50" s="834"/>
      <c r="CB50" s="834"/>
      <c r="CC50" s="834"/>
      <c r="CD50" s="834"/>
      <c r="CE50" s="834"/>
      <c r="CF50" s="834"/>
      <c r="CG50" s="834"/>
      <c r="CH50" s="834"/>
      <c r="CI50" s="834"/>
      <c r="CJ50" s="834"/>
      <c r="CK50" s="834"/>
      <c r="CL50" s="834"/>
      <c r="CM50" s="834"/>
      <c r="CN50" s="834"/>
      <c r="CO50" s="832"/>
      <c r="CP50" s="834"/>
      <c r="CQ50" s="834"/>
      <c r="CR50" s="834"/>
      <c r="CS50" s="834"/>
      <c r="CT50" s="834"/>
      <c r="CU50" s="834"/>
      <c r="CV50" s="834"/>
      <c r="CW50" s="834"/>
      <c r="CX50" s="834"/>
      <c r="CY50" s="834"/>
      <c r="CZ50" s="834"/>
      <c r="DA50" s="834"/>
      <c r="DB50" s="834"/>
    </row>
    <row r="51" spans="1:106" s="622" customFormat="1" ht="12.75" customHeight="1" x14ac:dyDescent="0.2">
      <c r="A51" s="399"/>
      <c r="B51" s="364" t="s">
        <v>103</v>
      </c>
      <c r="C51" s="365">
        <v>905</v>
      </c>
      <c r="D51" s="365">
        <v>215</v>
      </c>
      <c r="E51" s="365">
        <v>-240</v>
      </c>
      <c r="F51" s="365">
        <v>-10</v>
      </c>
      <c r="G51" s="365">
        <v>105</v>
      </c>
      <c r="H51" s="365">
        <v>-245</v>
      </c>
      <c r="I51" s="732">
        <f>SUM(I52:I55)</f>
        <v>990.9784144122018</v>
      </c>
      <c r="J51" s="870">
        <f>SUM(J52:J55)</f>
        <v>530</v>
      </c>
      <c r="K51" s="732">
        <f>SUM(K52:K55)</f>
        <v>250</v>
      </c>
      <c r="L51" s="561">
        <f t="shared" si="6"/>
        <v>-0.46517503076555999</v>
      </c>
      <c r="M51" s="744">
        <f t="shared" si="7"/>
        <v>-0.52830188679245282</v>
      </c>
      <c r="N51" s="343"/>
      <c r="O51" s="365">
        <v>-95</v>
      </c>
      <c r="P51" s="365">
        <v>-30</v>
      </c>
      <c r="Q51" s="365">
        <v>-50</v>
      </c>
      <c r="R51" s="365">
        <v>45</v>
      </c>
      <c r="S51" s="365">
        <v>110</v>
      </c>
      <c r="T51" s="365">
        <v>-345</v>
      </c>
      <c r="U51" s="365">
        <v>-25</v>
      </c>
      <c r="V51" s="365">
        <v>-15</v>
      </c>
      <c r="W51" s="365">
        <v>-85</v>
      </c>
      <c r="X51" s="365">
        <v>115</v>
      </c>
      <c r="Y51" s="365">
        <v>60</v>
      </c>
      <c r="Z51" s="365">
        <v>30</v>
      </c>
      <c r="AA51" s="365">
        <v>-40</v>
      </c>
      <c r="AB51" s="365">
        <v>55</v>
      </c>
      <c r="AC51" s="365">
        <v>-15</v>
      </c>
      <c r="AD51" s="365">
        <v>-125</v>
      </c>
      <c r="AE51" s="365">
        <v>5</v>
      </c>
      <c r="AF51" s="365">
        <v>-115</v>
      </c>
      <c r="AG51" s="365">
        <f>SUM(AG52:AG55)</f>
        <v>686.97303968000006</v>
      </c>
      <c r="AH51" s="365">
        <f t="shared" ref="AH51:AL51" si="134">SUM(AH52:AH55)</f>
        <v>49.912419320000048</v>
      </c>
      <c r="AI51" s="365">
        <f t="shared" si="134"/>
        <v>206.80744894799926</v>
      </c>
      <c r="AJ51" s="365">
        <f t="shared" si="134"/>
        <v>47.285506464202307</v>
      </c>
      <c r="AK51" s="365">
        <f t="shared" si="134"/>
        <v>-213.15535744631916</v>
      </c>
      <c r="AL51" s="365">
        <f t="shared" si="134"/>
        <v>122.35122064660918</v>
      </c>
      <c r="AM51" s="365">
        <f t="shared" ref="AM51" si="135">SUM(AM52:AM55)</f>
        <v>543.21940820131852</v>
      </c>
      <c r="AN51" s="344"/>
      <c r="AO51" s="746">
        <v>340</v>
      </c>
      <c r="AP51" s="746">
        <v>-125</v>
      </c>
      <c r="AQ51" s="746">
        <v>-5</v>
      </c>
      <c r="AR51" s="746">
        <v>-235</v>
      </c>
      <c r="AS51" s="746">
        <v>-40</v>
      </c>
      <c r="AT51" s="746">
        <v>30</v>
      </c>
      <c r="AU51" s="746">
        <v>90</v>
      </c>
      <c r="AV51" s="746">
        <v>15</v>
      </c>
      <c r="AW51" s="746">
        <v>-140</v>
      </c>
      <c r="AX51" s="746">
        <v>-110</v>
      </c>
      <c r="AY51" s="365">
        <f t="shared" ref="AY51:BA51" si="136">SUM(AY52:AY55)</f>
        <v>736.8854590000002</v>
      </c>
      <c r="AZ51" s="365">
        <f t="shared" si="136"/>
        <v>254.09295541220166</v>
      </c>
      <c r="BA51" s="365">
        <f t="shared" si="136"/>
        <v>-90.804136799709909</v>
      </c>
      <c r="BC51" s="592" t="s">
        <v>103</v>
      </c>
      <c r="BD51" s="524">
        <f t="shared" ref="BD51:BI51" si="137">C51</f>
        <v>905</v>
      </c>
      <c r="BE51" s="524">
        <f t="shared" si="137"/>
        <v>215</v>
      </c>
      <c r="BF51" s="524">
        <f t="shared" si="137"/>
        <v>-240</v>
      </c>
      <c r="BG51" s="524">
        <f t="shared" si="137"/>
        <v>-10</v>
      </c>
      <c r="BH51" s="524">
        <f t="shared" si="137"/>
        <v>105</v>
      </c>
      <c r="BI51" s="524">
        <f t="shared" si="137"/>
        <v>-245</v>
      </c>
      <c r="BJ51" s="524">
        <f t="shared" si="133"/>
        <v>990.9784144122018</v>
      </c>
      <c r="BK51" s="747">
        <f>J51</f>
        <v>530</v>
      </c>
      <c r="BL51" s="524">
        <f>K51</f>
        <v>250</v>
      </c>
      <c r="BM51" s="563">
        <f>L51</f>
        <v>-0.46517503076555999</v>
      </c>
      <c r="BN51" s="563">
        <f>M52</f>
        <v>-0.6333333333333333</v>
      </c>
      <c r="BO51" s="346"/>
      <c r="BP51" s="823">
        <f t="shared" ref="BP51:CN51" si="138">O51</f>
        <v>-95</v>
      </c>
      <c r="BQ51" s="823">
        <f t="shared" si="138"/>
        <v>-30</v>
      </c>
      <c r="BR51" s="823">
        <f t="shared" si="138"/>
        <v>-50</v>
      </c>
      <c r="BS51" s="823">
        <f t="shared" si="138"/>
        <v>45</v>
      </c>
      <c r="BT51" s="823">
        <f t="shared" si="138"/>
        <v>110</v>
      </c>
      <c r="BU51" s="823">
        <f t="shared" si="138"/>
        <v>-345</v>
      </c>
      <c r="BV51" s="823">
        <f t="shared" si="138"/>
        <v>-25</v>
      </c>
      <c r="BW51" s="823">
        <f t="shared" si="138"/>
        <v>-15</v>
      </c>
      <c r="BX51" s="823">
        <f t="shared" si="138"/>
        <v>-85</v>
      </c>
      <c r="BY51" s="823">
        <f t="shared" si="138"/>
        <v>115</v>
      </c>
      <c r="BZ51" s="823">
        <f t="shared" si="138"/>
        <v>60</v>
      </c>
      <c r="CA51" s="823">
        <f t="shared" si="138"/>
        <v>30</v>
      </c>
      <c r="CB51" s="823">
        <f t="shared" si="138"/>
        <v>-40</v>
      </c>
      <c r="CC51" s="823">
        <f t="shared" si="138"/>
        <v>55</v>
      </c>
      <c r="CD51" s="823">
        <f t="shared" si="138"/>
        <v>-15</v>
      </c>
      <c r="CE51" s="823">
        <f t="shared" si="138"/>
        <v>-125</v>
      </c>
      <c r="CF51" s="823">
        <f t="shared" si="138"/>
        <v>5</v>
      </c>
      <c r="CG51" s="823">
        <f t="shared" si="138"/>
        <v>-115</v>
      </c>
      <c r="CH51" s="823">
        <f t="shared" si="138"/>
        <v>686.97303968000006</v>
      </c>
      <c r="CI51" s="823">
        <f t="shared" si="138"/>
        <v>49.912419320000048</v>
      </c>
      <c r="CJ51" s="823">
        <f t="shared" si="138"/>
        <v>206.80744894799926</v>
      </c>
      <c r="CK51" s="823">
        <f t="shared" si="138"/>
        <v>47.285506464202307</v>
      </c>
      <c r="CL51" s="823">
        <f t="shared" si="138"/>
        <v>-213.15535744631916</v>
      </c>
      <c r="CM51" s="823">
        <f t="shared" si="138"/>
        <v>122.35122064660918</v>
      </c>
      <c r="CN51" s="823">
        <f t="shared" si="138"/>
        <v>543.21940820131852</v>
      </c>
      <c r="CO51" s="832"/>
      <c r="CP51" s="823">
        <f t="shared" ref="CP51:DA51" si="139">AO51</f>
        <v>340</v>
      </c>
      <c r="CQ51" s="823">
        <f t="shared" si="139"/>
        <v>-125</v>
      </c>
      <c r="CR51" s="823">
        <f t="shared" si="139"/>
        <v>-5</v>
      </c>
      <c r="CS51" s="823">
        <f t="shared" si="139"/>
        <v>-235</v>
      </c>
      <c r="CT51" s="823">
        <f t="shared" si="139"/>
        <v>-40</v>
      </c>
      <c r="CU51" s="823">
        <f t="shared" si="139"/>
        <v>30</v>
      </c>
      <c r="CV51" s="823">
        <f t="shared" si="139"/>
        <v>90</v>
      </c>
      <c r="CW51" s="823">
        <f t="shared" si="139"/>
        <v>15</v>
      </c>
      <c r="CX51" s="823">
        <f t="shared" si="139"/>
        <v>-140</v>
      </c>
      <c r="CY51" s="823">
        <f t="shared" si="139"/>
        <v>-110</v>
      </c>
      <c r="CZ51" s="823">
        <f t="shared" si="139"/>
        <v>736.8854590000002</v>
      </c>
      <c r="DA51" s="823">
        <f t="shared" si="139"/>
        <v>254.09295541220166</v>
      </c>
      <c r="DB51" s="823">
        <f>BA51</f>
        <v>-90.804136799709909</v>
      </c>
    </row>
    <row r="52" spans="1:106" s="622" customFormat="1" ht="12.75" customHeight="1" x14ac:dyDescent="0.2">
      <c r="A52" s="399"/>
      <c r="B52" s="379" t="s">
        <v>15</v>
      </c>
      <c r="C52" s="519"/>
      <c r="D52" s="519"/>
      <c r="E52" s="519"/>
      <c r="F52" s="519"/>
      <c r="G52" s="519"/>
      <c r="H52" s="562"/>
      <c r="I52" s="730">
        <v>125.23173499999987</v>
      </c>
      <c r="J52" s="868">
        <v>600</v>
      </c>
      <c r="K52" s="730">
        <v>220</v>
      </c>
      <c r="L52" s="357" t="str">
        <f t="shared" si="6"/>
        <v>&gt;±300%</v>
      </c>
      <c r="M52" s="357">
        <f t="shared" si="7"/>
        <v>-0.6333333333333333</v>
      </c>
      <c r="N52" s="343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62"/>
      <c r="AC52" s="562"/>
      <c r="AD52" s="562"/>
      <c r="AE52" s="562"/>
      <c r="AF52" s="562"/>
      <c r="AG52" s="343">
        <v>77.093735999999922</v>
      </c>
      <c r="AH52" s="343">
        <v>-12.929118000000017</v>
      </c>
      <c r="AI52" s="343">
        <v>81.839284000000106</v>
      </c>
      <c r="AJ52" s="343">
        <v>-20.772167000000131</v>
      </c>
      <c r="AK52" s="343">
        <v>-6.7504139999999895</v>
      </c>
      <c r="AL52" s="343">
        <v>171.52357900000004</v>
      </c>
      <c r="AM52" s="343">
        <v>340.42817000000014</v>
      </c>
      <c r="AN52" s="344"/>
      <c r="AO52" s="343"/>
      <c r="AP52" s="343"/>
      <c r="AQ52" s="343"/>
      <c r="AR52" s="343"/>
      <c r="AS52" s="343"/>
      <c r="AT52" s="343"/>
      <c r="AU52" s="343"/>
      <c r="AV52" s="343"/>
      <c r="AW52" s="343"/>
      <c r="AX52" s="343"/>
      <c r="AY52" s="343">
        <f>AG52+AH52</f>
        <v>64.164617999999905</v>
      </c>
      <c r="AZ52" s="343">
        <f>AI52+AJ52</f>
        <v>61.067116999999975</v>
      </c>
      <c r="BA52" s="343">
        <f>AK52+AL52</f>
        <v>164.77316500000006</v>
      </c>
      <c r="BC52" s="379" t="s">
        <v>15</v>
      </c>
      <c r="BD52" s="532"/>
      <c r="BE52" s="532"/>
      <c r="BF52" s="532"/>
      <c r="BG52" s="532"/>
      <c r="BH52" s="532"/>
      <c r="BI52" s="532"/>
      <c r="BJ52" s="532">
        <f t="shared" si="133"/>
        <v>125.23173499999987</v>
      </c>
      <c r="BK52" s="511">
        <f t="shared" si="133"/>
        <v>600</v>
      </c>
      <c r="BL52" s="532"/>
      <c r="BM52" s="565"/>
      <c r="BN52" s="559"/>
      <c r="BO52" s="346"/>
      <c r="BP52" s="833"/>
      <c r="BQ52" s="833"/>
      <c r="BR52" s="833"/>
      <c r="BS52" s="833"/>
      <c r="BT52" s="833"/>
      <c r="BU52" s="833"/>
      <c r="BV52" s="833"/>
      <c r="BW52" s="833"/>
      <c r="BX52" s="833"/>
      <c r="BY52" s="833"/>
      <c r="BZ52" s="833"/>
      <c r="CA52" s="833"/>
      <c r="CB52" s="833"/>
      <c r="CC52" s="833"/>
      <c r="CD52" s="833"/>
      <c r="CE52" s="833"/>
      <c r="CF52" s="833"/>
      <c r="CG52" s="833"/>
      <c r="CH52" s="833"/>
      <c r="CI52" s="833"/>
      <c r="CJ52" s="833"/>
      <c r="CK52" s="833"/>
      <c r="CL52" s="833"/>
      <c r="CM52" s="833"/>
      <c r="CN52" s="833"/>
      <c r="CO52" s="832"/>
      <c r="CP52" s="833"/>
      <c r="CQ52" s="833"/>
      <c r="CR52" s="833"/>
      <c r="CS52" s="833"/>
      <c r="CT52" s="833"/>
      <c r="CU52" s="833"/>
      <c r="CV52" s="833"/>
      <c r="CW52" s="833"/>
      <c r="CX52" s="833"/>
      <c r="CY52" s="833"/>
      <c r="CZ52" s="833"/>
      <c r="DA52" s="833"/>
      <c r="DB52" s="833"/>
    </row>
    <row r="53" spans="1:106" s="622" customFormat="1" ht="12.75" customHeight="1" x14ac:dyDescent="0.2">
      <c r="A53" s="399"/>
      <c r="B53" s="379" t="s">
        <v>16</v>
      </c>
      <c r="C53" s="519"/>
      <c r="D53" s="519"/>
      <c r="E53" s="519"/>
      <c r="F53" s="519"/>
      <c r="G53" s="519"/>
      <c r="H53" s="562"/>
      <c r="I53" s="730">
        <v>508.6892391122019</v>
      </c>
      <c r="J53" s="868">
        <v>180</v>
      </c>
      <c r="K53" s="730">
        <v>100</v>
      </c>
      <c r="L53" s="357">
        <f t="shared" si="6"/>
        <v>-0.64614938520392551</v>
      </c>
      <c r="M53" s="357">
        <f t="shared" si="7"/>
        <v>-0.44444444444444442</v>
      </c>
      <c r="N53" s="343"/>
      <c r="O53" s="562"/>
      <c r="P53" s="562"/>
      <c r="Q53" s="562"/>
      <c r="R53" s="562"/>
      <c r="S53" s="562"/>
      <c r="T53" s="562"/>
      <c r="U53" s="562"/>
      <c r="V53" s="562"/>
      <c r="W53" s="562"/>
      <c r="X53" s="562"/>
      <c r="Y53" s="562"/>
      <c r="Z53" s="562"/>
      <c r="AA53" s="562"/>
      <c r="AB53" s="562"/>
      <c r="AC53" s="562"/>
      <c r="AD53" s="562"/>
      <c r="AE53" s="562"/>
      <c r="AF53" s="562"/>
      <c r="AG53" s="343">
        <v>192.42198608000018</v>
      </c>
      <c r="AH53" s="343">
        <v>56.968007119999967</v>
      </c>
      <c r="AI53" s="343">
        <v>205.73655244799937</v>
      </c>
      <c r="AJ53" s="343">
        <v>53.56269346420234</v>
      </c>
      <c r="AK53" s="343">
        <v>-43.583353446319236</v>
      </c>
      <c r="AL53" s="343">
        <v>61.057451646609231</v>
      </c>
      <c r="AM53" s="343">
        <v>127.53388820131845</v>
      </c>
      <c r="AN53" s="344"/>
      <c r="AO53" s="343"/>
      <c r="AP53" s="343"/>
      <c r="AQ53" s="343"/>
      <c r="AR53" s="343"/>
      <c r="AS53" s="343"/>
      <c r="AT53" s="343"/>
      <c r="AU53" s="343"/>
      <c r="AV53" s="343"/>
      <c r="AW53" s="343"/>
      <c r="AX53" s="343"/>
      <c r="AY53" s="343">
        <f t="shared" ref="AY53:AY56" si="140">AG53+AH53</f>
        <v>249.38999320000016</v>
      </c>
      <c r="AZ53" s="343">
        <f t="shared" ref="AZ53:AZ56" si="141">AI53+AJ53</f>
        <v>259.29924591220174</v>
      </c>
      <c r="BA53" s="343">
        <f t="shared" ref="BA53:BA56" si="142">AK53+AL53</f>
        <v>17.474098200289994</v>
      </c>
      <c r="BC53" s="379" t="s">
        <v>16</v>
      </c>
      <c r="BD53" s="532"/>
      <c r="BE53" s="532"/>
      <c r="BF53" s="532"/>
      <c r="BG53" s="532"/>
      <c r="BH53" s="532"/>
      <c r="BI53" s="532"/>
      <c r="BJ53" s="532">
        <f t="shared" si="133"/>
        <v>508.6892391122019</v>
      </c>
      <c r="BK53" s="511">
        <f t="shared" si="133"/>
        <v>180</v>
      </c>
      <c r="BL53" s="532"/>
      <c r="BM53" s="565"/>
      <c r="BN53" s="559"/>
      <c r="BO53" s="346"/>
      <c r="BP53" s="833"/>
      <c r="BQ53" s="833"/>
      <c r="BR53" s="833"/>
      <c r="BS53" s="833"/>
      <c r="BT53" s="833"/>
      <c r="BU53" s="833"/>
      <c r="BV53" s="833"/>
      <c r="BW53" s="833"/>
      <c r="BX53" s="833"/>
      <c r="BY53" s="833"/>
      <c r="BZ53" s="833"/>
      <c r="CA53" s="833"/>
      <c r="CB53" s="833"/>
      <c r="CC53" s="833"/>
      <c r="CD53" s="833"/>
      <c r="CE53" s="833"/>
      <c r="CF53" s="833"/>
      <c r="CG53" s="833"/>
      <c r="CH53" s="833"/>
      <c r="CI53" s="833"/>
      <c r="CJ53" s="833"/>
      <c r="CK53" s="833"/>
      <c r="CL53" s="833"/>
      <c r="CM53" s="833"/>
      <c r="CN53" s="833"/>
      <c r="CO53" s="832"/>
      <c r="CP53" s="833"/>
      <c r="CQ53" s="833"/>
      <c r="CR53" s="833"/>
      <c r="CS53" s="833"/>
      <c r="CT53" s="833"/>
      <c r="CU53" s="833"/>
      <c r="CV53" s="833"/>
      <c r="CW53" s="833"/>
      <c r="CX53" s="833"/>
      <c r="CY53" s="833"/>
      <c r="CZ53" s="833"/>
      <c r="DA53" s="833"/>
      <c r="DB53" s="833"/>
    </row>
    <row r="54" spans="1:106" s="622" customFormat="1" ht="12.75" customHeight="1" x14ac:dyDescent="0.2">
      <c r="A54" s="399"/>
      <c r="B54" s="379" t="s">
        <v>17</v>
      </c>
      <c r="C54" s="519"/>
      <c r="D54" s="519"/>
      <c r="E54" s="519"/>
      <c r="F54" s="519"/>
      <c r="G54" s="519"/>
      <c r="H54" s="562"/>
      <c r="I54" s="730">
        <v>-12.70334969999999</v>
      </c>
      <c r="J54" s="868">
        <v>50</v>
      </c>
      <c r="K54" s="730">
        <v>20</v>
      </c>
      <c r="L54" s="357" t="str">
        <f t="shared" si="6"/>
        <v>N/A</v>
      </c>
      <c r="M54" s="357">
        <f t="shared" si="7"/>
        <v>-0.6</v>
      </c>
      <c r="N54" s="343"/>
      <c r="O54" s="562"/>
      <c r="P54" s="562"/>
      <c r="Q54" s="562"/>
      <c r="R54" s="562"/>
      <c r="S54" s="562"/>
      <c r="T54" s="562"/>
      <c r="U54" s="562"/>
      <c r="V54" s="562"/>
      <c r="W54" s="562"/>
      <c r="X54" s="562"/>
      <c r="Y54" s="562"/>
      <c r="Z54" s="562"/>
      <c r="AA54" s="562"/>
      <c r="AB54" s="562"/>
      <c r="AC54" s="562"/>
      <c r="AD54" s="562"/>
      <c r="AE54" s="562"/>
      <c r="AF54" s="562"/>
      <c r="AG54" s="343">
        <v>-0.13331239999999525</v>
      </c>
      <c r="AH54" s="343">
        <v>14.025930200000003</v>
      </c>
      <c r="AI54" s="343">
        <v>-21.308847500000002</v>
      </c>
      <c r="AJ54" s="343">
        <v>-5.2871199999999954</v>
      </c>
      <c r="AK54" s="343">
        <v>-0.13079000000000815</v>
      </c>
      <c r="AL54" s="343">
        <v>17.593630000000005</v>
      </c>
      <c r="AM54" s="343">
        <v>24.391500000000001</v>
      </c>
      <c r="AN54" s="344"/>
      <c r="AO54" s="343"/>
      <c r="AP54" s="343"/>
      <c r="AQ54" s="343"/>
      <c r="AR54" s="343"/>
      <c r="AS54" s="343"/>
      <c r="AT54" s="343"/>
      <c r="AU54" s="343"/>
      <c r="AV54" s="343"/>
      <c r="AW54" s="343"/>
      <c r="AX54" s="343"/>
      <c r="AY54" s="343">
        <f t="shared" si="140"/>
        <v>13.892617800000007</v>
      </c>
      <c r="AZ54" s="343">
        <f t="shared" si="141"/>
        <v>-26.595967499999997</v>
      </c>
      <c r="BA54" s="343">
        <f t="shared" si="142"/>
        <v>17.462839999999996</v>
      </c>
      <c r="BC54" s="379" t="s">
        <v>17</v>
      </c>
      <c r="BD54" s="532"/>
      <c r="BE54" s="532"/>
      <c r="BF54" s="532"/>
      <c r="BG54" s="532"/>
      <c r="BH54" s="532"/>
      <c r="BI54" s="532"/>
      <c r="BJ54" s="532">
        <f t="shared" si="133"/>
        <v>-12.70334969999999</v>
      </c>
      <c r="BK54" s="511">
        <f t="shared" si="133"/>
        <v>50</v>
      </c>
      <c r="BL54" s="532"/>
      <c r="BM54" s="565"/>
      <c r="BN54" s="559"/>
      <c r="BO54" s="346"/>
      <c r="BP54" s="833"/>
      <c r="BQ54" s="833"/>
      <c r="BR54" s="833"/>
      <c r="BS54" s="833"/>
      <c r="BT54" s="833"/>
      <c r="BU54" s="833"/>
      <c r="BV54" s="833"/>
      <c r="BW54" s="833"/>
      <c r="BX54" s="833"/>
      <c r="BY54" s="833"/>
      <c r="BZ54" s="833"/>
      <c r="CA54" s="833"/>
      <c r="CB54" s="833"/>
      <c r="CC54" s="833"/>
      <c r="CD54" s="833"/>
      <c r="CE54" s="833"/>
      <c r="CF54" s="833"/>
      <c r="CG54" s="833"/>
      <c r="CH54" s="833"/>
      <c r="CI54" s="833"/>
      <c r="CJ54" s="833"/>
      <c r="CK54" s="833"/>
      <c r="CL54" s="833"/>
      <c r="CM54" s="833"/>
      <c r="CN54" s="833"/>
      <c r="CO54" s="832"/>
      <c r="CP54" s="833"/>
      <c r="CQ54" s="833"/>
      <c r="CR54" s="833"/>
      <c r="CS54" s="833"/>
      <c r="CT54" s="833"/>
      <c r="CU54" s="833"/>
      <c r="CV54" s="833"/>
      <c r="CW54" s="833"/>
      <c r="CX54" s="833"/>
      <c r="CY54" s="833"/>
      <c r="CZ54" s="833"/>
      <c r="DA54" s="833"/>
      <c r="DB54" s="833"/>
    </row>
    <row r="55" spans="1:106" s="622" customFormat="1" ht="12.75" customHeight="1" x14ac:dyDescent="0.2">
      <c r="A55" s="399"/>
      <c r="B55" s="367" t="s">
        <v>19</v>
      </c>
      <c r="C55" s="368"/>
      <c r="D55" s="368"/>
      <c r="E55" s="368"/>
      <c r="F55" s="368"/>
      <c r="G55" s="368"/>
      <c r="H55" s="371"/>
      <c r="I55" s="733">
        <v>369.76079000000004</v>
      </c>
      <c r="J55" s="871">
        <v>-300</v>
      </c>
      <c r="K55" s="733">
        <v>-90</v>
      </c>
      <c r="L55" s="369" t="str">
        <f t="shared" si="6"/>
        <v>N/A</v>
      </c>
      <c r="M55" s="369" t="str">
        <f t="shared" si="7"/>
        <v>N/A</v>
      </c>
      <c r="N55" s="343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>
        <v>417.59063000000003</v>
      </c>
      <c r="AH55" s="371">
        <v>-8.1523999999999077</v>
      </c>
      <c r="AI55" s="371">
        <v>-59.459540000000182</v>
      </c>
      <c r="AJ55" s="371">
        <v>19.782100000000092</v>
      </c>
      <c r="AK55" s="371">
        <v>-162.69079999999991</v>
      </c>
      <c r="AL55" s="371">
        <v>-127.82344000000008</v>
      </c>
      <c r="AM55" s="371">
        <v>50.865849999999881</v>
      </c>
      <c r="AN55" s="344"/>
      <c r="AO55" s="371"/>
      <c r="AP55" s="371"/>
      <c r="AQ55" s="371"/>
      <c r="AR55" s="371"/>
      <c r="AS55" s="371"/>
      <c r="AT55" s="371"/>
      <c r="AU55" s="371"/>
      <c r="AV55" s="371"/>
      <c r="AW55" s="371"/>
      <c r="AX55" s="371"/>
      <c r="AY55" s="629">
        <f t="shared" si="140"/>
        <v>409.43823000000015</v>
      </c>
      <c r="AZ55" s="629">
        <f t="shared" si="141"/>
        <v>-39.67744000000009</v>
      </c>
      <c r="BA55" s="629">
        <f t="shared" si="142"/>
        <v>-290.51423999999997</v>
      </c>
      <c r="BC55" s="593" t="s">
        <v>19</v>
      </c>
      <c r="BD55" s="403"/>
      <c r="BE55" s="403"/>
      <c r="BF55" s="403"/>
      <c r="BG55" s="403"/>
      <c r="BH55" s="403"/>
      <c r="BI55" s="403"/>
      <c r="BJ55" s="403">
        <f t="shared" si="133"/>
        <v>369.76079000000004</v>
      </c>
      <c r="BK55" s="89">
        <f t="shared" si="133"/>
        <v>-300</v>
      </c>
      <c r="BL55" s="403"/>
      <c r="BM55" s="567"/>
      <c r="BN55" s="568"/>
      <c r="BO55" s="346"/>
      <c r="BP55" s="835"/>
      <c r="BQ55" s="835"/>
      <c r="BR55" s="835"/>
      <c r="BS55" s="835"/>
      <c r="BT55" s="835"/>
      <c r="BU55" s="835"/>
      <c r="BV55" s="835"/>
      <c r="BW55" s="835"/>
      <c r="BX55" s="835"/>
      <c r="BY55" s="835"/>
      <c r="BZ55" s="835"/>
      <c r="CA55" s="835"/>
      <c r="CB55" s="835"/>
      <c r="CC55" s="835"/>
      <c r="CD55" s="835"/>
      <c r="CE55" s="835"/>
      <c r="CF55" s="835"/>
      <c r="CG55" s="835"/>
      <c r="CH55" s="835"/>
      <c r="CI55" s="835"/>
      <c r="CJ55" s="835"/>
      <c r="CK55" s="835"/>
      <c r="CL55" s="835"/>
      <c r="CM55" s="835"/>
      <c r="CN55" s="835"/>
      <c r="CO55" s="832"/>
      <c r="CP55" s="835"/>
      <c r="CQ55" s="835"/>
      <c r="CR55" s="835"/>
      <c r="CS55" s="835"/>
      <c r="CT55" s="835"/>
      <c r="CU55" s="835"/>
      <c r="CV55" s="835"/>
      <c r="CW55" s="835"/>
      <c r="CX55" s="835"/>
      <c r="CY55" s="835"/>
      <c r="CZ55" s="835"/>
      <c r="DA55" s="835"/>
      <c r="DB55" s="835"/>
    </row>
    <row r="56" spans="1:106" s="622" customFormat="1" ht="12.75" customHeight="1" x14ac:dyDescent="0.2">
      <c r="A56" s="399"/>
      <c r="B56" s="597" t="s">
        <v>37</v>
      </c>
      <c r="C56" s="519">
        <v>35</v>
      </c>
      <c r="D56" s="519">
        <v>-115</v>
      </c>
      <c r="E56" s="519">
        <v>20</v>
      </c>
      <c r="F56" s="519">
        <v>85</v>
      </c>
      <c r="G56" s="519">
        <v>-45</v>
      </c>
      <c r="H56" s="519">
        <v>-20</v>
      </c>
      <c r="I56" s="734">
        <v>-20.21446626585432</v>
      </c>
      <c r="J56" s="872">
        <v>500</v>
      </c>
      <c r="K56" s="734">
        <v>10</v>
      </c>
      <c r="L56" s="561" t="str">
        <f t="shared" si="6"/>
        <v>N/A</v>
      </c>
      <c r="M56" s="561">
        <f t="shared" si="7"/>
        <v>-0.98</v>
      </c>
      <c r="N56" s="343"/>
      <c r="O56" s="519">
        <v>-95</v>
      </c>
      <c r="P56" s="519">
        <v>-10</v>
      </c>
      <c r="Q56" s="519">
        <v>-5</v>
      </c>
      <c r="R56" s="519">
        <v>-5</v>
      </c>
      <c r="S56" s="519">
        <v>-5</v>
      </c>
      <c r="T56" s="519">
        <v>30</v>
      </c>
      <c r="U56" s="519">
        <v>40</v>
      </c>
      <c r="V56" s="519">
        <v>-5</v>
      </c>
      <c r="W56" s="519">
        <v>55</v>
      </c>
      <c r="X56" s="519">
        <v>-5</v>
      </c>
      <c r="Y56" s="519">
        <v>-10</v>
      </c>
      <c r="Z56" s="519">
        <v>0</v>
      </c>
      <c r="AA56" s="519">
        <v>-15</v>
      </c>
      <c r="AB56" s="519">
        <v>-20</v>
      </c>
      <c r="AC56" s="519">
        <v>-10</v>
      </c>
      <c r="AD56" s="519">
        <v>0</v>
      </c>
      <c r="AE56" s="519">
        <v>-10</v>
      </c>
      <c r="AF56" s="519">
        <v>0</v>
      </c>
      <c r="AG56" s="342">
        <v>-3.7135677817608959</v>
      </c>
      <c r="AH56" s="342">
        <v>-12.869987589821081</v>
      </c>
      <c r="AI56" s="342">
        <v>-9.6579941485684895</v>
      </c>
      <c r="AJ56" s="342">
        <v>6.0270832542961434</v>
      </c>
      <c r="AK56" s="342">
        <v>-20.442004790457666</v>
      </c>
      <c r="AL56" s="342">
        <v>138.14511871654315</v>
      </c>
      <c r="AM56" s="342">
        <v>341.55213041940618</v>
      </c>
      <c r="AN56" s="344"/>
      <c r="AO56" s="747">
        <v>-10</v>
      </c>
      <c r="AP56" s="747">
        <v>-105</v>
      </c>
      <c r="AQ56" s="747">
        <v>-10</v>
      </c>
      <c r="AR56" s="747">
        <v>25</v>
      </c>
      <c r="AS56" s="747">
        <v>35</v>
      </c>
      <c r="AT56" s="747">
        <v>50</v>
      </c>
      <c r="AU56" s="747">
        <v>-10</v>
      </c>
      <c r="AV56" s="747">
        <v>-35</v>
      </c>
      <c r="AW56" s="747">
        <v>-10</v>
      </c>
      <c r="AX56" s="747">
        <v>-10</v>
      </c>
      <c r="AY56" s="342">
        <f t="shared" si="140"/>
        <v>-16.583555371581976</v>
      </c>
      <c r="AZ56" s="342">
        <f t="shared" si="141"/>
        <v>-3.630910894272346</v>
      </c>
      <c r="BA56" s="342">
        <f t="shared" si="142"/>
        <v>117.70311392608548</v>
      </c>
      <c r="BC56" s="597" t="s">
        <v>37</v>
      </c>
      <c r="BD56" s="529">
        <f t="shared" ref="BD56:BI56" si="143">C56</f>
        <v>35</v>
      </c>
      <c r="BE56" s="529">
        <f t="shared" si="143"/>
        <v>-115</v>
      </c>
      <c r="BF56" s="529">
        <f t="shared" si="143"/>
        <v>20</v>
      </c>
      <c r="BG56" s="529">
        <f t="shared" si="143"/>
        <v>85</v>
      </c>
      <c r="BH56" s="529">
        <f t="shared" si="143"/>
        <v>-45</v>
      </c>
      <c r="BI56" s="529">
        <f t="shared" si="143"/>
        <v>-20</v>
      </c>
      <c r="BJ56" s="529">
        <f t="shared" si="133"/>
        <v>-20.21446626585432</v>
      </c>
      <c r="BK56" s="290">
        <f>J56</f>
        <v>500</v>
      </c>
      <c r="BL56" s="529">
        <f>K56</f>
        <v>10</v>
      </c>
      <c r="BM56" s="563" t="str">
        <f t="shared" ref="BM56" si="144">L56</f>
        <v>N/A</v>
      </c>
      <c r="BN56" s="563">
        <f>M57</f>
        <v>0</v>
      </c>
      <c r="BO56" s="619"/>
      <c r="BP56" s="823">
        <f t="shared" ref="BP56:CN56" si="145">O56</f>
        <v>-95</v>
      </c>
      <c r="BQ56" s="823">
        <f t="shared" si="145"/>
        <v>-10</v>
      </c>
      <c r="BR56" s="823">
        <f t="shared" si="145"/>
        <v>-5</v>
      </c>
      <c r="BS56" s="823">
        <f t="shared" si="145"/>
        <v>-5</v>
      </c>
      <c r="BT56" s="823">
        <f t="shared" si="145"/>
        <v>-5</v>
      </c>
      <c r="BU56" s="823">
        <f t="shared" si="145"/>
        <v>30</v>
      </c>
      <c r="BV56" s="823">
        <f t="shared" si="145"/>
        <v>40</v>
      </c>
      <c r="BW56" s="823">
        <f t="shared" si="145"/>
        <v>-5</v>
      </c>
      <c r="BX56" s="823">
        <f t="shared" si="145"/>
        <v>55</v>
      </c>
      <c r="BY56" s="823">
        <f t="shared" si="145"/>
        <v>-5</v>
      </c>
      <c r="BZ56" s="823">
        <f t="shared" si="145"/>
        <v>-10</v>
      </c>
      <c r="CA56" s="823">
        <f t="shared" si="145"/>
        <v>0</v>
      </c>
      <c r="CB56" s="823">
        <f t="shared" si="145"/>
        <v>-15</v>
      </c>
      <c r="CC56" s="823">
        <f t="shared" si="145"/>
        <v>-20</v>
      </c>
      <c r="CD56" s="823">
        <f t="shared" si="145"/>
        <v>-10</v>
      </c>
      <c r="CE56" s="823">
        <f t="shared" si="145"/>
        <v>0</v>
      </c>
      <c r="CF56" s="823">
        <f t="shared" si="145"/>
        <v>-10</v>
      </c>
      <c r="CG56" s="823">
        <f t="shared" si="145"/>
        <v>0</v>
      </c>
      <c r="CH56" s="823">
        <f t="shared" si="145"/>
        <v>-3.7135677817608959</v>
      </c>
      <c r="CI56" s="823">
        <f t="shared" si="145"/>
        <v>-12.869987589821081</v>
      </c>
      <c r="CJ56" s="823">
        <f t="shared" si="145"/>
        <v>-9.6579941485684895</v>
      </c>
      <c r="CK56" s="823">
        <f t="shared" si="145"/>
        <v>6.0270832542961434</v>
      </c>
      <c r="CL56" s="823">
        <f t="shared" si="145"/>
        <v>-20.442004790457666</v>
      </c>
      <c r="CM56" s="823">
        <f t="shared" si="145"/>
        <v>138.14511871654315</v>
      </c>
      <c r="CN56" s="823">
        <f t="shared" si="145"/>
        <v>341.55213041940618</v>
      </c>
      <c r="CO56" s="829"/>
      <c r="CP56" s="823">
        <f>AO56</f>
        <v>-10</v>
      </c>
      <c r="CQ56" s="823">
        <f t="shared" ref="CQ56:DB56" si="146">AP56</f>
        <v>-105</v>
      </c>
      <c r="CR56" s="823">
        <f t="shared" si="146"/>
        <v>-10</v>
      </c>
      <c r="CS56" s="823">
        <f t="shared" si="146"/>
        <v>25</v>
      </c>
      <c r="CT56" s="823">
        <f t="shared" si="146"/>
        <v>35</v>
      </c>
      <c r="CU56" s="823">
        <f t="shared" si="146"/>
        <v>50</v>
      </c>
      <c r="CV56" s="823">
        <f t="shared" si="146"/>
        <v>-10</v>
      </c>
      <c r="CW56" s="823">
        <f t="shared" si="146"/>
        <v>-35</v>
      </c>
      <c r="CX56" s="823">
        <f t="shared" si="146"/>
        <v>-10</v>
      </c>
      <c r="CY56" s="823">
        <f t="shared" si="146"/>
        <v>-10</v>
      </c>
      <c r="CZ56" s="823">
        <f t="shared" si="146"/>
        <v>-16.583555371581976</v>
      </c>
      <c r="DA56" s="823">
        <f t="shared" si="146"/>
        <v>-3.630910894272346</v>
      </c>
      <c r="DB56" s="823">
        <f t="shared" si="146"/>
        <v>117.70311392608548</v>
      </c>
    </row>
    <row r="57" spans="1:106" s="622" customFormat="1" ht="12.75" customHeight="1" x14ac:dyDescent="0.2">
      <c r="A57" s="399"/>
      <c r="B57" s="535"/>
      <c r="C57" s="523"/>
      <c r="D57" s="523"/>
      <c r="E57" s="523"/>
      <c r="F57" s="523"/>
      <c r="G57" s="523"/>
      <c r="H57" s="523"/>
      <c r="I57" s="735"/>
      <c r="J57" s="873"/>
      <c r="K57" s="735"/>
      <c r="L57" s="572"/>
      <c r="M57" s="572"/>
      <c r="N57" s="34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344"/>
      <c r="AO57" s="523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K57" s="464"/>
      <c r="BP57" s="836"/>
      <c r="BQ57" s="836"/>
      <c r="BR57" s="836"/>
      <c r="BS57" s="836"/>
      <c r="BT57" s="836"/>
      <c r="BU57" s="836"/>
      <c r="BV57" s="836"/>
      <c r="BW57" s="836"/>
      <c r="BX57" s="836"/>
      <c r="BY57" s="836"/>
      <c r="BZ57" s="836"/>
      <c r="CA57" s="836"/>
      <c r="CB57" s="836"/>
      <c r="CC57" s="836"/>
      <c r="CD57" s="836"/>
      <c r="CE57" s="836"/>
      <c r="CF57" s="836"/>
      <c r="CG57" s="836"/>
      <c r="CH57" s="836"/>
      <c r="CI57" s="833"/>
      <c r="CJ57" s="833"/>
      <c r="CK57" s="833"/>
      <c r="CL57" s="833"/>
      <c r="CM57" s="833"/>
      <c r="CN57" s="833"/>
      <c r="CO57" s="836"/>
      <c r="CP57" s="836"/>
      <c r="CQ57" s="836"/>
      <c r="CR57" s="836"/>
      <c r="CS57" s="836"/>
      <c r="CT57" s="836"/>
      <c r="CU57" s="836"/>
      <c r="CV57" s="836"/>
      <c r="CW57" s="836"/>
      <c r="CX57" s="836"/>
      <c r="CY57" s="836"/>
      <c r="CZ57" s="836"/>
      <c r="DA57" s="836"/>
      <c r="DB57" s="836"/>
    </row>
    <row r="58" spans="1:106" ht="12.75" customHeight="1" x14ac:dyDescent="0.2">
      <c r="B58" s="544" t="s">
        <v>3</v>
      </c>
      <c r="C58" s="522">
        <v>935</v>
      </c>
      <c r="D58" s="522">
        <v>150</v>
      </c>
      <c r="E58" s="522">
        <v>305</v>
      </c>
      <c r="F58" s="522">
        <v>535</v>
      </c>
      <c r="G58" s="522">
        <v>275</v>
      </c>
      <c r="H58" s="522">
        <v>15</v>
      </c>
      <c r="I58" s="736">
        <f>I46+I51+I56</f>
        <v>1253.3257669468919</v>
      </c>
      <c r="J58" s="874">
        <f t="shared" ref="J58:K58" si="147">J46+J51+J56</f>
        <v>1659.2916406437666</v>
      </c>
      <c r="K58" s="736">
        <f t="shared" si="147"/>
        <v>745.13788133557523</v>
      </c>
      <c r="L58" s="599">
        <f t="shared" si="6"/>
        <v>0.32391089723289546</v>
      </c>
      <c r="M58" s="601">
        <f t="shared" si="7"/>
        <v>-0.55093013001229907</v>
      </c>
      <c r="N58" s="562"/>
      <c r="O58" s="522">
        <v>-175</v>
      </c>
      <c r="P58" s="522">
        <v>0</v>
      </c>
      <c r="Q58" s="522">
        <v>-10</v>
      </c>
      <c r="R58" s="522">
        <v>115</v>
      </c>
      <c r="S58" s="522">
        <v>285</v>
      </c>
      <c r="T58" s="522">
        <v>-95</v>
      </c>
      <c r="U58" s="522">
        <v>165</v>
      </c>
      <c r="V58" s="522">
        <v>95</v>
      </c>
      <c r="W58" s="522">
        <v>50</v>
      </c>
      <c r="X58" s="522">
        <v>225</v>
      </c>
      <c r="Y58" s="522">
        <v>80</v>
      </c>
      <c r="Z58" s="522">
        <v>105</v>
      </c>
      <c r="AA58" s="522">
        <v>-10</v>
      </c>
      <c r="AB58" s="522">
        <v>100</v>
      </c>
      <c r="AC58" s="522">
        <v>60</v>
      </c>
      <c r="AD58" s="522">
        <v>-55</v>
      </c>
      <c r="AE58" s="522">
        <v>65</v>
      </c>
      <c r="AF58" s="522">
        <v>-65</v>
      </c>
      <c r="AG58" s="522">
        <f>AG46+AG51+AG56</f>
        <v>794.2445218880124</v>
      </c>
      <c r="AH58" s="522">
        <f t="shared" ref="AH58" si="148">AH46+AH51+AH56</f>
        <v>126.32213189883893</v>
      </c>
      <c r="AI58" s="522">
        <f>AI46+AI51+AI56</f>
        <v>250.89736904452838</v>
      </c>
      <c r="AJ58" s="522">
        <f t="shared" ref="AJ58" si="149">AJ46+AJ51+AJ56</f>
        <v>81.861744115512124</v>
      </c>
      <c r="AK58" s="522">
        <f>AK46+AK51+AK56</f>
        <v>72.878057577637918</v>
      </c>
      <c r="AL58" s="522">
        <f>AL46+AL51+AL56</f>
        <v>380.64029416965764</v>
      </c>
      <c r="AM58" s="522">
        <f>AM46+AM51+AM56</f>
        <v>980.68535301962584</v>
      </c>
      <c r="AN58" s="588"/>
      <c r="AO58" s="522">
        <f>D58-AP58</f>
        <v>325</v>
      </c>
      <c r="AP58" s="522">
        <f>SUM(O58:P58)</f>
        <v>-175</v>
      </c>
      <c r="AQ58" s="522">
        <f>SUM(Q58:R58)</f>
        <v>105</v>
      </c>
      <c r="AR58" s="522">
        <f>SUM(S58:T58)</f>
        <v>190</v>
      </c>
      <c r="AS58" s="522">
        <f>SUM(U58:V58)</f>
        <v>260</v>
      </c>
      <c r="AT58" s="522">
        <f>SUM(W58:X58)</f>
        <v>275</v>
      </c>
      <c r="AU58" s="522">
        <f>SUM(Y58:Z58)</f>
        <v>185</v>
      </c>
      <c r="AV58" s="522">
        <f>SUM(AA58:AB58)</f>
        <v>90</v>
      </c>
      <c r="AW58" s="522">
        <f>SUM(AC58:AD58)</f>
        <v>5</v>
      </c>
      <c r="AX58" s="522">
        <f>SUM(AE58:AF58)</f>
        <v>0</v>
      </c>
      <c r="AY58" s="522">
        <f t="shared" ref="AY58" si="150">AG58+AH58</f>
        <v>920.56665378685136</v>
      </c>
      <c r="AZ58" s="522">
        <f t="shared" ref="AZ58" si="151">AI58+AJ58</f>
        <v>332.7591131600405</v>
      </c>
      <c r="BA58" s="522">
        <f t="shared" ref="BA58" si="152">AK58+AL58</f>
        <v>453.51835174729558</v>
      </c>
      <c r="BB58" s="421"/>
      <c r="BC58" s="544" t="s">
        <v>3</v>
      </c>
      <c r="BD58" s="522">
        <f t="shared" ref="BD58:BL59" si="153">C58</f>
        <v>935</v>
      </c>
      <c r="BE58" s="522">
        <f t="shared" si="153"/>
        <v>150</v>
      </c>
      <c r="BF58" s="522">
        <f t="shared" si="153"/>
        <v>305</v>
      </c>
      <c r="BG58" s="522">
        <f t="shared" si="153"/>
        <v>535</v>
      </c>
      <c r="BH58" s="522">
        <f t="shared" si="153"/>
        <v>275</v>
      </c>
      <c r="BI58" s="522">
        <f t="shared" si="153"/>
        <v>15</v>
      </c>
      <c r="BJ58" s="522">
        <f t="shared" si="153"/>
        <v>1253.3257669468919</v>
      </c>
      <c r="BK58" s="854">
        <f t="shared" si="153"/>
        <v>1659.2916406437666</v>
      </c>
      <c r="BL58" s="522">
        <f t="shared" si="153"/>
        <v>745.13788133557523</v>
      </c>
      <c r="BM58" s="606">
        <f>L58</f>
        <v>0.32391089723289546</v>
      </c>
      <c r="BN58" s="606">
        <f>M59</f>
        <v>1.8832275995679382E-2</v>
      </c>
      <c r="BP58" s="837">
        <f t="shared" ref="BP58:BY59" si="154">O58</f>
        <v>-175</v>
      </c>
      <c r="BQ58" s="837">
        <f t="shared" si="154"/>
        <v>0</v>
      </c>
      <c r="BR58" s="837">
        <f t="shared" si="154"/>
        <v>-10</v>
      </c>
      <c r="BS58" s="837">
        <f t="shared" si="154"/>
        <v>115</v>
      </c>
      <c r="BT58" s="837">
        <f t="shared" si="154"/>
        <v>285</v>
      </c>
      <c r="BU58" s="837">
        <f t="shared" si="154"/>
        <v>-95</v>
      </c>
      <c r="BV58" s="837">
        <f t="shared" si="154"/>
        <v>165</v>
      </c>
      <c r="BW58" s="837">
        <f t="shared" si="154"/>
        <v>95</v>
      </c>
      <c r="BX58" s="837">
        <f t="shared" si="154"/>
        <v>50</v>
      </c>
      <c r="BY58" s="837">
        <f t="shared" si="154"/>
        <v>225</v>
      </c>
      <c r="BZ58" s="837">
        <f t="shared" ref="BZ58:CI59" si="155">Y58</f>
        <v>80</v>
      </c>
      <c r="CA58" s="837">
        <f t="shared" si="155"/>
        <v>105</v>
      </c>
      <c r="CB58" s="837">
        <f t="shared" si="155"/>
        <v>-10</v>
      </c>
      <c r="CC58" s="837">
        <f t="shared" si="155"/>
        <v>100</v>
      </c>
      <c r="CD58" s="837">
        <f t="shared" si="155"/>
        <v>60</v>
      </c>
      <c r="CE58" s="837">
        <f t="shared" si="155"/>
        <v>-55</v>
      </c>
      <c r="CF58" s="837">
        <f t="shared" si="155"/>
        <v>65</v>
      </c>
      <c r="CG58" s="837">
        <f t="shared" si="155"/>
        <v>-65</v>
      </c>
      <c r="CH58" s="837">
        <f t="shared" si="155"/>
        <v>794.2445218880124</v>
      </c>
      <c r="CI58" s="837">
        <f t="shared" si="155"/>
        <v>126.32213189883893</v>
      </c>
      <c r="CJ58" s="837">
        <f t="shared" ref="CJ58:CN59" si="156">AI58</f>
        <v>250.89736904452838</v>
      </c>
      <c r="CK58" s="837">
        <f t="shared" si="156"/>
        <v>81.861744115512124</v>
      </c>
      <c r="CL58" s="837">
        <f t="shared" si="156"/>
        <v>72.878057577637918</v>
      </c>
      <c r="CM58" s="837">
        <f t="shared" si="156"/>
        <v>380.64029416965764</v>
      </c>
      <c r="CN58" s="837">
        <f t="shared" si="156"/>
        <v>980.68535301962584</v>
      </c>
      <c r="CO58" s="822"/>
      <c r="CP58" s="837">
        <f>AO58</f>
        <v>325</v>
      </c>
      <c r="CQ58" s="837">
        <f t="shared" ref="CQ58:DB58" si="157">AP58</f>
        <v>-175</v>
      </c>
      <c r="CR58" s="837">
        <f t="shared" si="157"/>
        <v>105</v>
      </c>
      <c r="CS58" s="837">
        <f t="shared" si="157"/>
        <v>190</v>
      </c>
      <c r="CT58" s="837">
        <f t="shared" si="157"/>
        <v>260</v>
      </c>
      <c r="CU58" s="837">
        <f t="shared" si="157"/>
        <v>275</v>
      </c>
      <c r="CV58" s="837">
        <f t="shared" si="157"/>
        <v>185</v>
      </c>
      <c r="CW58" s="837">
        <f t="shared" si="157"/>
        <v>90</v>
      </c>
      <c r="CX58" s="837">
        <f t="shared" si="157"/>
        <v>5</v>
      </c>
      <c r="CY58" s="837">
        <f t="shared" si="157"/>
        <v>0</v>
      </c>
      <c r="CZ58" s="837">
        <f t="shared" si="157"/>
        <v>920.56665378685136</v>
      </c>
      <c r="DA58" s="837">
        <f t="shared" si="157"/>
        <v>332.7591131600405</v>
      </c>
      <c r="DB58" s="837">
        <f t="shared" si="157"/>
        <v>453.51835174729558</v>
      </c>
    </row>
    <row r="59" spans="1:106" s="400" customFormat="1" ht="12.75" customHeight="1" x14ac:dyDescent="0.2">
      <c r="B59" s="396" t="s">
        <v>26</v>
      </c>
      <c r="C59" s="398">
        <v>8505</v>
      </c>
      <c r="D59" s="398">
        <v>7970</v>
      </c>
      <c r="E59" s="398">
        <v>8200</v>
      </c>
      <c r="F59" s="398">
        <v>8275</v>
      </c>
      <c r="G59" s="398">
        <v>7745</v>
      </c>
      <c r="H59" s="398">
        <v>7280</v>
      </c>
      <c r="I59" s="846">
        <f>SUM(I6,I13,I20,I26,I32,I38,I44,I58,I45)</f>
        <v>8349.9861722144215</v>
      </c>
      <c r="J59" s="875">
        <f>SUM(J6,J13,J20,J26,J32,J38,J44,J58,J45)</f>
        <v>7939.6627796210878</v>
      </c>
      <c r="K59" s="737">
        <f>SUM(K6,K13,K20,K26,K32,K38,K44,K58,K45)</f>
        <v>8089.1847003995344</v>
      </c>
      <c r="L59" s="600">
        <f t="shared" si="6"/>
        <v>-4.9140607437019979E-2</v>
      </c>
      <c r="M59" s="573">
        <f t="shared" si="7"/>
        <v>1.8832275995679382E-2</v>
      </c>
      <c r="N59" s="562"/>
      <c r="O59" s="398">
        <v>1710</v>
      </c>
      <c r="P59" s="398">
        <v>1915</v>
      </c>
      <c r="Q59" s="398">
        <v>1990</v>
      </c>
      <c r="R59" s="398">
        <v>2060</v>
      </c>
      <c r="S59" s="398">
        <v>2290</v>
      </c>
      <c r="T59" s="398">
        <v>1865</v>
      </c>
      <c r="U59" s="398">
        <v>2075</v>
      </c>
      <c r="V59" s="398">
        <v>2080</v>
      </c>
      <c r="W59" s="398">
        <v>1955</v>
      </c>
      <c r="X59" s="398">
        <v>2210</v>
      </c>
      <c r="Y59" s="398">
        <v>1985</v>
      </c>
      <c r="Z59" s="398">
        <v>1950</v>
      </c>
      <c r="AA59" s="398">
        <v>1780</v>
      </c>
      <c r="AB59" s="398">
        <v>2060</v>
      </c>
      <c r="AC59" s="398">
        <v>1915</v>
      </c>
      <c r="AD59" s="398">
        <v>1805</v>
      </c>
      <c r="AE59" s="398">
        <v>1805</v>
      </c>
      <c r="AF59" s="398">
        <v>1760</v>
      </c>
      <c r="AG59" s="470">
        <f>SUM(AG6,AG13,AG20,AG26,AG32,AG38,AG44,AG58,AG45)</f>
        <v>2652.2157767283506</v>
      </c>
      <c r="AH59" s="470">
        <f t="shared" ref="AH59:AL59" si="158">SUM(AH6,AH13,AH20,AH26,AH32,AH38,AH44,AH58,AH45)</f>
        <v>1974.99214288441</v>
      </c>
      <c r="AI59" s="470">
        <f t="shared" si="158"/>
        <v>2006.0799395272024</v>
      </c>
      <c r="AJ59" s="470">
        <f t="shared" si="158"/>
        <v>1716.3999149453614</v>
      </c>
      <c r="AK59" s="470">
        <f t="shared" si="158"/>
        <v>1646.9920326399842</v>
      </c>
      <c r="AL59" s="470">
        <f t="shared" si="158"/>
        <v>1515.1974728876519</v>
      </c>
      <c r="AM59" s="398">
        <f>SUM(AM6,AM13,AM20,AM26,AM32,AM38,AM44,AM58,AM45)</f>
        <v>2648.469860009232</v>
      </c>
      <c r="AN59" s="588"/>
      <c r="AO59" s="398">
        <f t="shared" ref="AO59:BA59" si="159">SUM(AO6,AO13,AO20,AO26,AO32,AO38,AO44,AO58,AO45)</f>
        <v>4345</v>
      </c>
      <c r="AP59" s="398">
        <f t="shared" si="159"/>
        <v>3625</v>
      </c>
      <c r="AQ59" s="398">
        <f t="shared" si="159"/>
        <v>4050</v>
      </c>
      <c r="AR59" s="398">
        <f t="shared" si="159"/>
        <v>4115</v>
      </c>
      <c r="AS59" s="398">
        <f t="shared" si="159"/>
        <v>4155</v>
      </c>
      <c r="AT59" s="398">
        <f t="shared" si="159"/>
        <v>4165</v>
      </c>
      <c r="AU59" s="398">
        <f t="shared" si="159"/>
        <v>3935</v>
      </c>
      <c r="AV59" s="398">
        <f t="shared" si="159"/>
        <v>3840</v>
      </c>
      <c r="AW59" s="398">
        <f t="shared" si="159"/>
        <v>3720</v>
      </c>
      <c r="AX59" s="398">
        <f t="shared" si="159"/>
        <v>3565</v>
      </c>
      <c r="AY59" s="398">
        <f t="shared" si="159"/>
        <v>4632.3079196127601</v>
      </c>
      <c r="AZ59" s="398">
        <f t="shared" si="159"/>
        <v>3717.3798544725641</v>
      </c>
      <c r="BA59" s="398">
        <f t="shared" si="159"/>
        <v>3162.1895055276364</v>
      </c>
      <c r="BB59" s="421"/>
      <c r="BC59" s="396" t="s">
        <v>26</v>
      </c>
      <c r="BD59" s="398">
        <f t="shared" si="153"/>
        <v>8505</v>
      </c>
      <c r="BE59" s="398">
        <f t="shared" si="153"/>
        <v>7970</v>
      </c>
      <c r="BF59" s="398">
        <f t="shared" si="153"/>
        <v>8200</v>
      </c>
      <c r="BG59" s="398">
        <f t="shared" si="153"/>
        <v>8275</v>
      </c>
      <c r="BH59" s="398">
        <f t="shared" si="153"/>
        <v>7745</v>
      </c>
      <c r="BI59" s="398">
        <f t="shared" si="153"/>
        <v>7280</v>
      </c>
      <c r="BJ59" s="398">
        <f t="shared" si="153"/>
        <v>8349.9861722144215</v>
      </c>
      <c r="BK59" s="470">
        <f t="shared" si="153"/>
        <v>7939.6627796210878</v>
      </c>
      <c r="BL59" s="398">
        <f t="shared" si="153"/>
        <v>8089.1847003995344</v>
      </c>
      <c r="BM59" s="573">
        <f>L59</f>
        <v>-4.9140607437019979E-2</v>
      </c>
      <c r="BN59" s="573">
        <f>M59</f>
        <v>1.8832275995679382E-2</v>
      </c>
      <c r="BO59" s="529"/>
      <c r="BP59" s="838">
        <f t="shared" si="154"/>
        <v>1710</v>
      </c>
      <c r="BQ59" s="838">
        <f t="shared" si="154"/>
        <v>1915</v>
      </c>
      <c r="BR59" s="838">
        <f t="shared" si="154"/>
        <v>1990</v>
      </c>
      <c r="BS59" s="838">
        <f t="shared" si="154"/>
        <v>2060</v>
      </c>
      <c r="BT59" s="838">
        <f t="shared" si="154"/>
        <v>2290</v>
      </c>
      <c r="BU59" s="838">
        <f t="shared" si="154"/>
        <v>1865</v>
      </c>
      <c r="BV59" s="838">
        <f t="shared" si="154"/>
        <v>2075</v>
      </c>
      <c r="BW59" s="838">
        <f t="shared" si="154"/>
        <v>2080</v>
      </c>
      <c r="BX59" s="838">
        <f t="shared" si="154"/>
        <v>1955</v>
      </c>
      <c r="BY59" s="838">
        <f t="shared" si="154"/>
        <v>2210</v>
      </c>
      <c r="BZ59" s="838">
        <f t="shared" si="155"/>
        <v>1985</v>
      </c>
      <c r="CA59" s="838">
        <f t="shared" si="155"/>
        <v>1950</v>
      </c>
      <c r="CB59" s="838">
        <f t="shared" si="155"/>
        <v>1780</v>
      </c>
      <c r="CC59" s="838">
        <f t="shared" si="155"/>
        <v>2060</v>
      </c>
      <c r="CD59" s="838">
        <f t="shared" si="155"/>
        <v>1915</v>
      </c>
      <c r="CE59" s="838">
        <f t="shared" si="155"/>
        <v>1805</v>
      </c>
      <c r="CF59" s="838">
        <f t="shared" si="155"/>
        <v>1805</v>
      </c>
      <c r="CG59" s="838">
        <f t="shared" si="155"/>
        <v>1760</v>
      </c>
      <c r="CH59" s="838">
        <f t="shared" si="155"/>
        <v>2652.2157767283506</v>
      </c>
      <c r="CI59" s="838">
        <f t="shared" si="155"/>
        <v>1974.99214288441</v>
      </c>
      <c r="CJ59" s="838">
        <f t="shared" si="156"/>
        <v>2006.0799395272024</v>
      </c>
      <c r="CK59" s="838">
        <f t="shared" si="156"/>
        <v>1716.3999149453614</v>
      </c>
      <c r="CL59" s="838">
        <f t="shared" si="156"/>
        <v>1646.9920326399842</v>
      </c>
      <c r="CM59" s="838">
        <f t="shared" si="156"/>
        <v>1515.1974728876519</v>
      </c>
      <c r="CN59" s="838">
        <f t="shared" si="156"/>
        <v>2648.469860009232</v>
      </c>
      <c r="CO59" s="829"/>
      <c r="CP59" s="838">
        <f t="shared" ref="CP59:DB59" si="160">AO59</f>
        <v>4345</v>
      </c>
      <c r="CQ59" s="838">
        <f t="shared" si="160"/>
        <v>3625</v>
      </c>
      <c r="CR59" s="838">
        <f t="shared" si="160"/>
        <v>4050</v>
      </c>
      <c r="CS59" s="838">
        <f t="shared" si="160"/>
        <v>4115</v>
      </c>
      <c r="CT59" s="838">
        <f t="shared" si="160"/>
        <v>4155</v>
      </c>
      <c r="CU59" s="838">
        <f t="shared" si="160"/>
        <v>4165</v>
      </c>
      <c r="CV59" s="838">
        <f t="shared" si="160"/>
        <v>3935</v>
      </c>
      <c r="CW59" s="838">
        <f t="shared" si="160"/>
        <v>3840</v>
      </c>
      <c r="CX59" s="838">
        <f t="shared" si="160"/>
        <v>3720</v>
      </c>
      <c r="CY59" s="838">
        <f t="shared" si="160"/>
        <v>3565</v>
      </c>
      <c r="CZ59" s="838">
        <f t="shared" si="160"/>
        <v>4632.3079196127601</v>
      </c>
      <c r="DA59" s="838">
        <f t="shared" si="160"/>
        <v>3717.3798544725641</v>
      </c>
      <c r="DB59" s="838">
        <f t="shared" si="160"/>
        <v>3162.1895055276364</v>
      </c>
    </row>
    <row r="60" spans="1:106" s="400" customFormat="1" ht="12.75" customHeight="1" x14ac:dyDescent="0.2">
      <c r="B60" s="535"/>
      <c r="C60" s="628"/>
      <c r="D60" s="628"/>
      <c r="E60" s="628"/>
      <c r="F60" s="628"/>
      <c r="G60" s="628"/>
      <c r="H60" s="628"/>
      <c r="I60" s="738"/>
      <c r="J60" s="876"/>
      <c r="K60" s="738"/>
      <c r="L60" s="559"/>
      <c r="M60" s="559"/>
      <c r="O60" s="628"/>
      <c r="X60" s="623"/>
      <c r="Y60" s="623"/>
      <c r="Z60" s="623"/>
      <c r="AA60" s="623"/>
      <c r="AB60" s="623"/>
      <c r="AC60" s="623"/>
      <c r="AD60" s="623"/>
      <c r="AE60" s="623"/>
      <c r="AF60" s="623"/>
      <c r="AG60" s="623"/>
      <c r="AH60" s="623"/>
      <c r="AI60" s="623"/>
      <c r="AJ60" s="623"/>
      <c r="AK60" s="623"/>
      <c r="AL60" s="623"/>
      <c r="AM60" s="623"/>
      <c r="AN60" s="623"/>
      <c r="AP60" s="214"/>
      <c r="AQ60" s="214"/>
      <c r="AR60" s="214"/>
      <c r="BK60" s="849"/>
      <c r="CQ60" s="421"/>
    </row>
    <row r="61" spans="1:106" s="400" customFormat="1" ht="12.75" customHeight="1" x14ac:dyDescent="0.2">
      <c r="B61" s="574"/>
      <c r="C61" s="532"/>
      <c r="D61" s="532"/>
      <c r="E61" s="532"/>
      <c r="F61" s="532"/>
      <c r="G61" s="532"/>
      <c r="H61" s="532"/>
      <c r="I61" s="726"/>
      <c r="J61" s="858"/>
      <c r="K61" s="726"/>
      <c r="L61" s="559"/>
      <c r="M61" s="559"/>
      <c r="O61" s="532"/>
      <c r="P61" s="529"/>
      <c r="Q61" s="529"/>
      <c r="R61" s="529"/>
      <c r="S61" s="529"/>
      <c r="T61" s="529"/>
      <c r="U61" s="529"/>
      <c r="V61" s="529"/>
      <c r="W61" s="529"/>
      <c r="X61" s="625"/>
      <c r="Y61" s="625"/>
      <c r="Z61" s="625"/>
      <c r="AA61" s="625"/>
      <c r="AB61" s="625"/>
      <c r="AC61" s="625"/>
      <c r="AD61" s="625"/>
      <c r="AE61" s="625"/>
      <c r="AF61" s="625"/>
      <c r="AG61" s="625"/>
      <c r="AH61" s="625"/>
      <c r="AI61" s="625"/>
      <c r="AJ61" s="625"/>
      <c r="AK61" s="625"/>
      <c r="AL61" s="625"/>
      <c r="AP61" s="214"/>
      <c r="AQ61" s="214"/>
      <c r="AR61" s="214"/>
      <c r="AS61" s="529"/>
      <c r="AT61" s="529"/>
      <c r="AU61" s="529"/>
      <c r="AV61" s="529"/>
      <c r="AW61" s="529"/>
      <c r="AX61" s="529"/>
      <c r="AY61" s="529"/>
      <c r="AZ61" s="529"/>
      <c r="BA61" s="529"/>
      <c r="BB61" s="529"/>
      <c r="BK61" s="849"/>
      <c r="CQ61" s="421"/>
    </row>
    <row r="62" spans="1:106" s="400" customFormat="1" ht="12.75" customHeight="1" x14ac:dyDescent="0.2">
      <c r="B62" s="575"/>
      <c r="C62" s="420"/>
      <c r="D62" s="420"/>
      <c r="E62" s="420"/>
      <c r="F62" s="420"/>
      <c r="G62" s="420"/>
      <c r="H62" s="576"/>
      <c r="I62" s="739"/>
      <c r="J62" s="877"/>
      <c r="K62" s="739"/>
      <c r="L62" s="559"/>
      <c r="M62" s="559"/>
      <c r="O62" s="420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623"/>
      <c r="AH62" s="623"/>
      <c r="AI62" s="623"/>
      <c r="AJ62" s="623"/>
      <c r="AK62" s="623"/>
      <c r="AL62" s="623"/>
      <c r="AM62" s="623"/>
      <c r="AN62" s="623"/>
      <c r="AP62" s="214"/>
      <c r="AQ62" s="214"/>
      <c r="AR62" s="214"/>
      <c r="BK62" s="849"/>
      <c r="CQ62" s="421"/>
    </row>
    <row r="63" spans="1:106" s="400" customFormat="1" ht="12.75" customHeight="1" x14ac:dyDescent="0.2">
      <c r="B63" s="575"/>
      <c r="C63" s="576"/>
      <c r="D63" s="576"/>
      <c r="E63" s="576"/>
      <c r="F63" s="576"/>
      <c r="G63" s="576"/>
      <c r="H63" s="576"/>
      <c r="I63" s="739"/>
      <c r="J63" s="877"/>
      <c r="K63" s="739"/>
      <c r="L63" s="559"/>
      <c r="M63" s="559"/>
      <c r="O63" s="576"/>
      <c r="X63" s="623"/>
      <c r="Y63" s="623"/>
      <c r="Z63" s="623"/>
      <c r="AA63" s="623"/>
      <c r="AB63" s="623"/>
      <c r="AC63" s="623"/>
      <c r="AD63" s="623"/>
      <c r="AE63" s="623"/>
      <c r="AF63" s="623"/>
      <c r="AG63" s="623"/>
      <c r="AH63" s="623"/>
      <c r="AI63" s="623"/>
      <c r="AJ63" s="623"/>
      <c r="AK63" s="623"/>
      <c r="AL63" s="623"/>
      <c r="AM63" s="623"/>
      <c r="AN63" s="623"/>
      <c r="AP63" s="214"/>
      <c r="AQ63" s="214"/>
      <c r="AR63" s="214"/>
      <c r="BK63" s="849"/>
      <c r="CQ63" s="421"/>
    </row>
    <row r="64" spans="1:106" s="400" customFormat="1" ht="12.75" customHeight="1" x14ac:dyDescent="0.2">
      <c r="B64" s="575"/>
      <c r="C64" s="576"/>
      <c r="D64" s="576"/>
      <c r="E64" s="576"/>
      <c r="F64" s="576"/>
      <c r="G64" s="576"/>
      <c r="H64" s="576"/>
      <c r="I64" s="739"/>
      <c r="J64" s="877"/>
      <c r="K64" s="739"/>
      <c r="L64" s="559"/>
      <c r="M64" s="559"/>
      <c r="O64" s="576"/>
      <c r="X64" s="623"/>
      <c r="Y64" s="623"/>
      <c r="Z64" s="623"/>
      <c r="AA64" s="623"/>
      <c r="AB64" s="623"/>
      <c r="AC64" s="623"/>
      <c r="AD64" s="623"/>
      <c r="AE64" s="623"/>
      <c r="AF64" s="623"/>
      <c r="AG64" s="623"/>
      <c r="AH64" s="623"/>
      <c r="AI64" s="623"/>
      <c r="AJ64" s="623"/>
      <c r="AK64" s="623"/>
      <c r="AL64" s="623"/>
      <c r="AM64" s="623"/>
      <c r="AN64" s="623"/>
      <c r="AP64" s="214"/>
      <c r="AQ64" s="214"/>
      <c r="AR64" s="214"/>
      <c r="BK64" s="849"/>
      <c r="CQ64" s="421"/>
    </row>
    <row r="65" spans="2:95" s="400" customFormat="1" ht="12.75" customHeight="1" x14ac:dyDescent="0.2">
      <c r="B65" s="575"/>
      <c r="C65" s="576"/>
      <c r="D65" s="576"/>
      <c r="E65" s="576"/>
      <c r="F65" s="576"/>
      <c r="G65" s="576"/>
      <c r="H65" s="576"/>
      <c r="I65" s="739"/>
      <c r="J65" s="877"/>
      <c r="K65" s="739"/>
      <c r="L65" s="559"/>
      <c r="M65" s="559"/>
      <c r="O65" s="576"/>
      <c r="X65" s="623"/>
      <c r="Y65" s="623"/>
      <c r="Z65" s="623"/>
      <c r="AA65" s="623"/>
      <c r="AB65" s="623"/>
      <c r="AC65" s="623"/>
      <c r="AD65" s="623"/>
      <c r="AE65" s="623"/>
      <c r="AF65" s="623"/>
      <c r="AG65" s="623"/>
      <c r="AH65" s="623"/>
      <c r="AI65" s="623"/>
      <c r="AJ65" s="623"/>
      <c r="AK65" s="623"/>
      <c r="AL65" s="623"/>
      <c r="AM65" s="623"/>
      <c r="AN65" s="623"/>
      <c r="AP65" s="214"/>
      <c r="AQ65" s="214"/>
      <c r="AR65" s="214"/>
      <c r="BK65" s="849"/>
      <c r="CQ65" s="421"/>
    </row>
    <row r="66" spans="2:95" s="400" customFormat="1" ht="12.75" customHeight="1" x14ac:dyDescent="0.2">
      <c r="B66" s="421"/>
      <c r="C66" s="421"/>
      <c r="D66" s="421"/>
      <c r="E66" s="421"/>
      <c r="F66" s="421"/>
      <c r="G66" s="421"/>
      <c r="H66" s="421"/>
      <c r="I66" s="740"/>
      <c r="J66" s="878"/>
      <c r="K66" s="740"/>
      <c r="L66" s="421"/>
      <c r="M66" s="421"/>
      <c r="O66" s="421"/>
      <c r="X66" s="623"/>
      <c r="Y66" s="623"/>
      <c r="Z66" s="623"/>
      <c r="AA66" s="623"/>
      <c r="AB66" s="623"/>
      <c r="AC66" s="623"/>
      <c r="AD66" s="623"/>
      <c r="AE66" s="623"/>
      <c r="AF66" s="623"/>
      <c r="AG66" s="623"/>
      <c r="AH66" s="623"/>
      <c r="AI66" s="623"/>
      <c r="AJ66" s="623"/>
      <c r="AK66" s="623"/>
      <c r="AL66" s="623"/>
      <c r="AM66" s="623"/>
      <c r="AN66" s="623"/>
      <c r="AP66" s="214"/>
      <c r="AQ66" s="214"/>
      <c r="AR66" s="214"/>
      <c r="BK66" s="849"/>
      <c r="CQ66" s="421"/>
    </row>
    <row r="67" spans="2:95" s="400" customFormat="1" ht="12.75" customHeight="1" x14ac:dyDescent="0.2">
      <c r="B67" s="421"/>
      <c r="C67" s="421"/>
      <c r="D67" s="421"/>
      <c r="E67" s="421"/>
      <c r="F67" s="421"/>
      <c r="G67" s="421"/>
      <c r="H67" s="421"/>
      <c r="I67" s="740"/>
      <c r="J67" s="878"/>
      <c r="K67" s="740"/>
      <c r="L67" s="421"/>
      <c r="M67" s="421"/>
      <c r="O67" s="421"/>
      <c r="X67" s="623"/>
      <c r="Y67" s="623"/>
      <c r="Z67" s="623"/>
      <c r="AA67" s="623"/>
      <c r="AB67" s="623"/>
      <c r="AC67" s="623"/>
      <c r="AD67" s="623"/>
      <c r="AE67" s="623"/>
      <c r="AF67" s="623"/>
      <c r="AG67" s="623"/>
      <c r="AH67" s="623"/>
      <c r="AI67" s="623"/>
      <c r="AJ67" s="623"/>
      <c r="AK67" s="623"/>
      <c r="AL67" s="623"/>
      <c r="AM67" s="623"/>
      <c r="AN67" s="623"/>
      <c r="AP67" s="214"/>
      <c r="AQ67" s="214"/>
      <c r="AR67" s="214"/>
      <c r="BK67" s="849"/>
      <c r="CQ67" s="421"/>
    </row>
    <row r="68" spans="2:95" s="400" customFormat="1" ht="12.75" customHeight="1" x14ac:dyDescent="0.2">
      <c r="B68" s="421"/>
      <c r="C68" s="421"/>
      <c r="D68" s="421"/>
      <c r="E68" s="421"/>
      <c r="F68" s="421"/>
      <c r="G68" s="421"/>
      <c r="H68" s="421"/>
      <c r="I68" s="740"/>
      <c r="J68" s="878"/>
      <c r="K68" s="740"/>
      <c r="L68" s="421"/>
      <c r="M68" s="421"/>
      <c r="O68" s="421"/>
      <c r="X68" s="623"/>
      <c r="Y68" s="623"/>
      <c r="Z68" s="623"/>
      <c r="AA68" s="623"/>
      <c r="AB68" s="623"/>
      <c r="AC68" s="623"/>
      <c r="AD68" s="623"/>
      <c r="AE68" s="623"/>
      <c r="AF68" s="623"/>
      <c r="AG68" s="623"/>
      <c r="AH68" s="623"/>
      <c r="AI68" s="623"/>
      <c r="AJ68" s="623"/>
      <c r="AK68" s="623"/>
      <c r="AL68" s="623"/>
      <c r="AM68" s="623"/>
      <c r="AN68" s="623"/>
      <c r="AP68" s="214"/>
      <c r="AQ68" s="214"/>
      <c r="AR68" s="214"/>
      <c r="BK68" s="849"/>
      <c r="CQ68" s="421"/>
    </row>
    <row r="69" spans="2:95" s="400" customFormat="1" ht="12.75" customHeight="1" x14ac:dyDescent="0.2">
      <c r="B69" s="421"/>
      <c r="C69" s="421"/>
      <c r="D69" s="421"/>
      <c r="E69" s="421"/>
      <c r="F69" s="421"/>
      <c r="G69" s="421"/>
      <c r="H69" s="421"/>
      <c r="I69" s="740"/>
      <c r="J69" s="878"/>
      <c r="K69" s="740"/>
      <c r="L69" s="421"/>
      <c r="M69" s="421"/>
      <c r="O69" s="421"/>
      <c r="P69" s="529"/>
      <c r="Q69" s="529"/>
      <c r="R69" s="529"/>
      <c r="S69" s="529"/>
      <c r="T69" s="529"/>
      <c r="U69" s="529"/>
      <c r="V69" s="529"/>
      <c r="W69" s="529"/>
      <c r="X69" s="625"/>
      <c r="Y69" s="625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P69" s="214"/>
      <c r="AQ69" s="214"/>
      <c r="AR69" s="214"/>
      <c r="AS69" s="529"/>
      <c r="AT69" s="529"/>
      <c r="AU69" s="529"/>
      <c r="AV69" s="529"/>
      <c r="AW69" s="529"/>
      <c r="AX69" s="529"/>
      <c r="AY69" s="529"/>
      <c r="AZ69" s="529"/>
      <c r="BA69" s="529"/>
      <c r="BB69" s="529"/>
      <c r="BK69" s="849"/>
      <c r="CQ69" s="421"/>
    </row>
    <row r="70" spans="2:95" s="400" customFormat="1" ht="12.75" customHeight="1" x14ac:dyDescent="0.2">
      <c r="B70" s="421"/>
      <c r="C70" s="421"/>
      <c r="D70" s="421"/>
      <c r="E70" s="421"/>
      <c r="F70" s="421"/>
      <c r="G70" s="421"/>
      <c r="H70" s="421"/>
      <c r="I70" s="740"/>
      <c r="J70" s="878"/>
      <c r="K70" s="740"/>
      <c r="L70" s="421"/>
      <c r="M70" s="421"/>
      <c r="O70" s="421"/>
      <c r="X70" s="623"/>
      <c r="Y70" s="623"/>
      <c r="Z70" s="623"/>
      <c r="AA70" s="623"/>
      <c r="AB70" s="623"/>
      <c r="AC70" s="623"/>
      <c r="AD70" s="623"/>
      <c r="AE70" s="623"/>
      <c r="AF70" s="623"/>
      <c r="AG70" s="623"/>
      <c r="AH70" s="623"/>
      <c r="AI70" s="623"/>
      <c r="AJ70" s="623"/>
      <c r="AK70" s="623"/>
      <c r="AL70" s="623"/>
      <c r="AM70" s="623"/>
      <c r="AN70" s="623"/>
      <c r="AP70" s="214"/>
      <c r="AQ70" s="214"/>
      <c r="AR70" s="214"/>
      <c r="BK70" s="849"/>
      <c r="CQ70" s="421"/>
    </row>
    <row r="71" spans="2:95" s="400" customFormat="1" ht="12.75" customHeight="1" x14ac:dyDescent="0.2">
      <c r="B71" s="421"/>
      <c r="C71" s="421"/>
      <c r="D71" s="421"/>
      <c r="E71" s="421"/>
      <c r="F71" s="421"/>
      <c r="G71" s="421"/>
      <c r="H71" s="421"/>
      <c r="I71" s="740"/>
      <c r="J71" s="878"/>
      <c r="K71" s="740"/>
      <c r="L71" s="421"/>
      <c r="M71" s="421"/>
      <c r="O71" s="421"/>
      <c r="X71" s="623"/>
      <c r="Y71" s="623"/>
      <c r="Z71" s="623"/>
      <c r="AA71" s="623"/>
      <c r="AB71" s="623"/>
      <c r="AC71" s="623"/>
      <c r="AD71" s="623"/>
      <c r="AE71" s="623"/>
      <c r="AF71" s="623"/>
      <c r="AG71" s="623"/>
      <c r="AH71" s="623"/>
      <c r="AI71" s="623"/>
      <c r="AJ71" s="623"/>
      <c r="AK71" s="623"/>
      <c r="AL71" s="623"/>
      <c r="AM71" s="623"/>
      <c r="AN71" s="623"/>
      <c r="AP71" s="214"/>
      <c r="AQ71" s="214"/>
      <c r="AR71" s="214"/>
      <c r="BK71" s="849"/>
      <c r="CQ71" s="421"/>
    </row>
    <row r="72" spans="2:95" s="400" customFormat="1" ht="12.75" customHeight="1" x14ac:dyDescent="0.2">
      <c r="B72" s="421"/>
      <c r="C72" s="421"/>
      <c r="D72" s="421"/>
      <c r="E72" s="421"/>
      <c r="F72" s="421"/>
      <c r="G72" s="421"/>
      <c r="H72" s="421"/>
      <c r="I72" s="740"/>
      <c r="J72" s="878"/>
      <c r="K72" s="740"/>
      <c r="L72" s="421"/>
      <c r="M72" s="421"/>
      <c r="O72" s="421"/>
      <c r="X72" s="623"/>
      <c r="Y72" s="623"/>
      <c r="Z72" s="623"/>
      <c r="AA72" s="623"/>
      <c r="AB72" s="623"/>
      <c r="AC72" s="623"/>
      <c r="AD72" s="623"/>
      <c r="AE72" s="623"/>
      <c r="AF72" s="623"/>
      <c r="AG72" s="623"/>
      <c r="AH72" s="623"/>
      <c r="AI72" s="623"/>
      <c r="AJ72" s="623"/>
      <c r="AK72" s="623"/>
      <c r="AL72" s="623"/>
      <c r="AM72" s="623"/>
      <c r="AN72" s="623"/>
      <c r="AP72" s="214"/>
      <c r="AQ72" s="214"/>
      <c r="AR72" s="214"/>
      <c r="BK72" s="849"/>
      <c r="CQ72" s="421"/>
    </row>
    <row r="73" spans="2:95" s="400" customFormat="1" ht="12.75" customHeight="1" x14ac:dyDescent="0.2">
      <c r="B73" s="421"/>
      <c r="C73" s="421"/>
      <c r="D73" s="421"/>
      <c r="E73" s="421"/>
      <c r="F73" s="421"/>
      <c r="G73" s="421"/>
      <c r="H73" s="421"/>
      <c r="I73" s="740"/>
      <c r="J73" s="878"/>
      <c r="K73" s="740"/>
      <c r="L73" s="421"/>
      <c r="M73" s="421"/>
      <c r="O73" s="421"/>
      <c r="X73" s="623"/>
      <c r="Y73" s="623"/>
      <c r="Z73" s="623"/>
      <c r="AA73" s="623"/>
      <c r="AB73" s="623"/>
      <c r="AC73" s="623"/>
      <c r="AD73" s="623"/>
      <c r="AE73" s="623"/>
      <c r="AF73" s="623"/>
      <c r="AG73" s="623"/>
      <c r="AH73" s="623"/>
      <c r="AI73" s="623"/>
      <c r="AJ73" s="623"/>
      <c r="AK73" s="623"/>
      <c r="AL73" s="623"/>
      <c r="AM73" s="623"/>
      <c r="AN73" s="623"/>
      <c r="AP73" s="214"/>
      <c r="AQ73" s="214"/>
      <c r="AR73" s="214"/>
      <c r="BK73" s="849"/>
      <c r="CQ73" s="421"/>
    </row>
    <row r="74" spans="2:95" s="400" customFormat="1" ht="12.75" customHeight="1" x14ac:dyDescent="0.2">
      <c r="B74" s="421"/>
      <c r="C74" s="421"/>
      <c r="D74" s="421"/>
      <c r="E74" s="421"/>
      <c r="F74" s="421"/>
      <c r="G74" s="421"/>
      <c r="H74" s="421"/>
      <c r="I74" s="740"/>
      <c r="J74" s="878"/>
      <c r="K74" s="740"/>
      <c r="L74" s="421"/>
      <c r="M74" s="421"/>
      <c r="O74" s="421"/>
      <c r="X74" s="623"/>
      <c r="Y74" s="623"/>
      <c r="Z74" s="623"/>
      <c r="AA74" s="623"/>
      <c r="AB74" s="623"/>
      <c r="AC74" s="623"/>
      <c r="AD74" s="623"/>
      <c r="AE74" s="623"/>
      <c r="AF74" s="623"/>
      <c r="AG74" s="623"/>
      <c r="AH74" s="623"/>
      <c r="AI74" s="623"/>
      <c r="AJ74" s="623"/>
      <c r="AK74" s="623"/>
      <c r="AL74" s="623"/>
      <c r="AM74" s="623"/>
      <c r="AN74" s="623"/>
      <c r="AP74" s="214"/>
      <c r="AQ74" s="214"/>
      <c r="AR74" s="214"/>
      <c r="BK74" s="849"/>
      <c r="CQ74" s="421"/>
    </row>
    <row r="75" spans="2:95" s="400" customFormat="1" ht="12.75" customHeight="1" x14ac:dyDescent="0.2">
      <c r="B75" s="421"/>
      <c r="C75" s="421"/>
      <c r="D75" s="421"/>
      <c r="E75" s="421"/>
      <c r="F75" s="421"/>
      <c r="G75" s="421"/>
      <c r="H75" s="421"/>
      <c r="I75" s="740"/>
      <c r="J75" s="878"/>
      <c r="K75" s="740"/>
      <c r="L75" s="421"/>
      <c r="M75" s="421"/>
      <c r="O75" s="421"/>
      <c r="X75" s="623"/>
      <c r="Y75" s="623"/>
      <c r="Z75" s="623"/>
      <c r="AA75" s="623"/>
      <c r="AB75" s="623"/>
      <c r="AC75" s="623"/>
      <c r="AD75" s="623"/>
      <c r="AE75" s="623"/>
      <c r="AF75" s="623"/>
      <c r="AG75" s="623"/>
      <c r="AH75" s="623"/>
      <c r="AI75" s="623"/>
      <c r="AJ75" s="623"/>
      <c r="AK75" s="623"/>
      <c r="AL75" s="623"/>
      <c r="AM75" s="623"/>
      <c r="AN75" s="623"/>
      <c r="AP75" s="214"/>
      <c r="AQ75" s="214"/>
      <c r="AR75" s="214"/>
      <c r="BK75" s="849"/>
      <c r="CQ75" s="421"/>
    </row>
    <row r="76" spans="2:95" s="400" customFormat="1" ht="12.75" customHeight="1" x14ac:dyDescent="0.2">
      <c r="B76" s="421"/>
      <c r="C76" s="421"/>
      <c r="D76" s="421"/>
      <c r="E76" s="421"/>
      <c r="F76" s="421"/>
      <c r="G76" s="421"/>
      <c r="H76" s="421"/>
      <c r="I76" s="740"/>
      <c r="J76" s="878"/>
      <c r="K76" s="740"/>
      <c r="L76" s="421"/>
      <c r="M76" s="421"/>
      <c r="O76" s="421"/>
      <c r="X76" s="623"/>
      <c r="Y76" s="623"/>
      <c r="Z76" s="623"/>
      <c r="AA76" s="623"/>
      <c r="AB76" s="623"/>
      <c r="AC76" s="623"/>
      <c r="AD76" s="623"/>
      <c r="AE76" s="623"/>
      <c r="AF76" s="623"/>
      <c r="AG76" s="623"/>
      <c r="AH76" s="623"/>
      <c r="AI76" s="623"/>
      <c r="AJ76" s="623"/>
      <c r="AK76" s="623"/>
      <c r="AL76" s="623"/>
      <c r="AM76" s="623"/>
      <c r="AN76" s="623"/>
      <c r="AP76" s="214"/>
      <c r="AQ76" s="214"/>
      <c r="AR76" s="214"/>
      <c r="BK76" s="849"/>
      <c r="CQ76" s="421"/>
    </row>
  </sheetData>
  <phoneticPr fontId="24" type="noConversion"/>
  <pageMargins left="0.7" right="0.7" top="0.75" bottom="0.75" header="0.3" footer="0.3"/>
  <ignoredErrors>
    <ignoredError sqref="AP7:AX12 AP14:AX15" formulaRange="1"/>
    <ignoredError sqref="AO13:AX13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4B087-0C96-4F65-8FC2-8E7646EDC8B8}">
  <dimension ref="A1:AZ23"/>
  <sheetViews>
    <sheetView showGridLines="0" workbookViewId="0">
      <selection activeCell="D31" sqref="D31"/>
    </sheetView>
  </sheetViews>
  <sheetFormatPr defaultColWidth="9" defaultRowHeight="15" x14ac:dyDescent="0.25"/>
  <cols>
    <col min="1" max="1" width="9" style="375"/>
    <col min="2" max="2" width="26.42578125" style="375" bestFit="1" customWidth="1"/>
    <col min="3" max="21" width="9" style="375"/>
    <col min="22" max="23" width="10.28515625" style="375" customWidth="1"/>
    <col min="24" max="28" width="9" style="375"/>
    <col min="29" max="29" width="15.7109375" style="375" customWidth="1"/>
    <col min="30" max="16384" width="9" style="375"/>
  </cols>
  <sheetData>
    <row r="1" spans="1:52" x14ac:dyDescent="0.25">
      <c r="A1" s="384"/>
      <c r="B1" s="423" t="s">
        <v>51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384"/>
      <c r="Z1" s="384"/>
      <c r="AA1" s="384"/>
      <c r="AC1" s="422" t="s">
        <v>52</v>
      </c>
      <c r="AD1" s="405"/>
      <c r="AE1" s="405"/>
      <c r="AF1" s="405"/>
      <c r="AG1" s="405"/>
      <c r="AH1" s="405"/>
      <c r="AI1" s="405"/>
      <c r="AJ1" s="405"/>
      <c r="AK1" s="405"/>
      <c r="AL1" s="405"/>
      <c r="AM1" s="405"/>
      <c r="AN1" s="405"/>
      <c r="AO1" s="405"/>
      <c r="AP1" s="405"/>
      <c r="AQ1" s="405"/>
      <c r="AR1" s="405"/>
      <c r="AS1" s="405"/>
      <c r="AT1" s="405"/>
      <c r="AU1" s="405"/>
      <c r="AV1" s="405"/>
      <c r="AW1" s="405"/>
      <c r="AX1" s="405"/>
      <c r="AY1" s="405"/>
    </row>
    <row r="2" spans="1:52" x14ac:dyDescent="0.25">
      <c r="A2" s="384"/>
      <c r="B2" s="376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384"/>
      <c r="Z2" s="384"/>
      <c r="AA2" s="384"/>
      <c r="AC2" s="405"/>
      <c r="AD2" s="405"/>
      <c r="AE2" s="405"/>
      <c r="AF2" s="405"/>
      <c r="AG2" s="405"/>
      <c r="AH2" s="405"/>
      <c r="AI2" s="405"/>
      <c r="AJ2" s="405"/>
      <c r="AK2" s="405"/>
      <c r="AL2" s="405"/>
      <c r="AM2" s="405"/>
      <c r="AN2" s="405"/>
      <c r="AO2" s="405"/>
      <c r="AP2" s="405"/>
      <c r="AQ2" s="405"/>
      <c r="AR2" s="405"/>
      <c r="AS2" s="405"/>
      <c r="AT2" s="405"/>
      <c r="AU2" s="405"/>
      <c r="AV2" s="405"/>
      <c r="AW2" s="405"/>
      <c r="AX2" s="405"/>
      <c r="AY2" s="405"/>
    </row>
    <row r="3" spans="1:52" x14ac:dyDescent="0.25">
      <c r="A3" s="384"/>
      <c r="B3" s="383" t="s">
        <v>127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4"/>
      <c r="Z3" s="554"/>
      <c r="AA3" s="554"/>
      <c r="AC3" s="405"/>
      <c r="AD3" s="405"/>
      <c r="AE3" s="405"/>
      <c r="AF3" s="405"/>
      <c r="AG3" s="405"/>
      <c r="AH3" s="405"/>
      <c r="AI3" s="405"/>
      <c r="AJ3" s="405"/>
      <c r="AK3" s="405"/>
      <c r="AL3" s="405"/>
      <c r="AM3" s="405"/>
      <c r="AN3" s="405"/>
      <c r="AO3" s="405"/>
      <c r="AP3" s="405"/>
      <c r="AQ3" s="405"/>
      <c r="AR3" s="405"/>
      <c r="AS3" s="405"/>
      <c r="AT3" s="405"/>
      <c r="AU3" s="405"/>
      <c r="AV3" s="405"/>
      <c r="AW3" s="405"/>
      <c r="AX3" s="405"/>
      <c r="AY3" s="405"/>
    </row>
    <row r="4" spans="1:52" ht="33.75" x14ac:dyDescent="0.25">
      <c r="A4" s="556"/>
      <c r="B4" s="755" t="s">
        <v>121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556" t="s">
        <v>84</v>
      </c>
      <c r="K4" s="556" t="s">
        <v>122</v>
      </c>
      <c r="L4" s="558" t="s">
        <v>130</v>
      </c>
      <c r="M4" s="558" t="s">
        <v>129</v>
      </c>
      <c r="N4" s="556"/>
      <c r="O4" s="556" t="s">
        <v>82</v>
      </c>
      <c r="P4" s="556" t="s">
        <v>88</v>
      </c>
      <c r="Q4" s="556" t="s">
        <v>89</v>
      </c>
      <c r="R4" s="556" t="s">
        <v>87</v>
      </c>
      <c r="S4" s="556" t="s">
        <v>90</v>
      </c>
      <c r="T4" s="556" t="s">
        <v>107</v>
      </c>
      <c r="U4" s="556" t="s">
        <v>124</v>
      </c>
      <c r="V4" s="558" t="s">
        <v>125</v>
      </c>
      <c r="W4" s="558" t="s">
        <v>126</v>
      </c>
      <c r="X4" s="556"/>
      <c r="Y4" s="556" t="s">
        <v>93</v>
      </c>
      <c r="Z4" s="556" t="s">
        <v>94</v>
      </c>
      <c r="AA4" s="556" t="s">
        <v>109</v>
      </c>
      <c r="AB4" s="556"/>
      <c r="AC4" s="755" t="s">
        <v>121</v>
      </c>
      <c r="AD4" s="556">
        <v>2013</v>
      </c>
      <c r="AE4" s="556">
        <v>2014</v>
      </c>
      <c r="AF4" s="556">
        <v>2015</v>
      </c>
      <c r="AG4" s="556">
        <v>2016</v>
      </c>
      <c r="AH4" s="556">
        <v>2017</v>
      </c>
      <c r="AI4" s="556">
        <v>2018</v>
      </c>
      <c r="AJ4" s="556">
        <v>2019</v>
      </c>
      <c r="AK4" s="748" t="s">
        <v>84</v>
      </c>
      <c r="AL4" s="748" t="s">
        <v>122</v>
      </c>
      <c r="AM4" s="558" t="str">
        <f>L4</f>
        <v>2020f/ 2019 Growth %</v>
      </c>
      <c r="AN4" s="558" t="s">
        <v>129</v>
      </c>
      <c r="AO4" s="556"/>
      <c r="AP4" s="558" t="s">
        <v>82</v>
      </c>
      <c r="AQ4" s="558" t="s">
        <v>88</v>
      </c>
      <c r="AR4" s="558" t="s">
        <v>89</v>
      </c>
      <c r="AS4" s="558" t="s">
        <v>87</v>
      </c>
      <c r="AT4" s="558" t="s">
        <v>90</v>
      </c>
      <c r="AU4" s="558" t="str">
        <f>T4</f>
        <v>Q2 2020</v>
      </c>
      <c r="AV4" s="558" t="str">
        <f>U4</f>
        <v>Q3 2020</v>
      </c>
      <c r="AW4" s="556"/>
      <c r="AX4" s="556" t="s">
        <v>93</v>
      </c>
      <c r="AY4" s="556" t="s">
        <v>94</v>
      </c>
      <c r="AZ4" s="556" t="str">
        <f>AA4</f>
        <v>H1 2020</v>
      </c>
    </row>
    <row r="5" spans="1:52" x14ac:dyDescent="0.25">
      <c r="A5" s="384"/>
      <c r="B5" s="531"/>
      <c r="C5" s="532"/>
      <c r="D5" s="532"/>
      <c r="E5" s="532"/>
      <c r="F5" s="532"/>
      <c r="G5" s="532"/>
      <c r="H5" s="532"/>
      <c r="I5" s="532"/>
      <c r="J5" s="532"/>
      <c r="K5" s="532"/>
      <c r="L5" s="559"/>
      <c r="M5" s="559"/>
      <c r="N5" s="384"/>
      <c r="O5" s="560"/>
      <c r="P5" s="560"/>
      <c r="Q5" s="560"/>
      <c r="R5" s="560"/>
      <c r="S5" s="384"/>
      <c r="T5" s="384"/>
      <c r="U5" s="384"/>
      <c r="V5" s="384"/>
      <c r="W5" s="384"/>
      <c r="X5" s="384"/>
      <c r="Y5" s="529"/>
      <c r="Z5" s="529"/>
      <c r="AA5" s="529"/>
      <c r="AC5" s="531"/>
      <c r="AD5" s="532"/>
      <c r="AE5" s="532"/>
      <c r="AF5" s="532"/>
      <c r="AG5" s="532"/>
      <c r="AH5" s="532"/>
      <c r="AI5" s="532"/>
      <c r="AJ5" s="532"/>
      <c r="AK5" s="532"/>
      <c r="AL5" s="532"/>
      <c r="AM5" s="559"/>
      <c r="AN5" s="559"/>
      <c r="AO5" s="384"/>
      <c r="AP5" s="529"/>
      <c r="AQ5" s="529"/>
      <c r="AR5" s="529"/>
      <c r="AS5" s="529"/>
      <c r="AT5" s="384"/>
      <c r="AU5" s="384"/>
      <c r="AV5" s="384"/>
      <c r="AW5" s="384"/>
      <c r="AX5" s="405"/>
      <c r="AY5" s="405"/>
      <c r="AZ5" s="405"/>
    </row>
    <row r="6" spans="1:52" x14ac:dyDescent="0.25">
      <c r="A6" s="384"/>
      <c r="B6" s="530" t="s">
        <v>104</v>
      </c>
      <c r="C6" s="674">
        <v>1120</v>
      </c>
      <c r="D6" s="674">
        <v>1255</v>
      </c>
      <c r="E6" s="674">
        <v>1185</v>
      </c>
      <c r="F6" s="674">
        <v>1210</v>
      </c>
      <c r="G6" s="674">
        <v>1325</v>
      </c>
      <c r="H6" s="674">
        <v>1420</v>
      </c>
      <c r="I6" s="519">
        <f>SUM(I7:I11)</f>
        <v>1630.0045421244777</v>
      </c>
      <c r="J6" s="519">
        <f t="shared" ref="J6:K6" si="0">SUM(J7:J11)</f>
        <v>1486.3646441630697</v>
      </c>
      <c r="K6" s="519">
        <f t="shared" si="0"/>
        <v>1573.3128770359469</v>
      </c>
      <c r="L6" s="589">
        <f>IF(ISERROR(J6/I6),"N/A",IF(I6&lt;0,"N/A",IF(J6&lt;0,"N/A",IF(J6/I6-1&gt;300%,"&gt;±300%",IF(J6/I6-1&lt;-300%,"&gt;±300%",J6/I6-1)))))</f>
        <v>-8.8122391226096775E-2</v>
      </c>
      <c r="M6" s="408">
        <f>IF(ISERROR(K6/J6),"N/A",IF(J6&lt;0,"N/A",IF(K6&lt;0,"N/A",IF(K6/J6-1&gt;300%,"&gt;±300%",IF(K6/J6-1&lt;-300%,"&gt;±300%",K6/J6-1)))))</f>
        <v>5.8497242392249849E-2</v>
      </c>
      <c r="N6" s="562"/>
      <c r="O6" s="519">
        <f t="shared" ref="O6:T6" si="1">SUM(O7:O11)</f>
        <v>413.37200113460244</v>
      </c>
      <c r="P6" s="519">
        <f t="shared" si="1"/>
        <v>386.63254098987511</v>
      </c>
      <c r="Q6" s="519">
        <f t="shared" si="1"/>
        <v>410</v>
      </c>
      <c r="R6" s="519">
        <f t="shared" si="1"/>
        <v>420</v>
      </c>
      <c r="S6" s="519">
        <f t="shared" si="1"/>
        <v>406.03589407272102</v>
      </c>
      <c r="T6" s="519">
        <f t="shared" si="1"/>
        <v>308.70435902323908</v>
      </c>
      <c r="U6" s="519">
        <f t="shared" ref="U6" si="2">SUM(U7:U11)</f>
        <v>378.03719837097947</v>
      </c>
      <c r="V6" s="607">
        <f>IF(ISERROR(U6/Q6),"N/A",IF(Q6&lt;0,"N/A",IF(U6&lt;0,"N/A",IF(U6/Q6-1&gt;300%,"&gt;±300%",IF(U6/Q6-1&lt;-300%,"&gt;±300%",U6/Q6-1)))))</f>
        <v>-7.7958052753708595E-2</v>
      </c>
      <c r="W6" s="607">
        <f>IF(ISERROR(U6/T6),"N/A",IF(T6&lt;0,"N/A",IF(U6&lt;0,"N/A",IF(U6/T6-1&gt;300%,"&gt;±300%",IF(U6/T6-1&lt;-300%,"&gt;±300%",U6/T6-1)))))</f>
        <v>0.22459300402208138</v>
      </c>
      <c r="X6" s="588"/>
      <c r="Y6" s="519">
        <f>O6+P6</f>
        <v>800.00454212447755</v>
      </c>
      <c r="Z6" s="519">
        <f>Q6+R6</f>
        <v>830</v>
      </c>
      <c r="AA6" s="519">
        <f t="shared" ref="AA6:AA23" si="3">S6+T6</f>
        <v>714.74025309596004</v>
      </c>
      <c r="AC6" s="530" t="s">
        <v>27</v>
      </c>
      <c r="AD6" s="524">
        <f t="shared" ref="AD6:AL6" si="4">C6</f>
        <v>1120</v>
      </c>
      <c r="AE6" s="524">
        <f t="shared" si="4"/>
        <v>1255</v>
      </c>
      <c r="AF6" s="524">
        <f t="shared" si="4"/>
        <v>1185</v>
      </c>
      <c r="AG6" s="524">
        <f t="shared" si="4"/>
        <v>1210</v>
      </c>
      <c r="AH6" s="524">
        <f t="shared" si="4"/>
        <v>1325</v>
      </c>
      <c r="AI6" s="524">
        <f t="shared" si="4"/>
        <v>1420</v>
      </c>
      <c r="AJ6" s="524">
        <f t="shared" si="4"/>
        <v>1630.0045421244777</v>
      </c>
      <c r="AK6" s="524">
        <f t="shared" si="4"/>
        <v>1486.3646441630697</v>
      </c>
      <c r="AL6" s="524">
        <f t="shared" si="4"/>
        <v>1573.3128770359469</v>
      </c>
      <c r="AM6" s="563">
        <f>L6</f>
        <v>-8.8122391226096775E-2</v>
      </c>
      <c r="AN6" s="563">
        <f>M6</f>
        <v>5.8497242392249849E-2</v>
      </c>
      <c r="AO6" s="533"/>
      <c r="AP6" s="524">
        <f t="shared" ref="AP6:AV6" si="5">O6</f>
        <v>413.37200113460244</v>
      </c>
      <c r="AQ6" s="524">
        <f t="shared" si="5"/>
        <v>386.63254098987511</v>
      </c>
      <c r="AR6" s="524">
        <f t="shared" si="5"/>
        <v>410</v>
      </c>
      <c r="AS6" s="524">
        <f t="shared" si="5"/>
        <v>420</v>
      </c>
      <c r="AT6" s="524">
        <f t="shared" si="5"/>
        <v>406.03589407272102</v>
      </c>
      <c r="AU6" s="524">
        <f t="shared" si="5"/>
        <v>308.70435902323908</v>
      </c>
      <c r="AV6" s="524">
        <f t="shared" si="5"/>
        <v>378.03719837097947</v>
      </c>
      <c r="AW6" s="534"/>
      <c r="AX6" s="524">
        <f t="shared" ref="AX6:AZ6" si="6">Y6</f>
        <v>800.00454212447755</v>
      </c>
      <c r="AY6" s="524">
        <f t="shared" si="6"/>
        <v>830</v>
      </c>
      <c r="AZ6" s="524">
        <f t="shared" si="6"/>
        <v>714.74025309596004</v>
      </c>
    </row>
    <row r="7" spans="1:52" x14ac:dyDescent="0.25">
      <c r="A7" s="384"/>
      <c r="B7" s="535" t="s">
        <v>15</v>
      </c>
      <c r="C7" s="490"/>
      <c r="D7" s="490"/>
      <c r="E7" s="490"/>
      <c r="F7" s="490"/>
      <c r="G7" s="490"/>
      <c r="H7" s="490"/>
      <c r="I7" s="490">
        <v>520.02377405934487</v>
      </c>
      <c r="J7" s="490">
        <v>488.7440442060896</v>
      </c>
      <c r="K7" s="490">
        <v>485.0321896036167</v>
      </c>
      <c r="L7" s="839"/>
      <c r="M7" s="564">
        <f t="shared" ref="M7:M23" si="7">IF(ISERROR(K7/J7),"N/A",IF(J7&lt;0,"N/A",IF(K7&lt;0,"N/A",IF(K7/J7-1&gt;300%,"&gt;±300%",IF(K7/J7-1&lt;-300%,"&gt;±300%",K7/J7-1)))))</f>
        <v>-7.5946799689444733E-3</v>
      </c>
      <c r="N7" s="562"/>
      <c r="O7" s="490">
        <v>131.87893810424964</v>
      </c>
      <c r="P7" s="490">
        <v>123.34819194899833</v>
      </c>
      <c r="Q7" s="490">
        <v>130.8031614969876</v>
      </c>
      <c r="R7" s="490">
        <v>133.99348250910927</v>
      </c>
      <c r="S7" s="490">
        <v>133.19772748529215</v>
      </c>
      <c r="T7" s="490">
        <v>104.84596315664858</v>
      </c>
      <c r="U7" s="490">
        <v>122.95497180716833</v>
      </c>
      <c r="V7" s="608"/>
      <c r="W7" s="608">
        <f t="shared" ref="W7:W23" si="8">IF(ISERROR(U7/T7),"N/A",IF(T7&lt;0,"N/A",IF(U7&lt;0,"N/A",IF(U7/T7-1&gt;300%,"&gt;±300%",IF(U7/T7-1&lt;-300%,"&gt;±300%",U7/T7-1)))))</f>
        <v>0.17272013251920248</v>
      </c>
      <c r="X7" s="588"/>
      <c r="Y7" s="490">
        <f>O7+P7</f>
        <v>255.22713005324798</v>
      </c>
      <c r="Z7" s="490">
        <f>Q7+R7</f>
        <v>264.79664400609687</v>
      </c>
      <c r="AA7" s="490">
        <f t="shared" si="3"/>
        <v>238.04369064194071</v>
      </c>
      <c r="AC7" s="535" t="s">
        <v>15</v>
      </c>
      <c r="AD7" s="603"/>
      <c r="AE7" s="603"/>
      <c r="AF7" s="603"/>
      <c r="AG7" s="603"/>
      <c r="AH7" s="603"/>
      <c r="AI7" s="603"/>
      <c r="AJ7" s="532">
        <f t="shared" ref="AJ7:AK21" si="9">I7</f>
        <v>520.02377405934487</v>
      </c>
      <c r="AK7" s="532">
        <f t="shared" si="9"/>
        <v>488.7440442060896</v>
      </c>
      <c r="AL7" s="532"/>
      <c r="AM7" s="565"/>
      <c r="AN7" s="559"/>
      <c r="AO7" s="532"/>
      <c r="AP7" s="527"/>
      <c r="AQ7" s="527"/>
      <c r="AR7" s="527"/>
      <c r="AS7" s="527"/>
      <c r="AT7" s="527"/>
      <c r="AU7" s="527"/>
      <c r="AV7" s="527"/>
      <c r="AW7" s="536"/>
      <c r="AX7" s="405"/>
      <c r="AY7" s="405"/>
      <c r="AZ7" s="405"/>
    </row>
    <row r="8" spans="1:52" x14ac:dyDescent="0.25">
      <c r="A8" s="384"/>
      <c r="B8" s="535" t="s">
        <v>16</v>
      </c>
      <c r="C8" s="490"/>
      <c r="D8" s="490"/>
      <c r="E8" s="490"/>
      <c r="F8" s="490"/>
      <c r="G8" s="490"/>
      <c r="H8" s="490"/>
      <c r="I8" s="490">
        <v>848.43731684298552</v>
      </c>
      <c r="J8" s="490">
        <v>754.36500984221334</v>
      </c>
      <c r="K8" s="490">
        <v>820.82043789257557</v>
      </c>
      <c r="L8" s="839"/>
      <c r="M8" s="564">
        <f t="shared" si="7"/>
        <v>8.8094526102506121E-2</v>
      </c>
      <c r="N8" s="562"/>
      <c r="O8" s="490">
        <v>215.16518662183856</v>
      </c>
      <c r="P8" s="490">
        <v>201.24697030235913</v>
      </c>
      <c r="Q8" s="490">
        <v>213.41001875506387</v>
      </c>
      <c r="R8" s="490">
        <v>218.61514116372396</v>
      </c>
      <c r="S8" s="490">
        <v>217.31683848805696</v>
      </c>
      <c r="T8" s="490">
        <v>150.93522772676934</v>
      </c>
      <c r="U8" s="490">
        <v>192.06901687955749</v>
      </c>
      <c r="V8" s="608"/>
      <c r="W8" s="608">
        <f t="shared" si="8"/>
        <v>0.27252610124424126</v>
      </c>
      <c r="X8" s="588"/>
      <c r="Y8" s="490">
        <f>O8+P8</f>
        <v>416.41215692419769</v>
      </c>
      <c r="Z8" s="490">
        <f>Q8+R8</f>
        <v>432.02515991878784</v>
      </c>
      <c r="AA8" s="490">
        <f t="shared" si="3"/>
        <v>368.2520662148263</v>
      </c>
      <c r="AC8" s="535" t="s">
        <v>16</v>
      </c>
      <c r="AD8" s="603"/>
      <c r="AE8" s="603"/>
      <c r="AF8" s="603"/>
      <c r="AG8" s="603"/>
      <c r="AH8" s="603"/>
      <c r="AI8" s="603"/>
      <c r="AJ8" s="532">
        <f t="shared" si="9"/>
        <v>848.43731684298552</v>
      </c>
      <c r="AK8" s="532">
        <f t="shared" si="9"/>
        <v>754.36500984221334</v>
      </c>
      <c r="AL8" s="532"/>
      <c r="AM8" s="565"/>
      <c r="AN8" s="559"/>
      <c r="AO8" s="532"/>
      <c r="AP8" s="527"/>
      <c r="AQ8" s="527"/>
      <c r="AR8" s="527"/>
      <c r="AS8" s="527"/>
      <c r="AT8" s="527"/>
      <c r="AU8" s="527"/>
      <c r="AV8" s="527"/>
      <c r="AW8" s="536"/>
      <c r="AX8" s="405"/>
      <c r="AY8" s="405"/>
      <c r="AZ8" s="405"/>
    </row>
    <row r="9" spans="1:52" x14ac:dyDescent="0.25">
      <c r="A9" s="384"/>
      <c r="B9" s="535" t="s">
        <v>17</v>
      </c>
      <c r="C9" s="490"/>
      <c r="D9" s="490"/>
      <c r="E9" s="490"/>
      <c r="F9" s="490"/>
      <c r="G9" s="490"/>
      <c r="H9" s="490"/>
      <c r="I9" s="490">
        <v>115.64760285696485</v>
      </c>
      <c r="J9" s="490">
        <v>116.50302154505309</v>
      </c>
      <c r="K9" s="490">
        <v>117.40434035715364</v>
      </c>
      <c r="L9" s="839"/>
      <c r="M9" s="564">
        <f t="shared" si="7"/>
        <v>7.7364415115361851E-3</v>
      </c>
      <c r="N9" s="562"/>
      <c r="O9" s="490">
        <v>29.328434236812456</v>
      </c>
      <c r="P9" s="490">
        <v>27.431289543340231</v>
      </c>
      <c r="Q9" s="490">
        <v>29.089193278907221</v>
      </c>
      <c r="R9" s="490">
        <v>29.798685797904955</v>
      </c>
      <c r="S9" s="490">
        <v>29.62171857918058</v>
      </c>
      <c r="T9" s="490">
        <v>27.431289543340231</v>
      </c>
      <c r="U9" s="490">
        <v>29.089193278907221</v>
      </c>
      <c r="V9" s="608"/>
      <c r="W9" s="608">
        <f t="shared" si="8"/>
        <v>6.0438417703534197E-2</v>
      </c>
      <c r="X9" s="588"/>
      <c r="Y9" s="490">
        <f>O9+P9</f>
        <v>56.759723780152683</v>
      </c>
      <c r="Z9" s="490">
        <f>Q9+R9</f>
        <v>58.887879076812176</v>
      </c>
      <c r="AA9" s="490">
        <f t="shared" si="3"/>
        <v>57.053008122520808</v>
      </c>
      <c r="AC9" s="535" t="s">
        <v>17</v>
      </c>
      <c r="AD9" s="603"/>
      <c r="AE9" s="603"/>
      <c r="AF9" s="603"/>
      <c r="AG9" s="603"/>
      <c r="AH9" s="603"/>
      <c r="AI9" s="603"/>
      <c r="AJ9" s="532">
        <f t="shared" si="9"/>
        <v>115.64760285696485</v>
      </c>
      <c r="AK9" s="532">
        <f t="shared" si="9"/>
        <v>116.50302154505309</v>
      </c>
      <c r="AL9" s="532"/>
      <c r="AM9" s="565"/>
      <c r="AN9" s="559"/>
      <c r="AO9" s="532"/>
      <c r="AP9" s="527"/>
      <c r="AQ9" s="527"/>
      <c r="AR9" s="527"/>
      <c r="AS9" s="527"/>
      <c r="AT9" s="527"/>
      <c r="AU9" s="527"/>
      <c r="AV9" s="527"/>
      <c r="AW9" s="537"/>
      <c r="AX9" s="405"/>
      <c r="AY9" s="405"/>
      <c r="AZ9" s="405"/>
    </row>
    <row r="10" spans="1:52" x14ac:dyDescent="0.25">
      <c r="A10" s="384"/>
      <c r="B10" s="535" t="s">
        <v>18</v>
      </c>
      <c r="C10" s="490"/>
      <c r="D10" s="490"/>
      <c r="E10" s="490"/>
      <c r="F10" s="490"/>
      <c r="G10" s="490"/>
      <c r="H10" s="490"/>
      <c r="I10" s="490">
        <v>35.627628806528236</v>
      </c>
      <c r="J10" s="490">
        <v>30.758763245189542</v>
      </c>
      <c r="K10" s="490">
        <v>37.159975666344671</v>
      </c>
      <c r="L10" s="839"/>
      <c r="M10" s="564">
        <f t="shared" si="7"/>
        <v>0.20811020164005578</v>
      </c>
      <c r="N10" s="562"/>
      <c r="O10" s="490">
        <v>9.0352289425158574</v>
      </c>
      <c r="P10" s="490">
        <v>8.4507743990446826</v>
      </c>
      <c r="Q10" s="490">
        <v>8.9615258320924784</v>
      </c>
      <c r="R10" s="490">
        <v>9.1800996328752209</v>
      </c>
      <c r="S10" s="490">
        <v>6.3246602597610995</v>
      </c>
      <c r="T10" s="490">
        <v>7.1831582391879802</v>
      </c>
      <c r="U10" s="490">
        <v>8.9615258320924784</v>
      </c>
      <c r="V10" s="608"/>
      <c r="W10" s="608">
        <f t="shared" si="8"/>
        <v>0.24757460906298134</v>
      </c>
      <c r="X10" s="588"/>
      <c r="Y10" s="490">
        <f>O10+P10</f>
        <v>17.48600334156054</v>
      </c>
      <c r="Z10" s="490">
        <f>Q10+R10</f>
        <v>18.141625464967699</v>
      </c>
      <c r="AA10" s="490">
        <f t="shared" si="3"/>
        <v>13.50781849894908</v>
      </c>
      <c r="AC10" s="535" t="s">
        <v>18</v>
      </c>
      <c r="AD10" s="603"/>
      <c r="AE10" s="603"/>
      <c r="AF10" s="603"/>
      <c r="AG10" s="603"/>
      <c r="AH10" s="603"/>
      <c r="AI10" s="603"/>
      <c r="AJ10" s="532">
        <f t="shared" si="9"/>
        <v>35.627628806528236</v>
      </c>
      <c r="AK10" s="532">
        <f t="shared" si="9"/>
        <v>30.758763245189542</v>
      </c>
      <c r="AL10" s="532"/>
      <c r="AM10" s="565"/>
      <c r="AN10" s="559"/>
      <c r="AO10" s="532"/>
      <c r="AP10" s="527"/>
      <c r="AQ10" s="527"/>
      <c r="AR10" s="527"/>
      <c r="AS10" s="527"/>
      <c r="AT10" s="527"/>
      <c r="AU10" s="527"/>
      <c r="AV10" s="527"/>
      <c r="AW10" s="536"/>
      <c r="AX10" s="405"/>
      <c r="AY10" s="405"/>
      <c r="AZ10" s="405"/>
    </row>
    <row r="11" spans="1:52" x14ac:dyDescent="0.25">
      <c r="A11" s="384"/>
      <c r="B11" s="401" t="s">
        <v>19</v>
      </c>
      <c r="C11" s="520"/>
      <c r="D11" s="520"/>
      <c r="E11" s="520"/>
      <c r="F11" s="520"/>
      <c r="G11" s="520"/>
      <c r="H11" s="520"/>
      <c r="I11" s="520">
        <v>110.26821955865411</v>
      </c>
      <c r="J11" s="520">
        <v>95.99380532452416</v>
      </c>
      <c r="K11" s="520">
        <v>112.89593351625618</v>
      </c>
      <c r="L11" s="840"/>
      <c r="M11" s="566">
        <f t="shared" si="7"/>
        <v>0.17607519708788888</v>
      </c>
      <c r="N11" s="562"/>
      <c r="O11" s="520">
        <v>27.964213229185987</v>
      </c>
      <c r="P11" s="520">
        <v>26.155314796132718</v>
      </c>
      <c r="Q11" s="520">
        <v>27.736100636948816</v>
      </c>
      <c r="R11" s="520">
        <v>28.412590896386593</v>
      </c>
      <c r="S11" s="520">
        <v>19.574949260430188</v>
      </c>
      <c r="T11" s="520">
        <v>18.308720357292902</v>
      </c>
      <c r="U11" s="520">
        <v>24.962490573253934</v>
      </c>
      <c r="V11" s="609"/>
      <c r="W11" s="609">
        <f t="shared" si="8"/>
        <v>0.36342082276168686</v>
      </c>
      <c r="X11" s="602"/>
      <c r="Y11" s="520">
        <f>O12+P12</f>
        <v>239.55053879111429</v>
      </c>
      <c r="Z11" s="520">
        <f>Q12+R11</f>
        <v>144.81152470564689</v>
      </c>
      <c r="AA11" s="520">
        <f t="shared" si="3"/>
        <v>37.883669617723086</v>
      </c>
      <c r="AC11" s="401" t="s">
        <v>19</v>
      </c>
      <c r="AD11" s="604"/>
      <c r="AE11" s="604"/>
      <c r="AF11" s="604"/>
      <c r="AG11" s="604"/>
      <c r="AH11" s="604"/>
      <c r="AI11" s="604"/>
      <c r="AJ11" s="403">
        <f t="shared" si="9"/>
        <v>110.26821955865411</v>
      </c>
      <c r="AK11" s="403">
        <f t="shared" si="9"/>
        <v>95.99380532452416</v>
      </c>
      <c r="AL11" s="403"/>
      <c r="AM11" s="567"/>
      <c r="AN11" s="568"/>
      <c r="AO11" s="532"/>
      <c r="AP11" s="402"/>
      <c r="AQ11" s="402"/>
      <c r="AR11" s="402"/>
      <c r="AS11" s="402"/>
      <c r="AT11" s="402"/>
      <c r="AU11" s="402"/>
      <c r="AV11" s="402"/>
      <c r="AW11" s="538"/>
      <c r="AX11" s="402"/>
      <c r="AY11" s="402"/>
      <c r="AZ11" s="402"/>
    </row>
    <row r="12" spans="1:52" x14ac:dyDescent="0.25">
      <c r="A12" s="384"/>
      <c r="B12" s="530" t="s">
        <v>105</v>
      </c>
      <c r="C12" s="674">
        <v>855</v>
      </c>
      <c r="D12" s="674">
        <v>775</v>
      </c>
      <c r="E12" s="674">
        <v>515</v>
      </c>
      <c r="F12" s="674">
        <v>625</v>
      </c>
      <c r="G12" s="674">
        <v>560</v>
      </c>
      <c r="H12" s="674">
        <v>505</v>
      </c>
      <c r="I12" s="519">
        <f>SUM(I13:I17)</f>
        <v>476.57182430946597</v>
      </c>
      <c r="J12" s="747">
        <f t="shared" ref="J12:K12" si="10">SUM(J13:J17)</f>
        <v>398.13331640386218</v>
      </c>
      <c r="K12" s="519">
        <f t="shared" si="10"/>
        <v>462.0126721646534</v>
      </c>
      <c r="L12" s="589">
        <f>IF(ISERROR(J12/I12),"N/A",IF(I12&lt;0,"N/A",IF(J12&lt;0,"N/A",IF(J12/I12-1&gt;300%,"&gt;±300%",IF(J12/I12-1&lt;-300%,"&gt;±300%",J12/I12-1)))))</f>
        <v>-0.16458905857319228</v>
      </c>
      <c r="M12" s="561">
        <f t="shared" si="7"/>
        <v>0.16044714955729211</v>
      </c>
      <c r="N12" s="562"/>
      <c r="O12" s="519">
        <f t="shared" ref="O12:T12" si="11">SUM(O13:O17)</f>
        <v>120.45474252537473</v>
      </c>
      <c r="P12" s="519">
        <f t="shared" si="11"/>
        <v>119.09579626573957</v>
      </c>
      <c r="Q12" s="519">
        <f t="shared" si="11"/>
        <v>116.39893380926028</v>
      </c>
      <c r="R12" s="519">
        <f t="shared" si="11"/>
        <v>120.62235170909138</v>
      </c>
      <c r="S12" s="519">
        <f t="shared" si="11"/>
        <v>69.869511383192133</v>
      </c>
      <c r="T12" s="519">
        <f t="shared" si="11"/>
        <v>97.124691506110551</v>
      </c>
      <c r="U12" s="519">
        <f t="shared" ref="U12" si="12">SUM(U13:U17)</f>
        <v>112.66004679098877</v>
      </c>
      <c r="V12" s="607">
        <f>IF(ISERROR(U12/Q12),"N/A",IF(Q12&lt;0,"N/A",IF(U12&lt;0,"N/A",IF(U12/Q12-1&gt;300%,"&gt;±300%",IF(U12/Q12-1&lt;-300%,"&gt;±300%",U12/Q12-1)))))</f>
        <v>-3.21213167158243E-2</v>
      </c>
      <c r="W12" s="607">
        <f t="shared" si="8"/>
        <v>0.15995268601600476</v>
      </c>
      <c r="X12" s="588"/>
      <c r="Y12" s="519">
        <f t="shared" ref="Y12:Y23" si="13">O12+P12</f>
        <v>239.55053879111429</v>
      </c>
      <c r="Z12" s="519">
        <f t="shared" ref="Z12:Z23" si="14">Q12+R12</f>
        <v>237.02128551835165</v>
      </c>
      <c r="AA12" s="519">
        <f t="shared" si="3"/>
        <v>166.9942028893027</v>
      </c>
      <c r="AC12" s="530" t="s">
        <v>5</v>
      </c>
      <c r="AD12" s="524">
        <f t="shared" ref="AD12:AI12" si="15">C12</f>
        <v>855</v>
      </c>
      <c r="AE12" s="524">
        <f t="shared" si="15"/>
        <v>775</v>
      </c>
      <c r="AF12" s="524">
        <f t="shared" si="15"/>
        <v>515</v>
      </c>
      <c r="AG12" s="524">
        <f t="shared" si="15"/>
        <v>625</v>
      </c>
      <c r="AH12" s="524">
        <f t="shared" si="15"/>
        <v>560</v>
      </c>
      <c r="AI12" s="524">
        <f t="shared" si="15"/>
        <v>505</v>
      </c>
      <c r="AJ12" s="524">
        <f t="shared" si="9"/>
        <v>476.57182430946597</v>
      </c>
      <c r="AK12" s="747">
        <f>J12</f>
        <v>398.13331640386218</v>
      </c>
      <c r="AL12" s="747">
        <f>K12</f>
        <v>462.0126721646534</v>
      </c>
      <c r="AM12" s="563">
        <f>L12</f>
        <v>-0.16458905857319228</v>
      </c>
      <c r="AN12" s="563">
        <f>M12</f>
        <v>0.16044714955729211</v>
      </c>
      <c r="AO12" s="533"/>
      <c r="AP12" s="524">
        <f t="shared" ref="AP12:AV12" si="16">O12</f>
        <v>120.45474252537473</v>
      </c>
      <c r="AQ12" s="524">
        <f t="shared" si="16"/>
        <v>119.09579626573957</v>
      </c>
      <c r="AR12" s="524">
        <f t="shared" si="16"/>
        <v>116.39893380926028</v>
      </c>
      <c r="AS12" s="524">
        <f t="shared" si="16"/>
        <v>120.62235170909138</v>
      </c>
      <c r="AT12" s="524">
        <f t="shared" si="16"/>
        <v>69.869511383192133</v>
      </c>
      <c r="AU12" s="524">
        <f t="shared" si="16"/>
        <v>97.124691506110551</v>
      </c>
      <c r="AV12" s="524">
        <f t="shared" si="16"/>
        <v>112.66004679098877</v>
      </c>
      <c r="AW12" s="569"/>
      <c r="AX12" s="524">
        <f t="shared" ref="AX12:AZ12" si="17">Y12</f>
        <v>239.55053879111429</v>
      </c>
      <c r="AY12" s="524">
        <f t="shared" si="17"/>
        <v>237.02128551835165</v>
      </c>
      <c r="AZ12" s="524">
        <f t="shared" si="17"/>
        <v>166.9942028893027</v>
      </c>
    </row>
    <row r="13" spans="1:52" x14ac:dyDescent="0.25">
      <c r="A13" s="384"/>
      <c r="B13" s="535" t="s">
        <v>15</v>
      </c>
      <c r="C13" s="675"/>
      <c r="D13" s="675"/>
      <c r="E13" s="675"/>
      <c r="F13" s="675"/>
      <c r="G13" s="675"/>
      <c r="H13" s="675"/>
      <c r="I13" s="490">
        <v>3.15</v>
      </c>
      <c r="J13" s="511">
        <v>3.15</v>
      </c>
      <c r="K13" s="490">
        <v>3.35</v>
      </c>
      <c r="L13" s="839"/>
      <c r="M13" s="564">
        <f t="shared" si="7"/>
        <v>6.3492063492063489E-2</v>
      </c>
      <c r="N13" s="562"/>
      <c r="O13" s="490">
        <v>0.77962500000000001</v>
      </c>
      <c r="P13" s="490">
        <v>0.77174999999999994</v>
      </c>
      <c r="Q13" s="490">
        <v>0.78749999999999998</v>
      </c>
      <c r="R13" s="490">
        <v>0.8111250000000001</v>
      </c>
      <c r="S13" s="490">
        <v>0.75</v>
      </c>
      <c r="T13" s="490">
        <v>0.55000000000000004</v>
      </c>
      <c r="U13" s="490">
        <v>0.67</v>
      </c>
      <c r="V13" s="608"/>
      <c r="W13" s="608">
        <f t="shared" si="8"/>
        <v>0.21818181818181825</v>
      </c>
      <c r="X13" s="588"/>
      <c r="Y13" s="482">
        <f t="shared" si="13"/>
        <v>1.5513749999999999</v>
      </c>
      <c r="Z13" s="482">
        <f t="shared" si="14"/>
        <v>1.5986250000000002</v>
      </c>
      <c r="AA13" s="482">
        <f t="shared" si="3"/>
        <v>1.3</v>
      </c>
      <c r="AC13" s="535" t="s">
        <v>15</v>
      </c>
      <c r="AD13" s="532"/>
      <c r="AE13" s="532"/>
      <c r="AF13" s="532"/>
      <c r="AG13" s="532"/>
      <c r="AH13" s="532"/>
      <c r="AI13" s="532"/>
      <c r="AJ13" s="532">
        <f t="shared" si="9"/>
        <v>3.15</v>
      </c>
      <c r="AK13" s="532">
        <f t="shared" si="9"/>
        <v>3.15</v>
      </c>
      <c r="AL13" s="532"/>
      <c r="AM13" s="565"/>
      <c r="AN13" s="559"/>
      <c r="AO13" s="539"/>
      <c r="AP13" s="527"/>
      <c r="AQ13" s="527"/>
      <c r="AR13" s="527"/>
      <c r="AS13" s="527"/>
      <c r="AT13" s="527"/>
      <c r="AU13" s="527"/>
      <c r="AV13" s="527"/>
      <c r="AW13" s="540"/>
      <c r="AX13" s="405"/>
      <c r="AY13" s="405"/>
      <c r="AZ13" s="405"/>
    </row>
    <row r="14" spans="1:52" x14ac:dyDescent="0.25">
      <c r="A14" s="384"/>
      <c r="B14" s="535" t="s">
        <v>16</v>
      </c>
      <c r="C14" s="490"/>
      <c r="D14" s="490"/>
      <c r="E14" s="490"/>
      <c r="F14" s="490"/>
      <c r="G14" s="490"/>
      <c r="H14" s="490"/>
      <c r="I14" s="490">
        <v>4.187974883588887</v>
      </c>
      <c r="J14" s="511">
        <v>4.4307093490935152</v>
      </c>
      <c r="K14" s="490">
        <v>4.3420951621116446</v>
      </c>
      <c r="L14" s="839"/>
      <c r="M14" s="564">
        <f t="shared" si="7"/>
        <v>-2.0000000000000018E-2</v>
      </c>
      <c r="N14" s="562"/>
      <c r="O14" s="490">
        <v>0.98417409764338837</v>
      </c>
      <c r="P14" s="490">
        <v>1.0155839092703052</v>
      </c>
      <c r="Q14" s="490">
        <v>1.0679335953151661</v>
      </c>
      <c r="R14" s="490">
        <v>1.1202832813600274</v>
      </c>
      <c r="S14" s="490">
        <v>0.96722426116406346</v>
      </c>
      <c r="T14" s="490">
        <v>0.92924597747227911</v>
      </c>
      <c r="U14" s="490">
        <v>1.1103056279686059</v>
      </c>
      <c r="V14" s="608"/>
      <c r="W14" s="608">
        <f t="shared" si="8"/>
        <v>0.19484577268641234</v>
      </c>
      <c r="X14" s="588"/>
      <c r="Y14" s="482">
        <f t="shared" si="13"/>
        <v>1.9997580069136935</v>
      </c>
      <c r="Z14" s="482">
        <f t="shared" si="14"/>
        <v>2.1882168766751935</v>
      </c>
      <c r="AA14" s="482">
        <f t="shared" si="3"/>
        <v>1.8964702386363426</v>
      </c>
      <c r="AC14" s="535" t="s">
        <v>16</v>
      </c>
      <c r="AD14" s="532"/>
      <c r="AE14" s="532"/>
      <c r="AF14" s="532"/>
      <c r="AG14" s="532"/>
      <c r="AH14" s="532"/>
      <c r="AI14" s="532"/>
      <c r="AJ14" s="532">
        <f t="shared" si="9"/>
        <v>4.187974883588887</v>
      </c>
      <c r="AK14" s="532">
        <f t="shared" si="9"/>
        <v>4.4307093490935152</v>
      </c>
      <c r="AL14" s="570"/>
      <c r="AM14" s="565"/>
      <c r="AN14" s="559"/>
      <c r="AO14" s="539"/>
      <c r="AP14" s="527"/>
      <c r="AQ14" s="527"/>
      <c r="AR14" s="527"/>
      <c r="AS14" s="527"/>
      <c r="AT14" s="527"/>
      <c r="AU14" s="527"/>
      <c r="AV14" s="527"/>
      <c r="AW14" s="540"/>
      <c r="AX14" s="405"/>
      <c r="AY14" s="405"/>
      <c r="AZ14" s="405"/>
    </row>
    <row r="15" spans="1:52" x14ac:dyDescent="0.25">
      <c r="A15" s="384"/>
      <c r="B15" s="535" t="s">
        <v>17</v>
      </c>
      <c r="C15" s="490"/>
      <c r="D15" s="490"/>
      <c r="E15" s="490"/>
      <c r="F15" s="490"/>
      <c r="G15" s="490"/>
      <c r="H15" s="490"/>
      <c r="I15" s="490">
        <v>187.4376351734617</v>
      </c>
      <c r="J15" s="511">
        <v>162.41693582805777</v>
      </c>
      <c r="K15" s="490">
        <v>165.66527454461894</v>
      </c>
      <c r="L15" s="839"/>
      <c r="M15" s="564">
        <f t="shared" si="7"/>
        <v>2.0000000000000018E-2</v>
      </c>
      <c r="N15" s="562"/>
      <c r="O15" s="490">
        <v>46.859408793365425</v>
      </c>
      <c r="P15" s="490">
        <v>46.859408793365425</v>
      </c>
      <c r="Q15" s="490">
        <v>46.859408793365425</v>
      </c>
      <c r="R15" s="490">
        <v>46.859408793365425</v>
      </c>
      <c r="S15" s="490">
        <v>42.2</v>
      </c>
      <c r="T15" s="490">
        <v>35.870000000000005</v>
      </c>
      <c r="U15" s="490">
        <v>42.173467914028883</v>
      </c>
      <c r="V15" s="608"/>
      <c r="W15" s="608">
        <f t="shared" si="8"/>
        <v>0.17573091480426206</v>
      </c>
      <c r="X15" s="588"/>
      <c r="Y15" s="482">
        <f t="shared" si="13"/>
        <v>93.71881758673085</v>
      </c>
      <c r="Z15" s="482">
        <f t="shared" si="14"/>
        <v>93.71881758673085</v>
      </c>
      <c r="AA15" s="482">
        <f t="shared" si="3"/>
        <v>78.070000000000007</v>
      </c>
      <c r="AC15" s="535" t="s">
        <v>17</v>
      </c>
      <c r="AD15" s="532"/>
      <c r="AE15" s="532"/>
      <c r="AF15" s="532"/>
      <c r="AG15" s="532"/>
      <c r="AH15" s="532"/>
      <c r="AI15" s="532"/>
      <c r="AJ15" s="532">
        <f t="shared" si="9"/>
        <v>187.4376351734617</v>
      </c>
      <c r="AK15" s="532">
        <f t="shared" si="9"/>
        <v>162.41693582805777</v>
      </c>
      <c r="AL15" s="532"/>
      <c r="AM15" s="565"/>
      <c r="AN15" s="559"/>
      <c r="AO15" s="523"/>
      <c r="AP15" s="527"/>
      <c r="AQ15" s="527"/>
      <c r="AR15" s="527"/>
      <c r="AS15" s="527"/>
      <c r="AT15" s="527"/>
      <c r="AU15" s="527"/>
      <c r="AV15" s="527"/>
      <c r="AW15" s="539"/>
      <c r="AX15" s="405"/>
      <c r="AY15" s="405"/>
      <c r="AZ15" s="405"/>
    </row>
    <row r="16" spans="1:52" x14ac:dyDescent="0.25">
      <c r="A16" s="384"/>
      <c r="B16" s="535" t="s">
        <v>18</v>
      </c>
      <c r="C16" s="490"/>
      <c r="D16" s="490"/>
      <c r="E16" s="490"/>
      <c r="F16" s="490"/>
      <c r="G16" s="490"/>
      <c r="H16" s="490"/>
      <c r="I16" s="490">
        <v>276.49621425241537</v>
      </c>
      <c r="J16" s="511">
        <v>223.03567122671086</v>
      </c>
      <c r="K16" s="490">
        <v>283.25530245792282</v>
      </c>
      <c r="L16" s="839"/>
      <c r="M16" s="564">
        <f t="shared" si="7"/>
        <v>0.27000000000000024</v>
      </c>
      <c r="N16" s="562"/>
      <c r="O16" s="490">
        <v>70.50653463436592</v>
      </c>
      <c r="P16" s="490">
        <v>69.124053563103843</v>
      </c>
      <c r="Q16" s="490">
        <v>66.359091420579688</v>
      </c>
      <c r="R16" s="490">
        <v>70.50653463436592</v>
      </c>
      <c r="S16" s="490">
        <v>24.677287122028069</v>
      </c>
      <c r="T16" s="490">
        <v>58.755445528638262</v>
      </c>
      <c r="U16" s="490">
        <v>67.686273248991284</v>
      </c>
      <c r="V16" s="608"/>
      <c r="W16" s="608">
        <f t="shared" si="8"/>
        <v>0.15200000000000014</v>
      </c>
      <c r="X16" s="588"/>
      <c r="Y16" s="482">
        <f t="shared" si="13"/>
        <v>139.63058819746976</v>
      </c>
      <c r="Z16" s="482">
        <f t="shared" si="14"/>
        <v>136.86562605494561</v>
      </c>
      <c r="AA16" s="482">
        <f t="shared" si="3"/>
        <v>83.432732650666338</v>
      </c>
      <c r="AC16" s="535" t="s">
        <v>18</v>
      </c>
      <c r="AD16" s="532"/>
      <c r="AE16" s="532"/>
      <c r="AF16" s="532"/>
      <c r="AG16" s="532"/>
      <c r="AH16" s="532"/>
      <c r="AI16" s="532"/>
      <c r="AJ16" s="532">
        <f t="shared" si="9"/>
        <v>276.49621425241537</v>
      </c>
      <c r="AK16" s="532">
        <f t="shared" si="9"/>
        <v>223.03567122671086</v>
      </c>
      <c r="AL16" s="532"/>
      <c r="AM16" s="565"/>
      <c r="AN16" s="559"/>
      <c r="AO16" s="523"/>
      <c r="AP16" s="527"/>
      <c r="AQ16" s="527"/>
      <c r="AR16" s="527"/>
      <c r="AS16" s="527"/>
      <c r="AT16" s="527"/>
      <c r="AU16" s="527"/>
      <c r="AV16" s="527"/>
      <c r="AW16" s="536"/>
      <c r="AX16" s="405"/>
      <c r="AY16" s="405"/>
      <c r="AZ16" s="405"/>
    </row>
    <row r="17" spans="1:52" x14ac:dyDescent="0.25">
      <c r="A17" s="384"/>
      <c r="B17" s="401" t="s">
        <v>19</v>
      </c>
      <c r="C17" s="520"/>
      <c r="D17" s="520"/>
      <c r="E17" s="520"/>
      <c r="F17" s="520"/>
      <c r="G17" s="520"/>
      <c r="H17" s="520"/>
      <c r="I17" s="520">
        <v>5.3</v>
      </c>
      <c r="J17" s="89">
        <v>5.0999999999999996</v>
      </c>
      <c r="K17" s="520">
        <v>5.4</v>
      </c>
      <c r="L17" s="840"/>
      <c r="M17" s="566">
        <f t="shared" si="7"/>
        <v>5.8823529411764941E-2</v>
      </c>
      <c r="N17" s="562"/>
      <c r="O17" s="520">
        <v>1.325</v>
      </c>
      <c r="P17" s="520">
        <v>1.325</v>
      </c>
      <c r="Q17" s="520">
        <v>1.325</v>
      </c>
      <c r="R17" s="520">
        <v>1.325</v>
      </c>
      <c r="S17" s="520">
        <v>1.2749999999999999</v>
      </c>
      <c r="T17" s="520">
        <v>1.02</v>
      </c>
      <c r="U17" s="520">
        <v>1.02</v>
      </c>
      <c r="V17" s="609"/>
      <c r="W17" s="609">
        <f t="shared" si="8"/>
        <v>0</v>
      </c>
      <c r="X17" s="602"/>
      <c r="Y17" s="520">
        <f t="shared" si="13"/>
        <v>2.65</v>
      </c>
      <c r="Z17" s="520">
        <f t="shared" si="14"/>
        <v>2.65</v>
      </c>
      <c r="AA17" s="520">
        <f t="shared" si="3"/>
        <v>2.2949999999999999</v>
      </c>
      <c r="AC17" s="401" t="s">
        <v>19</v>
      </c>
      <c r="AD17" s="403"/>
      <c r="AE17" s="403"/>
      <c r="AF17" s="403"/>
      <c r="AG17" s="403"/>
      <c r="AH17" s="403"/>
      <c r="AI17" s="403"/>
      <c r="AJ17" s="403">
        <f t="shared" si="9"/>
        <v>5.3</v>
      </c>
      <c r="AK17" s="403">
        <f t="shared" si="9"/>
        <v>5.0999999999999996</v>
      </c>
      <c r="AL17" s="403"/>
      <c r="AM17" s="567"/>
      <c r="AN17" s="568"/>
      <c r="AO17" s="523"/>
      <c r="AP17" s="402"/>
      <c r="AQ17" s="402"/>
      <c r="AR17" s="402"/>
      <c r="AS17" s="402"/>
      <c r="AT17" s="402"/>
      <c r="AU17" s="402"/>
      <c r="AV17" s="402"/>
      <c r="AW17" s="538"/>
      <c r="AX17" s="402"/>
      <c r="AY17" s="402"/>
      <c r="AZ17" s="402"/>
    </row>
    <row r="18" spans="1:52" x14ac:dyDescent="0.25">
      <c r="A18" s="384"/>
      <c r="B18" s="530" t="s">
        <v>106</v>
      </c>
      <c r="C18" s="674">
        <v>5</v>
      </c>
      <c r="D18" s="674">
        <v>5</v>
      </c>
      <c r="E18" s="674">
        <v>5</v>
      </c>
      <c r="F18" s="674">
        <v>5</v>
      </c>
      <c r="G18" s="674">
        <v>10</v>
      </c>
      <c r="H18" s="674">
        <v>10</v>
      </c>
      <c r="I18" s="519">
        <f>SUM(I19:I23)</f>
        <v>58.149078516249638</v>
      </c>
      <c r="J18" s="519">
        <f t="shared" ref="J18" si="18">SUM(J19:J23)</f>
        <v>56.654855515868157</v>
      </c>
      <c r="K18" s="519">
        <v>57.221404071026839</v>
      </c>
      <c r="L18" s="589">
        <f>IF(ISERROR(J18/I18),"N/A",IF(I18&lt;0,"N/A",IF(J18&lt;0,"N/A",IF(J18/I18-1&gt;300%,"&gt;±300%",IF(J18/I18-1&lt;-300%,"&gt;±300%",J18/I18-1)))))</f>
        <v>-2.5696417527303117E-2</v>
      </c>
      <c r="M18" s="561">
        <f t="shared" si="7"/>
        <v>1.0000000000000009E-2</v>
      </c>
      <c r="N18" s="562"/>
      <c r="O18" s="519">
        <f>SUM(O19:O23)</f>
        <v>15.118760414224907</v>
      </c>
      <c r="P18" s="519">
        <f t="shared" ref="P18:T18" si="19">SUM(P19:P23)</f>
        <v>13.955778843899912</v>
      </c>
      <c r="Q18" s="519">
        <f t="shared" si="19"/>
        <v>13.810406147609289</v>
      </c>
      <c r="R18" s="519">
        <f t="shared" si="19"/>
        <v>15.26413311051553</v>
      </c>
      <c r="S18" s="519">
        <f t="shared" si="19"/>
        <v>13.554584102798852</v>
      </c>
      <c r="T18" s="519">
        <f t="shared" si="19"/>
        <v>13.391837202912059</v>
      </c>
      <c r="U18" s="519">
        <f t="shared" ref="U18" si="20">SUM(U19:U23)</f>
        <v>14.474716145204232</v>
      </c>
      <c r="V18" s="607">
        <f>IF(ISERROR(U18/Q18),"N/A",IF(Q18&lt;0,"N/A",IF(U18&lt;0,"N/A",IF(U18/Q18-1&gt;300%,"&gt;±300%",IF(U18/Q18-1&lt;-300%,"&gt;±300%",U18/Q18-1)))))</f>
        <v>4.8102133311259676E-2</v>
      </c>
      <c r="W18" s="607">
        <f t="shared" si="8"/>
        <v>8.0861119044719265E-2</v>
      </c>
      <c r="X18" s="588"/>
      <c r="Y18" s="519">
        <f t="shared" si="13"/>
        <v>29.074539258124819</v>
      </c>
      <c r="Z18" s="519">
        <f t="shared" si="14"/>
        <v>29.074539258124819</v>
      </c>
      <c r="AA18" s="519">
        <f t="shared" si="3"/>
        <v>26.946421305710913</v>
      </c>
      <c r="AC18" s="530" t="s">
        <v>6</v>
      </c>
      <c r="AD18" s="524">
        <f t="shared" ref="AD18:AI18" si="21">C18</f>
        <v>5</v>
      </c>
      <c r="AE18" s="524">
        <f t="shared" si="21"/>
        <v>5</v>
      </c>
      <c r="AF18" s="524">
        <f t="shared" si="21"/>
        <v>5</v>
      </c>
      <c r="AG18" s="524">
        <f t="shared" si="21"/>
        <v>5</v>
      </c>
      <c r="AH18" s="524">
        <f t="shared" si="21"/>
        <v>10</v>
      </c>
      <c r="AI18" s="524">
        <f t="shared" si="21"/>
        <v>10</v>
      </c>
      <c r="AJ18" s="524">
        <f t="shared" si="9"/>
        <v>58.149078516249638</v>
      </c>
      <c r="AK18" s="524">
        <f>J18</f>
        <v>56.654855515868157</v>
      </c>
      <c r="AL18" s="524">
        <f>K18</f>
        <v>57.221404071026839</v>
      </c>
      <c r="AM18" s="563">
        <f>L18</f>
        <v>-2.5696417527303117E-2</v>
      </c>
      <c r="AN18" s="563">
        <f>M18</f>
        <v>1.0000000000000009E-2</v>
      </c>
      <c r="AO18" s="541"/>
      <c r="AP18" s="524">
        <f t="shared" ref="AP18:AV18" si="22">O18</f>
        <v>15.118760414224907</v>
      </c>
      <c r="AQ18" s="524">
        <f t="shared" si="22"/>
        <v>13.955778843899912</v>
      </c>
      <c r="AR18" s="524">
        <f t="shared" si="22"/>
        <v>13.810406147609289</v>
      </c>
      <c r="AS18" s="524">
        <f t="shared" si="22"/>
        <v>15.26413311051553</v>
      </c>
      <c r="AT18" s="524">
        <f t="shared" si="22"/>
        <v>13.554584102798852</v>
      </c>
      <c r="AU18" s="524">
        <f t="shared" si="22"/>
        <v>13.391837202912059</v>
      </c>
      <c r="AV18" s="524">
        <f t="shared" si="22"/>
        <v>14.474716145204232</v>
      </c>
      <c r="AW18" s="534"/>
      <c r="AX18" s="524">
        <f t="shared" ref="AX18:AZ18" si="23">Y18</f>
        <v>29.074539258124819</v>
      </c>
      <c r="AY18" s="524">
        <f t="shared" si="23"/>
        <v>29.074539258124819</v>
      </c>
      <c r="AZ18" s="524">
        <f t="shared" si="23"/>
        <v>26.946421305710913</v>
      </c>
    </row>
    <row r="19" spans="1:52" x14ac:dyDescent="0.25">
      <c r="A19" s="384"/>
      <c r="B19" s="535" t="s">
        <v>15</v>
      </c>
      <c r="C19" s="490"/>
      <c r="D19" s="490"/>
      <c r="E19" s="490"/>
      <c r="F19" s="490"/>
      <c r="G19" s="490"/>
      <c r="H19" s="490"/>
      <c r="I19" s="490">
        <v>3.2734426972831843</v>
      </c>
      <c r="J19" s="490">
        <v>3.1097705624190248</v>
      </c>
      <c r="K19" s="490">
        <v>0</v>
      </c>
      <c r="L19" s="839"/>
      <c r="M19" s="564">
        <f t="shared" si="7"/>
        <v>-1</v>
      </c>
      <c r="N19" s="562"/>
      <c r="O19" s="490">
        <v>0.85109510129362798</v>
      </c>
      <c r="P19" s="490">
        <v>0.78562624734796416</v>
      </c>
      <c r="Q19" s="490">
        <v>0.77744264060475621</v>
      </c>
      <c r="R19" s="490">
        <v>0.85927870803683604</v>
      </c>
      <c r="S19" s="490">
        <v>0.72561313123110571</v>
      </c>
      <c r="T19" s="490">
        <v>0.64786886717063019</v>
      </c>
      <c r="U19" s="490">
        <v>0.81631477263499408</v>
      </c>
      <c r="V19" s="608"/>
      <c r="W19" s="608">
        <f t="shared" si="8"/>
        <v>0.26</v>
      </c>
      <c r="X19" s="588"/>
      <c r="Y19" s="490">
        <f t="shared" si="13"/>
        <v>1.6367213486415921</v>
      </c>
      <c r="Z19" s="490">
        <f t="shared" si="14"/>
        <v>1.6367213486415921</v>
      </c>
      <c r="AA19" s="490">
        <f t="shared" si="3"/>
        <v>1.3734819984017359</v>
      </c>
      <c r="AB19" s="405"/>
      <c r="AC19" s="535" t="s">
        <v>15</v>
      </c>
      <c r="AD19" s="532"/>
      <c r="AE19" s="532"/>
      <c r="AF19" s="532"/>
      <c r="AG19" s="532"/>
      <c r="AH19" s="532"/>
      <c r="AI19" s="532"/>
      <c r="AJ19" s="532">
        <f t="shared" si="9"/>
        <v>3.2734426972831843</v>
      </c>
      <c r="AK19" s="532">
        <f t="shared" si="9"/>
        <v>3.1097705624190248</v>
      </c>
      <c r="AL19" s="532"/>
      <c r="AM19" s="565"/>
      <c r="AN19" s="559"/>
      <c r="AO19" s="539"/>
      <c r="AP19" s="527"/>
      <c r="AQ19" s="527"/>
      <c r="AR19" s="527"/>
      <c r="AS19" s="527"/>
      <c r="AT19" s="527"/>
      <c r="AU19" s="527"/>
      <c r="AV19" s="527"/>
      <c r="AW19" s="540"/>
      <c r="AX19" s="384"/>
      <c r="AY19" s="384"/>
      <c r="AZ19" s="384"/>
    </row>
    <row r="20" spans="1:52" x14ac:dyDescent="0.25">
      <c r="A20" s="384"/>
      <c r="B20" s="535" t="s">
        <v>16</v>
      </c>
      <c r="C20" s="490"/>
      <c r="D20" s="490"/>
      <c r="E20" s="490"/>
      <c r="F20" s="490"/>
      <c r="G20" s="490"/>
      <c r="H20" s="490"/>
      <c r="I20" s="490">
        <v>11.256803446024072</v>
      </c>
      <c r="J20" s="490">
        <v>10.356259170342147</v>
      </c>
      <c r="K20" s="490">
        <v>0</v>
      </c>
      <c r="L20" s="839"/>
      <c r="M20" s="564">
        <f t="shared" si="7"/>
        <v>-1</v>
      </c>
      <c r="N20" s="562"/>
      <c r="O20" s="490">
        <v>2.926768895966259</v>
      </c>
      <c r="P20" s="490">
        <v>2.7016328270457772</v>
      </c>
      <c r="Q20" s="490">
        <v>2.6734908184307171</v>
      </c>
      <c r="R20" s="490">
        <v>2.9549109045813182</v>
      </c>
      <c r="S20" s="490">
        <v>2.4164604730798342</v>
      </c>
      <c r="T20" s="490">
        <v>2.2007050736977063</v>
      </c>
      <c r="U20" s="490">
        <v>2.7185180322148139</v>
      </c>
      <c r="V20" s="608"/>
      <c r="W20" s="608">
        <f t="shared" si="8"/>
        <v>0.23529411764705888</v>
      </c>
      <c r="X20" s="588"/>
      <c r="Y20" s="490">
        <f t="shared" si="13"/>
        <v>5.6284017230120362</v>
      </c>
      <c r="Z20" s="490">
        <f t="shared" si="14"/>
        <v>5.6284017230120353</v>
      </c>
      <c r="AA20" s="490">
        <f t="shared" si="3"/>
        <v>4.6171655467775405</v>
      </c>
      <c r="AB20" s="405"/>
      <c r="AC20" s="535" t="s">
        <v>16</v>
      </c>
      <c r="AD20" s="532"/>
      <c r="AE20" s="532"/>
      <c r="AF20" s="532"/>
      <c r="AG20" s="532"/>
      <c r="AH20" s="532"/>
      <c r="AI20" s="532"/>
      <c r="AJ20" s="532">
        <f t="shared" si="9"/>
        <v>11.256803446024072</v>
      </c>
      <c r="AK20" s="532">
        <f t="shared" si="9"/>
        <v>10.356259170342147</v>
      </c>
      <c r="AL20" s="532"/>
      <c r="AM20" s="565"/>
      <c r="AN20" s="559"/>
      <c r="AO20" s="571"/>
      <c r="AP20" s="527"/>
      <c r="AQ20" s="527"/>
      <c r="AR20" s="527"/>
      <c r="AS20" s="527"/>
      <c r="AT20" s="527"/>
      <c r="AU20" s="527"/>
      <c r="AV20" s="527"/>
      <c r="AW20" s="540"/>
      <c r="AX20" s="384"/>
      <c r="AY20" s="384"/>
      <c r="AZ20" s="384"/>
    </row>
    <row r="21" spans="1:52" x14ac:dyDescent="0.25">
      <c r="A21" s="384"/>
      <c r="B21" s="535" t="s">
        <v>17</v>
      </c>
      <c r="C21" s="490"/>
      <c r="D21" s="490"/>
      <c r="E21" s="490"/>
      <c r="F21" s="490"/>
      <c r="G21" s="490"/>
      <c r="H21" s="490"/>
      <c r="I21" s="490">
        <v>34</v>
      </c>
      <c r="J21" s="490">
        <v>34</v>
      </c>
      <c r="K21" s="490">
        <v>0</v>
      </c>
      <c r="L21" s="839"/>
      <c r="M21" s="564">
        <f t="shared" si="7"/>
        <v>-1</v>
      </c>
      <c r="N21" s="562"/>
      <c r="O21" s="490">
        <v>8.84</v>
      </c>
      <c r="P21" s="490">
        <v>8.16</v>
      </c>
      <c r="Q21" s="490">
        <v>8.0749999999999993</v>
      </c>
      <c r="R21" s="490">
        <v>8.9250000000000007</v>
      </c>
      <c r="S21" s="490">
        <v>8.5</v>
      </c>
      <c r="T21" s="490">
        <v>8.5</v>
      </c>
      <c r="U21" s="490">
        <v>8.5</v>
      </c>
      <c r="V21" s="608"/>
      <c r="W21" s="608">
        <f t="shared" si="8"/>
        <v>0</v>
      </c>
      <c r="X21" s="588"/>
      <c r="Y21" s="490">
        <f t="shared" si="13"/>
        <v>17</v>
      </c>
      <c r="Z21" s="490">
        <f t="shared" si="14"/>
        <v>17</v>
      </c>
      <c r="AA21" s="490">
        <f t="shared" si="3"/>
        <v>17</v>
      </c>
      <c r="AB21" s="405"/>
      <c r="AC21" s="535" t="s">
        <v>17</v>
      </c>
      <c r="AD21" s="532"/>
      <c r="AE21" s="532"/>
      <c r="AF21" s="532"/>
      <c r="AG21" s="532"/>
      <c r="AH21" s="532"/>
      <c r="AI21" s="532"/>
      <c r="AJ21" s="532">
        <f t="shared" si="9"/>
        <v>34</v>
      </c>
      <c r="AK21" s="532">
        <f t="shared" si="9"/>
        <v>34</v>
      </c>
      <c r="AL21" s="532"/>
      <c r="AM21" s="565"/>
      <c r="AN21" s="559"/>
      <c r="AO21" s="571"/>
      <c r="AP21" s="527"/>
      <c r="AQ21" s="527"/>
      <c r="AR21" s="527"/>
      <c r="AS21" s="527"/>
      <c r="AT21" s="527"/>
      <c r="AU21" s="527"/>
      <c r="AV21" s="527"/>
      <c r="AW21" s="540"/>
      <c r="AX21" s="384"/>
      <c r="AY21" s="384"/>
      <c r="AZ21" s="384"/>
    </row>
    <row r="22" spans="1:52" x14ac:dyDescent="0.25">
      <c r="A22" s="384"/>
      <c r="B22" s="535" t="s">
        <v>18</v>
      </c>
      <c r="C22" s="490"/>
      <c r="D22" s="490"/>
      <c r="E22" s="490"/>
      <c r="F22" s="490"/>
      <c r="G22" s="490"/>
      <c r="H22" s="490"/>
      <c r="I22" s="490">
        <v>7.2</v>
      </c>
      <c r="J22" s="490">
        <v>6.9634999999999998</v>
      </c>
      <c r="K22" s="490">
        <v>0</v>
      </c>
      <c r="L22" s="839"/>
      <c r="M22" s="564">
        <f t="shared" si="7"/>
        <v>-1</v>
      </c>
      <c r="N22" s="562"/>
      <c r="O22" s="490">
        <v>1.8720000000000001</v>
      </c>
      <c r="P22" s="490">
        <v>1.728</v>
      </c>
      <c r="Q22" s="490">
        <v>1.71</v>
      </c>
      <c r="R22" s="490">
        <v>1.8899999999999997</v>
      </c>
      <c r="S22" s="490">
        <v>1.3839956250000001</v>
      </c>
      <c r="T22" s="490">
        <v>1.6538312499999999</v>
      </c>
      <c r="U22" s="490">
        <v>1.82791875</v>
      </c>
      <c r="V22" s="608"/>
      <c r="W22" s="608">
        <f t="shared" si="8"/>
        <v>0.10526315789473695</v>
      </c>
      <c r="X22" s="588"/>
      <c r="Y22" s="490">
        <f t="shared" si="13"/>
        <v>3.6</v>
      </c>
      <c r="Z22" s="490">
        <f t="shared" si="14"/>
        <v>3.5999999999999996</v>
      </c>
      <c r="AA22" s="490">
        <f t="shared" si="3"/>
        <v>3.0378268749999999</v>
      </c>
      <c r="AC22" s="535" t="s">
        <v>18</v>
      </c>
      <c r="AD22" s="532"/>
      <c r="AE22" s="532"/>
      <c r="AF22" s="532"/>
      <c r="AG22" s="532"/>
      <c r="AH22" s="532"/>
      <c r="AI22" s="532"/>
      <c r="AJ22" s="532">
        <f t="shared" ref="AJ22:AK23" si="24">I22</f>
        <v>7.2</v>
      </c>
      <c r="AK22" s="532">
        <f t="shared" si="24"/>
        <v>6.9634999999999998</v>
      </c>
      <c r="AL22" s="532"/>
      <c r="AM22" s="565"/>
      <c r="AN22" s="559"/>
      <c r="AO22" s="523"/>
      <c r="AP22" s="527"/>
      <c r="AQ22" s="527"/>
      <c r="AR22" s="527"/>
      <c r="AS22" s="527"/>
      <c r="AT22" s="527"/>
      <c r="AU22" s="527"/>
      <c r="AV22" s="527"/>
      <c r="AW22" s="536"/>
      <c r="AX22" s="405"/>
      <c r="AY22" s="405"/>
      <c r="AZ22" s="405"/>
    </row>
    <row r="23" spans="1:52" x14ac:dyDescent="0.25">
      <c r="A23" s="384"/>
      <c r="B23" s="401" t="s">
        <v>19</v>
      </c>
      <c r="C23" s="520"/>
      <c r="D23" s="520"/>
      <c r="E23" s="520"/>
      <c r="F23" s="520"/>
      <c r="G23" s="520"/>
      <c r="H23" s="520"/>
      <c r="I23" s="520">
        <v>2.4188323729423824</v>
      </c>
      <c r="J23" s="520">
        <v>2.2253257831069919</v>
      </c>
      <c r="K23" s="520">
        <v>0</v>
      </c>
      <c r="L23" s="840"/>
      <c r="M23" s="566">
        <f t="shared" si="7"/>
        <v>-1</v>
      </c>
      <c r="N23" s="562"/>
      <c r="O23" s="520">
        <v>0.62889641696501941</v>
      </c>
      <c r="P23" s="520">
        <v>0.58051976950617179</v>
      </c>
      <c r="Q23" s="520">
        <v>0.57447268857381584</v>
      </c>
      <c r="R23" s="520">
        <v>0.63494349789737536</v>
      </c>
      <c r="S23" s="520">
        <v>0.5285148734879106</v>
      </c>
      <c r="T23" s="520">
        <v>0.38943201204372357</v>
      </c>
      <c r="U23" s="520">
        <v>0.61196459035442285</v>
      </c>
      <c r="V23" s="609"/>
      <c r="W23" s="609">
        <f t="shared" si="8"/>
        <v>0.57142857142857162</v>
      </c>
      <c r="X23" s="602"/>
      <c r="Y23" s="520">
        <f t="shared" si="13"/>
        <v>1.2094161864711912</v>
      </c>
      <c r="Z23" s="520">
        <f t="shared" si="14"/>
        <v>1.2094161864711912</v>
      </c>
      <c r="AA23" s="520">
        <f t="shared" si="3"/>
        <v>0.91794688553163417</v>
      </c>
      <c r="AC23" s="401" t="s">
        <v>19</v>
      </c>
      <c r="AD23" s="403"/>
      <c r="AE23" s="403"/>
      <c r="AF23" s="403"/>
      <c r="AG23" s="403"/>
      <c r="AH23" s="403"/>
      <c r="AI23" s="403"/>
      <c r="AJ23" s="403">
        <f t="shared" si="24"/>
        <v>2.4188323729423824</v>
      </c>
      <c r="AK23" s="403">
        <f t="shared" si="24"/>
        <v>2.2253257831069919</v>
      </c>
      <c r="AL23" s="403"/>
      <c r="AM23" s="567"/>
      <c r="AN23" s="568"/>
      <c r="AO23" s="523"/>
      <c r="AP23" s="402"/>
      <c r="AQ23" s="402"/>
      <c r="AR23" s="402"/>
      <c r="AS23" s="402"/>
      <c r="AT23" s="402"/>
      <c r="AU23" s="402"/>
      <c r="AV23" s="402"/>
      <c r="AW23" s="538"/>
      <c r="AX23" s="402"/>
      <c r="AY23" s="402"/>
      <c r="AZ23" s="402"/>
    </row>
  </sheetData>
  <pageMargins left="0.7" right="0.7" top="0.75" bottom="0.75" header="0.3" footer="0.3"/>
  <ignoredErrors>
    <ignoredError sqref="Y11:Z11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H55"/>
  <sheetViews>
    <sheetView showGridLines="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AC32" sqref="AC32"/>
    </sheetView>
  </sheetViews>
  <sheetFormatPr defaultColWidth="9.28515625" defaultRowHeight="15" x14ac:dyDescent="0.25"/>
  <cols>
    <col min="1" max="1" width="9.28515625" style="399"/>
    <col min="2" max="2" width="34.7109375" style="421" bestFit="1" customWidth="1"/>
    <col min="3" max="9" width="4.7109375" style="421" bestFit="1" customWidth="1"/>
    <col min="10" max="10" width="5.28515625" style="615" bestFit="1" customWidth="1"/>
    <col min="11" max="11" width="6.42578125" style="615" bestFit="1" customWidth="1"/>
    <col min="12" max="12" width="5.5703125" style="615" customWidth="1"/>
    <col min="13" max="13" width="6.7109375" style="421" bestFit="1" customWidth="1"/>
    <col min="14" max="20" width="6.7109375" style="399" bestFit="1" customWidth="1"/>
    <col min="21" max="36" width="6.7109375" style="421" bestFit="1" customWidth="1"/>
    <col min="37" max="37" width="6.7109375" bestFit="1" customWidth="1"/>
    <col min="61" max="16384" width="9.28515625" style="421"/>
  </cols>
  <sheetData>
    <row r="1" spans="1:60" x14ac:dyDescent="0.25">
      <c r="B1" s="383"/>
      <c r="C1" s="400"/>
      <c r="D1" s="400"/>
      <c r="E1" s="400"/>
      <c r="F1" s="400"/>
      <c r="G1" s="400"/>
      <c r="H1" s="400"/>
      <c r="I1" s="400"/>
      <c r="J1" s="610"/>
      <c r="K1" s="610"/>
      <c r="L1" s="610"/>
      <c r="M1" s="400"/>
    </row>
    <row r="2" spans="1:60" s="214" customFormat="1" x14ac:dyDescent="0.25">
      <c r="A2" s="611"/>
      <c r="B2" s="388" t="s">
        <v>23</v>
      </c>
      <c r="C2" s="380">
        <v>2013</v>
      </c>
      <c r="D2" s="380">
        <v>2014</v>
      </c>
      <c r="E2" s="380">
        <v>2015</v>
      </c>
      <c r="F2" s="380">
        <v>2016</v>
      </c>
      <c r="G2" s="380">
        <v>2017</v>
      </c>
      <c r="H2" s="380">
        <v>2018</v>
      </c>
      <c r="I2" s="380">
        <v>2019</v>
      </c>
      <c r="J2" s="380">
        <v>2020</v>
      </c>
      <c r="K2" s="380">
        <v>2021</v>
      </c>
      <c r="L2" s="380"/>
      <c r="M2" s="380" t="s">
        <v>20</v>
      </c>
      <c r="N2" s="380" t="s">
        <v>34</v>
      </c>
      <c r="O2" s="380" t="s">
        <v>45</v>
      </c>
      <c r="P2" s="380" t="s">
        <v>46</v>
      </c>
      <c r="Q2" s="380" t="s">
        <v>48</v>
      </c>
      <c r="R2" s="380" t="s">
        <v>49</v>
      </c>
      <c r="S2" s="380" t="s">
        <v>53</v>
      </c>
      <c r="T2" s="380" t="s">
        <v>54</v>
      </c>
      <c r="U2" s="380" t="s">
        <v>55</v>
      </c>
      <c r="V2" s="380" t="s">
        <v>56</v>
      </c>
      <c r="W2" s="380" t="s">
        <v>60</v>
      </c>
      <c r="X2" s="380" t="s">
        <v>61</v>
      </c>
      <c r="Y2" s="380" t="s">
        <v>62</v>
      </c>
      <c r="Z2" s="380" t="s">
        <v>63</v>
      </c>
      <c r="AA2" s="380" t="s">
        <v>67</v>
      </c>
      <c r="AB2" s="380" t="s">
        <v>70</v>
      </c>
      <c r="AC2" s="380" t="s">
        <v>74</v>
      </c>
      <c r="AD2" s="380" t="s">
        <v>80</v>
      </c>
      <c r="AE2" s="380" t="s">
        <v>82</v>
      </c>
      <c r="AF2" s="380" t="s">
        <v>88</v>
      </c>
      <c r="AG2" s="380" t="s">
        <v>89</v>
      </c>
      <c r="AH2" s="380" t="s">
        <v>87</v>
      </c>
      <c r="AI2" s="380" t="s">
        <v>90</v>
      </c>
      <c r="AJ2" s="380" t="s">
        <v>107</v>
      </c>
      <c r="AK2" s="380" t="s">
        <v>124</v>
      </c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</row>
    <row r="3" spans="1:60" x14ac:dyDescent="0.25">
      <c r="B3" s="388" t="s">
        <v>33</v>
      </c>
      <c r="C3" s="612"/>
      <c r="D3" s="612"/>
      <c r="E3" s="612"/>
      <c r="F3" s="612"/>
      <c r="G3" s="612"/>
      <c r="H3" s="612"/>
      <c r="I3" s="612"/>
      <c r="J3" s="613"/>
      <c r="K3" s="613"/>
      <c r="L3" s="613"/>
      <c r="M3" s="612"/>
      <c r="N3" s="612"/>
      <c r="O3" s="612"/>
      <c r="P3" s="612"/>
      <c r="Q3" s="612"/>
      <c r="R3" s="612"/>
      <c r="S3" s="612"/>
      <c r="T3" s="612"/>
      <c r="U3" s="612"/>
      <c r="V3" s="612"/>
    </row>
    <row r="4" spans="1:60" s="614" customFormat="1" x14ac:dyDescent="0.25">
      <c r="A4" s="388"/>
      <c r="B4" s="39" t="s">
        <v>24</v>
      </c>
      <c r="C4" s="654">
        <f>'Table 1(Q3''20)'!C4-'Table 1(Q2''20)'!D4</f>
        <v>0</v>
      </c>
      <c r="D4" s="654">
        <f>'Table 1(Q3''20)'!D4-'Table 1(Q2''20)'!E4</f>
        <v>0</v>
      </c>
      <c r="E4" s="654">
        <f>'Table 1(Q3''20)'!E4-'Table 1(Q2''20)'!F4</f>
        <v>0</v>
      </c>
      <c r="F4" s="654">
        <f>'Table 1(Q3''20)'!F4-'Table 1(Q2''20)'!G4</f>
        <v>0</v>
      </c>
      <c r="G4" s="654">
        <f>'Table 1(Q3''20)'!G4-'Table 1(Q2''20)'!H4</f>
        <v>0</v>
      </c>
      <c r="H4" s="654">
        <f>'Table 1(Q3''20)'!H4-'Table 1(Q2''20)'!I4</f>
        <v>0</v>
      </c>
      <c r="I4" s="654">
        <f>'Table 1(Q3''20)'!I4-'Table 1(Q2''20)'!J4</f>
        <v>0</v>
      </c>
      <c r="J4" s="654">
        <f>'Table 1(Q3''20)'!J4-'Table 1(Q2''20)'!K4</f>
        <v>-390.38636622484228</v>
      </c>
      <c r="K4" s="654">
        <f>'Table 1(Q3''20)'!K4</f>
        <v>5772.4805510682472</v>
      </c>
      <c r="L4" s="654"/>
      <c r="M4" s="654">
        <f>'Table 1(Q3''20)'!O4-'Table 1(Q2''20)'!O4</f>
        <v>0</v>
      </c>
      <c r="N4" s="654">
        <f>'Table 1(Q3''20)'!P4-'Table 1(Q2''20)'!P4</f>
        <v>0</v>
      </c>
      <c r="O4" s="654">
        <f>'Table 1(Q3''20)'!Q4-'Table 1(Q2''20)'!Q4</f>
        <v>0</v>
      </c>
      <c r="P4" s="654">
        <f>'Table 1(Q3''20)'!R4-'Table 1(Q2''20)'!R4</f>
        <v>0</v>
      </c>
      <c r="Q4" s="654">
        <f>'Table 1(Q3''20)'!S4-'Table 1(Q2''20)'!S4</f>
        <v>0</v>
      </c>
      <c r="R4" s="654">
        <f>'Table 1(Q3''20)'!T4-'Table 1(Q2''20)'!T4</f>
        <v>0</v>
      </c>
      <c r="S4" s="654">
        <f>'Table 1(Q3''20)'!U4-'Table 1(Q2''20)'!U4</f>
        <v>0</v>
      </c>
      <c r="T4" s="654">
        <f>'Table 1(Q3''20)'!V4-'Table 1(Q2''20)'!V4</f>
        <v>0</v>
      </c>
      <c r="U4" s="654">
        <f>'Table 1(Q3''20)'!W4-'Table 1(Q2''20)'!W4</f>
        <v>0</v>
      </c>
      <c r="V4" s="654">
        <f>'Table 1(Q3''20)'!X4-'Table 1(Q2''20)'!X4</f>
        <v>0</v>
      </c>
      <c r="W4" s="654">
        <f>'Table 1(Q3''20)'!Y4-'Table 1(Q2''20)'!Y4</f>
        <v>0</v>
      </c>
      <c r="X4" s="654">
        <f>'Table 1(Q3''20)'!Z4-'Table 1(Q2''20)'!Z4</f>
        <v>0</v>
      </c>
      <c r="Y4" s="654">
        <f>'Table 1(Q3''20)'!AA4-'Table 1(Q2''20)'!AA4</f>
        <v>0</v>
      </c>
      <c r="Z4" s="654">
        <f>'Table 1(Q3''20)'!AB4-'Table 1(Q2''20)'!AB4</f>
        <v>0</v>
      </c>
      <c r="AA4" s="654">
        <f>'Table 1(Q3''20)'!AC4-'Table 1(Q2''20)'!AC4</f>
        <v>0</v>
      </c>
      <c r="AB4" s="654">
        <f>'Table 1(Q3''20)'!AD4-'Table 1(Q2''20)'!AD4</f>
        <v>0</v>
      </c>
      <c r="AC4" s="654">
        <f>'Table 1(Q3''20)'!AE4-'Table 1(Q2''20)'!AE4</f>
        <v>0</v>
      </c>
      <c r="AD4" s="654">
        <f>'Table 1(Q3''20)'!AF4-'Table 1(Q2''20)'!AF4</f>
        <v>0</v>
      </c>
      <c r="AE4" s="654">
        <f>'Table 1(Q3''20)'!AG4-'Table 1(Q2''20)'!AG4</f>
        <v>0</v>
      </c>
      <c r="AF4" s="654">
        <f>'Table 1(Q3''20)'!AH4-'Table 1(Q2''20)'!AH4</f>
        <v>0</v>
      </c>
      <c r="AG4" s="654">
        <f>'Table 1(Q3''20)'!AI4-'Table 1(Q2''20)'!AI4</f>
        <v>0</v>
      </c>
      <c r="AH4" s="654">
        <f>'Table 1(Q3''20)'!AJ4-'Table 1(Q2''20)'!AJ4</f>
        <v>0</v>
      </c>
      <c r="AI4" s="654">
        <f>'Table 1(Q3''20)'!AK4-'Table 1(Q2''20)'!AK4</f>
        <v>0</v>
      </c>
      <c r="AJ4" s="654">
        <f>'Table 1(Q3''20)'!AL4-'Table 1(Q2''20)'!AL4</f>
        <v>-15.642491357917493</v>
      </c>
      <c r="AK4" s="654">
        <f>'Table 1(Q3''20)'!AM4</f>
        <v>1492.9898067422994</v>
      </c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60" x14ac:dyDescent="0.25">
      <c r="B5" s="379" t="s">
        <v>0</v>
      </c>
      <c r="C5" s="633">
        <f>'Table 1(Q3''20)'!C5-'Table 1(Q2''20)'!D5</f>
        <v>0</v>
      </c>
      <c r="D5" s="633">
        <f>'Table 1(Q3''20)'!D5-'Table 1(Q2''20)'!E5</f>
        <v>0</v>
      </c>
      <c r="E5" s="633">
        <f>'Table 1(Q3''20)'!E5-'Table 1(Q2''20)'!F5</f>
        <v>0</v>
      </c>
      <c r="F5" s="633">
        <f>'Table 1(Q3''20)'!F5-'Table 1(Q2''20)'!G5</f>
        <v>0</v>
      </c>
      <c r="G5" s="633">
        <f>'Table 1(Q3''20)'!G5-'Table 1(Q2''20)'!H5</f>
        <v>0</v>
      </c>
      <c r="H5" s="633">
        <f>'Table 1(Q3''20)'!H5-'Table 1(Q2''20)'!I5</f>
        <v>0</v>
      </c>
      <c r="I5" s="633">
        <f>'Table 1(Q3''20)'!I5-'Table 1(Q2''20)'!J5</f>
        <v>0</v>
      </c>
      <c r="J5" s="633">
        <f>'Table 1(Q3''20)'!J5-'Table 1(Q2''20)'!K5</f>
        <v>-416.30909701252222</v>
      </c>
      <c r="K5" s="633">
        <f>'Table 1(Q3''20)'!K5</f>
        <v>4091.8468321845921</v>
      </c>
      <c r="L5" s="633"/>
      <c r="M5" s="634">
        <f>'Table 1(Q3''20)'!O5-'Table 1(Q2''20)'!O5</f>
        <v>0</v>
      </c>
      <c r="N5" s="634">
        <f>'Table 1(Q3''20)'!P5-'Table 1(Q2''20)'!P5</f>
        <v>0</v>
      </c>
      <c r="O5" s="634">
        <f>'Table 1(Q3''20)'!Q5-'Table 1(Q2''20)'!Q5</f>
        <v>0</v>
      </c>
      <c r="P5" s="634">
        <f>'Table 1(Q3''20)'!R5-'Table 1(Q2''20)'!R5</f>
        <v>0</v>
      </c>
      <c r="Q5" s="634">
        <f>'Table 1(Q3''20)'!S5-'Table 1(Q2''20)'!S5</f>
        <v>0</v>
      </c>
      <c r="R5" s="634">
        <f>'Table 1(Q3''20)'!T5-'Table 1(Q2''20)'!T5</f>
        <v>0</v>
      </c>
      <c r="S5" s="634">
        <f>'Table 1(Q3''20)'!U5-'Table 1(Q2''20)'!U5</f>
        <v>0</v>
      </c>
      <c r="T5" s="634">
        <f>'Table 1(Q3''20)'!V5-'Table 1(Q2''20)'!V5</f>
        <v>0</v>
      </c>
      <c r="U5" s="634">
        <f>'Table 1(Q3''20)'!W5-'Table 1(Q2''20)'!W5</f>
        <v>0</v>
      </c>
      <c r="V5" s="634">
        <f>'Table 1(Q3''20)'!X5-'Table 1(Q2''20)'!X5</f>
        <v>0</v>
      </c>
      <c r="W5" s="634">
        <f>'Table 1(Q3''20)'!Y5-'Table 1(Q2''20)'!Y5</f>
        <v>0</v>
      </c>
      <c r="X5" s="634">
        <f>'Table 1(Q3''20)'!Z5-'Table 1(Q2''20)'!Z5</f>
        <v>0</v>
      </c>
      <c r="Y5" s="634">
        <f>'Table 1(Q3''20)'!AA5-'Table 1(Q2''20)'!AA5</f>
        <v>0</v>
      </c>
      <c r="Z5" s="634">
        <f>'Table 1(Q3''20)'!AB5-'Table 1(Q2''20)'!AB5</f>
        <v>0</v>
      </c>
      <c r="AA5" s="634">
        <f>'Table 1(Q3''20)'!AC5-'Table 1(Q2''20)'!AC5</f>
        <v>0</v>
      </c>
      <c r="AB5" s="634">
        <f>'Table 1(Q3''20)'!AD5-'Table 1(Q2''20)'!AD5</f>
        <v>0</v>
      </c>
      <c r="AC5" s="634">
        <f>'Table 1(Q3''20)'!AE5-'Table 1(Q2''20)'!AE5</f>
        <v>0</v>
      </c>
      <c r="AD5" s="634">
        <f>'Table 1(Q3''20)'!AF5-'Table 1(Q2''20)'!AF5</f>
        <v>0</v>
      </c>
      <c r="AE5" s="634">
        <f>'Table 1(Q3''20)'!AG5-'Table 1(Q2''20)'!AG5</f>
        <v>0</v>
      </c>
      <c r="AF5" s="634">
        <f>'Table 1(Q3''20)'!AH5-'Table 1(Q2''20)'!AH5</f>
        <v>0</v>
      </c>
      <c r="AG5" s="634">
        <f>'Table 1(Q3''20)'!AI5-'Table 1(Q2''20)'!AI5</f>
        <v>0</v>
      </c>
      <c r="AH5" s="634">
        <f>'Table 1(Q3''20)'!AJ5-'Table 1(Q2''20)'!AJ5</f>
        <v>0</v>
      </c>
      <c r="AI5" s="634">
        <f>'Table 1(Q3''20)'!AK5-'Table 1(Q2''20)'!AK5</f>
        <v>0</v>
      </c>
      <c r="AJ5" s="634">
        <f>'Table 1(Q3''20)'!AL5-'Table 1(Q2''20)'!AL5</f>
        <v>-18.207957300225758</v>
      </c>
      <c r="AK5" s="634">
        <f>'Table 1(Q3''20)'!AM5</f>
        <v>1055.5873744776522</v>
      </c>
    </row>
    <row r="6" spans="1:60" x14ac:dyDescent="0.25">
      <c r="B6" s="379" t="s">
        <v>8</v>
      </c>
      <c r="C6" s="633">
        <f>'Table 1(Q3''20)'!C6-'Table 1(Q2''20)'!D6</f>
        <v>0</v>
      </c>
      <c r="D6" s="633">
        <f>'Table 1(Q3''20)'!D6-'Table 1(Q2''20)'!E6</f>
        <v>0</v>
      </c>
      <c r="E6" s="633">
        <f>'Table 1(Q3''20)'!E6-'Table 1(Q2''20)'!F6</f>
        <v>0</v>
      </c>
      <c r="F6" s="633">
        <f>'Table 1(Q3''20)'!F6-'Table 1(Q2''20)'!G6</f>
        <v>0</v>
      </c>
      <c r="G6" s="633">
        <f>'Table 1(Q3''20)'!G6-'Table 1(Q2''20)'!H6</f>
        <v>0</v>
      </c>
      <c r="H6" s="633">
        <f>'Table 1(Q3''20)'!H6-'Table 1(Q2''20)'!I6</f>
        <v>0</v>
      </c>
      <c r="I6" s="633">
        <f>'Table 1(Q3''20)'!I6-'Table 1(Q2''20)'!J6</f>
        <v>0</v>
      </c>
      <c r="J6" s="633">
        <f>'Table 1(Q3''20)'!J6-'Table 1(Q2''20)'!K6</f>
        <v>18.974156423272007</v>
      </c>
      <c r="K6" s="633">
        <f>'Table 1(Q3''20)'!K6</f>
        <v>462.99270233734575</v>
      </c>
      <c r="L6" s="633"/>
      <c r="M6" s="634">
        <f>'Table 1(Q3''20)'!O6-'Table 1(Q2''20)'!O6</f>
        <v>0</v>
      </c>
      <c r="N6" s="634">
        <f>'Table 1(Q3''20)'!P6-'Table 1(Q2''20)'!P6</f>
        <v>0</v>
      </c>
      <c r="O6" s="634">
        <f>'Table 1(Q3''20)'!Q6-'Table 1(Q2''20)'!Q6</f>
        <v>0</v>
      </c>
      <c r="P6" s="634">
        <f>'Table 1(Q3''20)'!R6-'Table 1(Q2''20)'!R6</f>
        <v>0</v>
      </c>
      <c r="Q6" s="634">
        <f>'Table 1(Q3''20)'!S6-'Table 1(Q2''20)'!S6</f>
        <v>0</v>
      </c>
      <c r="R6" s="634">
        <f>'Table 1(Q3''20)'!T6-'Table 1(Q2''20)'!T6</f>
        <v>0</v>
      </c>
      <c r="S6" s="634">
        <f>'Table 1(Q3''20)'!U6-'Table 1(Q2''20)'!U6</f>
        <v>0</v>
      </c>
      <c r="T6" s="634">
        <f>'Table 1(Q3''20)'!V6-'Table 1(Q2''20)'!V6</f>
        <v>0</v>
      </c>
      <c r="U6" s="634">
        <f>'Table 1(Q3''20)'!W6-'Table 1(Q2''20)'!W6</f>
        <v>0</v>
      </c>
      <c r="V6" s="634">
        <f>'Table 1(Q3''20)'!X6-'Table 1(Q2''20)'!X6</f>
        <v>0</v>
      </c>
      <c r="W6" s="634">
        <f>'Table 1(Q3''20)'!Y6-'Table 1(Q2''20)'!Y6</f>
        <v>0</v>
      </c>
      <c r="X6" s="634">
        <f>'Table 1(Q3''20)'!Z6-'Table 1(Q2''20)'!Z6</f>
        <v>0</v>
      </c>
      <c r="Y6" s="634">
        <f>'Table 1(Q3''20)'!AA6-'Table 1(Q2''20)'!AA6</f>
        <v>0</v>
      </c>
      <c r="Z6" s="634">
        <f>'Table 1(Q3''20)'!AB6-'Table 1(Q2''20)'!AB6</f>
        <v>0</v>
      </c>
      <c r="AA6" s="634">
        <f>'Table 1(Q3''20)'!AC6-'Table 1(Q2''20)'!AC6</f>
        <v>0</v>
      </c>
      <c r="AB6" s="634">
        <f>'Table 1(Q3''20)'!AD6-'Table 1(Q2''20)'!AD6</f>
        <v>0</v>
      </c>
      <c r="AC6" s="634">
        <f>'Table 1(Q3''20)'!AE6-'Table 1(Q2''20)'!AE6</f>
        <v>0</v>
      </c>
      <c r="AD6" s="634">
        <f>'Table 1(Q3''20)'!AF6-'Table 1(Q2''20)'!AF6</f>
        <v>0</v>
      </c>
      <c r="AE6" s="634">
        <f>'Table 1(Q3''20)'!AG6-'Table 1(Q2''20)'!AG6</f>
        <v>0</v>
      </c>
      <c r="AF6" s="634">
        <f>'Table 1(Q3''20)'!AH6-'Table 1(Q2''20)'!AH6</f>
        <v>0</v>
      </c>
      <c r="AG6" s="634">
        <f>'Table 1(Q3''20)'!AI6-'Table 1(Q2''20)'!AI6</f>
        <v>0</v>
      </c>
      <c r="AH6" s="634">
        <f>'Table 1(Q3''20)'!AJ6-'Table 1(Q2''20)'!AJ6</f>
        <v>0</v>
      </c>
      <c r="AI6" s="634">
        <f>'Table 1(Q3''20)'!AK6-'Table 1(Q2''20)'!AK6</f>
        <v>0</v>
      </c>
      <c r="AJ6" s="634">
        <f>'Table 1(Q3''20)'!AL6-'Table 1(Q2''20)'!AL6</f>
        <v>3.0748999999999995</v>
      </c>
      <c r="AK6" s="634">
        <f>'Table 1(Q3''20)'!AM6</f>
        <v>121.34806390637611</v>
      </c>
    </row>
    <row r="7" spans="1:60" x14ac:dyDescent="0.25">
      <c r="B7" s="379" t="s">
        <v>15</v>
      </c>
      <c r="C7" s="633">
        <f>'Table 1(Q3''20)'!C7-'Table 1(Q2''20)'!D7</f>
        <v>0</v>
      </c>
      <c r="D7" s="633">
        <f>'Table 1(Q3''20)'!D7-'Table 1(Q2''20)'!E7</f>
        <v>0</v>
      </c>
      <c r="E7" s="633">
        <f>'Table 1(Q3''20)'!E7-'Table 1(Q2''20)'!F7</f>
        <v>0</v>
      </c>
      <c r="F7" s="633">
        <f>'Table 1(Q3''20)'!F7-'Table 1(Q2''20)'!G7</f>
        <v>0</v>
      </c>
      <c r="G7" s="633">
        <f>'Table 1(Q3''20)'!G7-'Table 1(Q2''20)'!H7</f>
        <v>0</v>
      </c>
      <c r="H7" s="633">
        <f>'Table 1(Q3''20)'!H7-'Table 1(Q2''20)'!I7</f>
        <v>0</v>
      </c>
      <c r="I7" s="633">
        <f>'Table 1(Q3''20)'!I7-'Table 1(Q2''20)'!J7</f>
        <v>0</v>
      </c>
      <c r="J7" s="633">
        <f>'Table 1(Q3''20)'!J7-'Table 1(Q2''20)'!K7</f>
        <v>-19.924390300167147</v>
      </c>
      <c r="K7" s="633">
        <f>'Table 1(Q3''20)'!K7</f>
        <v>368.53261630636723</v>
      </c>
      <c r="L7" s="633"/>
      <c r="M7" s="634">
        <f>'Table 1(Q3''20)'!O7-'Table 1(Q2''20)'!O7</f>
        <v>0</v>
      </c>
      <c r="N7" s="634">
        <f>'Table 1(Q3''20)'!P7-'Table 1(Q2''20)'!P7</f>
        <v>0</v>
      </c>
      <c r="O7" s="634">
        <f>'Table 1(Q3''20)'!Q7-'Table 1(Q2''20)'!Q7</f>
        <v>0</v>
      </c>
      <c r="P7" s="634">
        <f>'Table 1(Q3''20)'!R7-'Table 1(Q2''20)'!R7</f>
        <v>0</v>
      </c>
      <c r="Q7" s="634">
        <f>'Table 1(Q3''20)'!S7-'Table 1(Q2''20)'!S7</f>
        <v>0</v>
      </c>
      <c r="R7" s="634">
        <f>'Table 1(Q3''20)'!T7-'Table 1(Q2''20)'!T7</f>
        <v>0</v>
      </c>
      <c r="S7" s="634">
        <f>'Table 1(Q3''20)'!U7-'Table 1(Q2''20)'!U7</f>
        <v>0</v>
      </c>
      <c r="T7" s="634">
        <f>'Table 1(Q3''20)'!V7-'Table 1(Q2''20)'!V7</f>
        <v>0</v>
      </c>
      <c r="U7" s="634">
        <f>'Table 1(Q3''20)'!W7-'Table 1(Q2''20)'!W7</f>
        <v>0</v>
      </c>
      <c r="V7" s="634">
        <f>'Table 1(Q3''20)'!X7-'Table 1(Q2''20)'!X7</f>
        <v>0</v>
      </c>
      <c r="W7" s="634">
        <f>'Table 1(Q3''20)'!Y7-'Table 1(Q2''20)'!Y7</f>
        <v>0</v>
      </c>
      <c r="X7" s="634">
        <f>'Table 1(Q3''20)'!Z7-'Table 1(Q2''20)'!Z7</f>
        <v>0</v>
      </c>
      <c r="Y7" s="634">
        <f>'Table 1(Q3''20)'!AA7-'Table 1(Q2''20)'!AA7</f>
        <v>0</v>
      </c>
      <c r="Z7" s="634">
        <f>'Table 1(Q3''20)'!AB7-'Table 1(Q2''20)'!AB7</f>
        <v>0</v>
      </c>
      <c r="AA7" s="634">
        <f>'Table 1(Q3''20)'!AC7-'Table 1(Q2''20)'!AC7</f>
        <v>0</v>
      </c>
      <c r="AB7" s="634">
        <f>'Table 1(Q3''20)'!AD7-'Table 1(Q2''20)'!AD7</f>
        <v>0</v>
      </c>
      <c r="AC7" s="634">
        <f>'Table 1(Q3''20)'!AE7-'Table 1(Q2''20)'!AE7</f>
        <v>0</v>
      </c>
      <c r="AD7" s="634">
        <f>'Table 1(Q3''20)'!AF7-'Table 1(Q2''20)'!AF7</f>
        <v>0</v>
      </c>
      <c r="AE7" s="634">
        <f>'Table 1(Q3''20)'!AG7-'Table 1(Q2''20)'!AG7</f>
        <v>0</v>
      </c>
      <c r="AF7" s="634">
        <f>'Table 1(Q3''20)'!AH7-'Table 1(Q2''20)'!AH7</f>
        <v>0</v>
      </c>
      <c r="AG7" s="634">
        <f>'Table 1(Q3''20)'!AI7-'Table 1(Q2''20)'!AI7</f>
        <v>0</v>
      </c>
      <c r="AH7" s="634">
        <f>'Table 1(Q3''20)'!AJ7-'Table 1(Q2''20)'!AJ7</f>
        <v>0</v>
      </c>
      <c r="AI7" s="634">
        <f>'Table 1(Q3''20)'!AK7-'Table 1(Q2''20)'!AK7</f>
        <v>0</v>
      </c>
      <c r="AJ7" s="634">
        <f>'Table 1(Q3''20)'!AL7-'Table 1(Q2''20)'!AL7</f>
        <v>-0.16076502575825202</v>
      </c>
      <c r="AK7" s="634">
        <f>'Table 1(Q3''20)'!AM7</f>
        <v>70.483859999999993</v>
      </c>
    </row>
    <row r="8" spans="1:60" x14ac:dyDescent="0.25">
      <c r="B8" s="379" t="s">
        <v>1</v>
      </c>
      <c r="C8" s="633">
        <f>'Table 1(Q3''20)'!C8-'Table 1(Q2''20)'!D8</f>
        <v>0</v>
      </c>
      <c r="D8" s="633">
        <f>'Table 1(Q3''20)'!D8-'Table 1(Q2''20)'!E8</f>
        <v>0</v>
      </c>
      <c r="E8" s="633">
        <f>'Table 1(Q3''20)'!E8-'Table 1(Q2''20)'!F8</f>
        <v>0</v>
      </c>
      <c r="F8" s="633">
        <f>'Table 1(Q3''20)'!F8-'Table 1(Q2''20)'!G8</f>
        <v>0</v>
      </c>
      <c r="G8" s="633">
        <f>'Table 1(Q3''20)'!G8-'Table 1(Q2''20)'!H8</f>
        <v>0</v>
      </c>
      <c r="H8" s="633">
        <f>'Table 1(Q3''20)'!H8-'Table 1(Q2''20)'!I8</f>
        <v>0</v>
      </c>
      <c r="I8" s="633">
        <f>'Table 1(Q3''20)'!I8-'Table 1(Q2''20)'!J8</f>
        <v>0</v>
      </c>
      <c r="J8" s="633">
        <f>'Table 1(Q3''20)'!J8-'Table 1(Q2''20)'!K8</f>
        <v>17.199999999999932</v>
      </c>
      <c r="K8" s="633">
        <f>'Table 1(Q3''20)'!K8</f>
        <v>681.86635595039081</v>
      </c>
      <c r="L8" s="633"/>
      <c r="M8" s="634">
        <f>'Table 1(Q3''20)'!O8-'Table 1(Q2''20)'!O8</f>
        <v>0</v>
      </c>
      <c r="N8" s="634">
        <f>'Table 1(Q3''20)'!P8-'Table 1(Q2''20)'!P8</f>
        <v>0</v>
      </c>
      <c r="O8" s="634">
        <f>'Table 1(Q3''20)'!Q8-'Table 1(Q2''20)'!Q8</f>
        <v>0</v>
      </c>
      <c r="P8" s="634">
        <f>'Table 1(Q3''20)'!R8-'Table 1(Q2''20)'!R8</f>
        <v>0</v>
      </c>
      <c r="Q8" s="634">
        <f>'Table 1(Q3''20)'!S8-'Table 1(Q2''20)'!S8</f>
        <v>0</v>
      </c>
      <c r="R8" s="634">
        <f>'Table 1(Q3''20)'!T8-'Table 1(Q2''20)'!T8</f>
        <v>0</v>
      </c>
      <c r="S8" s="634">
        <f>'Table 1(Q3''20)'!U8-'Table 1(Q2''20)'!U8</f>
        <v>0</v>
      </c>
      <c r="T8" s="634">
        <f>'Table 1(Q3''20)'!V8-'Table 1(Q2''20)'!V8</f>
        <v>0</v>
      </c>
      <c r="U8" s="634">
        <f>'Table 1(Q3''20)'!W8-'Table 1(Q2''20)'!W8</f>
        <v>0</v>
      </c>
      <c r="V8" s="634">
        <f>'Table 1(Q3''20)'!X8-'Table 1(Q2''20)'!X8</f>
        <v>0</v>
      </c>
      <c r="W8" s="634">
        <f>'Table 1(Q3''20)'!Y8-'Table 1(Q2''20)'!Y8</f>
        <v>0</v>
      </c>
      <c r="X8" s="634">
        <f>'Table 1(Q3''20)'!Z8-'Table 1(Q2''20)'!Z8</f>
        <v>0</v>
      </c>
      <c r="Y8" s="634">
        <f>'Table 1(Q3''20)'!AA8-'Table 1(Q2''20)'!AA8</f>
        <v>0</v>
      </c>
      <c r="Z8" s="634">
        <f>'Table 1(Q3''20)'!AB8-'Table 1(Q2''20)'!AB8</f>
        <v>0</v>
      </c>
      <c r="AA8" s="634">
        <f>'Table 1(Q3''20)'!AC8-'Table 1(Q2''20)'!AC8</f>
        <v>0</v>
      </c>
      <c r="AB8" s="634">
        <f>'Table 1(Q3''20)'!AD8-'Table 1(Q2''20)'!AD8</f>
        <v>0</v>
      </c>
      <c r="AC8" s="634">
        <f>'Table 1(Q3''20)'!AE8-'Table 1(Q2''20)'!AE8</f>
        <v>0</v>
      </c>
      <c r="AD8" s="634">
        <f>'Table 1(Q3''20)'!AF8-'Table 1(Q2''20)'!AF8</f>
        <v>0</v>
      </c>
      <c r="AE8" s="634">
        <f>'Table 1(Q3''20)'!AG8-'Table 1(Q2''20)'!AG8</f>
        <v>0</v>
      </c>
      <c r="AF8" s="634">
        <f>'Table 1(Q3''20)'!AH8-'Table 1(Q2''20)'!AH8</f>
        <v>0</v>
      </c>
      <c r="AG8" s="634">
        <f>'Table 1(Q3''20)'!AI8-'Table 1(Q2''20)'!AI8</f>
        <v>0</v>
      </c>
      <c r="AH8" s="634">
        <f>'Table 1(Q3''20)'!AJ8-'Table 1(Q2''20)'!AJ8</f>
        <v>0</v>
      </c>
      <c r="AI8" s="634">
        <f>'Table 1(Q3''20)'!AK8-'Table 1(Q2''20)'!AK8</f>
        <v>0</v>
      </c>
      <c r="AJ8" s="634">
        <f>'Table 1(Q3''20)'!AL8-'Table 1(Q2''20)'!AL8</f>
        <v>-0.53064199393355693</v>
      </c>
      <c r="AK8" s="634">
        <f>'Table 1(Q3''20)'!AM8</f>
        <v>199.98438149110794</v>
      </c>
    </row>
    <row r="9" spans="1:60" x14ac:dyDescent="0.25">
      <c r="B9" s="379" t="s">
        <v>2</v>
      </c>
      <c r="C9" s="633">
        <f>'Table 1(Q3''20)'!C9-'Table 1(Q2''20)'!D9</f>
        <v>0</v>
      </c>
      <c r="D9" s="633">
        <f>'Table 1(Q3''20)'!D9-'Table 1(Q2''20)'!E9</f>
        <v>0</v>
      </c>
      <c r="E9" s="633">
        <f>'Table 1(Q3''20)'!E9-'Table 1(Q2''20)'!F9</f>
        <v>0</v>
      </c>
      <c r="F9" s="633">
        <f>'Table 1(Q3''20)'!F9-'Table 1(Q2''20)'!G9</f>
        <v>0</v>
      </c>
      <c r="G9" s="633">
        <f>'Table 1(Q3''20)'!G9-'Table 1(Q2''20)'!H9</f>
        <v>0</v>
      </c>
      <c r="H9" s="633">
        <f>'Table 1(Q3''20)'!H9-'Table 1(Q2''20)'!I9</f>
        <v>0</v>
      </c>
      <c r="I9" s="633">
        <f>'Table 1(Q3''20)'!I9-'Table 1(Q2''20)'!J9</f>
        <v>0</v>
      </c>
      <c r="J9" s="633">
        <f>'Table 1(Q3''20)'!J9-'Table 1(Q2''20)'!K9</f>
        <v>9.6729646645753746</v>
      </c>
      <c r="K9" s="633">
        <f>'Table 1(Q3''20)'!K9</f>
        <v>167.2420442895509</v>
      </c>
      <c r="L9" s="633"/>
      <c r="M9" s="634">
        <f>'Table 1(Q3''20)'!O9-'Table 1(Q2''20)'!O9</f>
        <v>0</v>
      </c>
      <c r="N9" s="634">
        <f>'Table 1(Q3''20)'!P9-'Table 1(Q2''20)'!P9</f>
        <v>0</v>
      </c>
      <c r="O9" s="634">
        <f>'Table 1(Q3''20)'!Q9-'Table 1(Q2''20)'!Q9</f>
        <v>0</v>
      </c>
      <c r="P9" s="634">
        <f>'Table 1(Q3''20)'!R9-'Table 1(Q2''20)'!R9</f>
        <v>0</v>
      </c>
      <c r="Q9" s="634">
        <f>'Table 1(Q3''20)'!S9-'Table 1(Q2''20)'!S9</f>
        <v>0</v>
      </c>
      <c r="R9" s="634">
        <f>'Table 1(Q3''20)'!T9-'Table 1(Q2''20)'!T9</f>
        <v>0</v>
      </c>
      <c r="S9" s="634">
        <f>'Table 1(Q3''20)'!U9-'Table 1(Q2''20)'!U9</f>
        <v>0</v>
      </c>
      <c r="T9" s="634">
        <f>'Table 1(Q3''20)'!V9-'Table 1(Q2''20)'!V9</f>
        <v>0</v>
      </c>
      <c r="U9" s="634">
        <f>'Table 1(Q3''20)'!W9-'Table 1(Q2''20)'!W9</f>
        <v>0</v>
      </c>
      <c r="V9" s="634">
        <f>'Table 1(Q3''20)'!X9-'Table 1(Q2''20)'!X9</f>
        <v>0</v>
      </c>
      <c r="W9" s="634">
        <f>'Table 1(Q3''20)'!Y9-'Table 1(Q2''20)'!Y9</f>
        <v>0</v>
      </c>
      <c r="X9" s="634">
        <f>'Table 1(Q3''20)'!Z9-'Table 1(Q2''20)'!Z9</f>
        <v>0</v>
      </c>
      <c r="Y9" s="634">
        <f>'Table 1(Q3''20)'!AA9-'Table 1(Q2''20)'!AA9</f>
        <v>0</v>
      </c>
      <c r="Z9" s="634">
        <f>'Table 1(Q3''20)'!AB9-'Table 1(Q2''20)'!AB9</f>
        <v>0</v>
      </c>
      <c r="AA9" s="634">
        <f>'Table 1(Q3''20)'!AC9-'Table 1(Q2''20)'!AC9</f>
        <v>0</v>
      </c>
      <c r="AB9" s="634">
        <f>'Table 1(Q3''20)'!AD9-'Table 1(Q2''20)'!AD9</f>
        <v>0</v>
      </c>
      <c r="AC9" s="634">
        <f>'Table 1(Q3''20)'!AE9-'Table 1(Q2''20)'!AE9</f>
        <v>0</v>
      </c>
      <c r="AD9" s="634">
        <f>'Table 1(Q3''20)'!AF9-'Table 1(Q2''20)'!AF9</f>
        <v>0</v>
      </c>
      <c r="AE9" s="634">
        <f>'Table 1(Q3''20)'!AG9-'Table 1(Q2''20)'!AG9</f>
        <v>0</v>
      </c>
      <c r="AF9" s="634">
        <f>'Table 1(Q3''20)'!AH9-'Table 1(Q2''20)'!AH9</f>
        <v>0</v>
      </c>
      <c r="AG9" s="634">
        <f>'Table 1(Q3''20)'!AI9-'Table 1(Q2''20)'!AI9</f>
        <v>0</v>
      </c>
      <c r="AH9" s="634">
        <f>'Table 1(Q3''20)'!AJ9-'Table 1(Q2''20)'!AJ9</f>
        <v>0</v>
      </c>
      <c r="AI9" s="634">
        <f>'Table 1(Q3''20)'!AK9-'Table 1(Q2''20)'!AK9</f>
        <v>0</v>
      </c>
      <c r="AJ9" s="634">
        <f>'Table 1(Q3''20)'!AL9-'Table 1(Q2''20)'!AL9</f>
        <v>0.18197296200000324</v>
      </c>
      <c r="AK9" s="634">
        <f>'Table 1(Q3''20)'!AM9</f>
        <v>45.586126867162875</v>
      </c>
    </row>
    <row r="10" spans="1:60" x14ac:dyDescent="0.25">
      <c r="B10" s="379" t="s">
        <v>36</v>
      </c>
      <c r="C10" s="633">
        <f>'Table 1(Q3''20)'!C10-'Table 1(Q2''20)'!D10</f>
        <v>0</v>
      </c>
      <c r="D10" s="633">
        <f>'Table 1(Q3''20)'!D10-'Table 1(Q2''20)'!E10</f>
        <v>0</v>
      </c>
      <c r="E10" s="633">
        <f>'Table 1(Q3''20)'!E10-'Table 1(Q2''20)'!F10</f>
        <v>0</v>
      </c>
      <c r="F10" s="633">
        <f>'Table 1(Q3''20)'!F10-'Table 1(Q2''20)'!G10</f>
        <v>0</v>
      </c>
      <c r="G10" s="633">
        <f>'Table 1(Q3''20)'!G10-'Table 1(Q2''20)'!H10</f>
        <v>0</v>
      </c>
      <c r="H10" s="633">
        <f>'Table 1(Q3''20)'!H10-'Table 1(Q2''20)'!I10</f>
        <v>0</v>
      </c>
      <c r="I10" s="633">
        <f>'Table 1(Q3''20)'!I10-'Table 1(Q2''20)'!J10</f>
        <v>0</v>
      </c>
      <c r="J10" s="633">
        <f>'Table 1(Q3''20)'!J10-'Table 1(Q2''20)'!K10</f>
        <v>0</v>
      </c>
      <c r="K10" s="633">
        <f>'Table 1(Q3''20)'!K10</f>
        <v>0</v>
      </c>
      <c r="L10" s="633"/>
      <c r="M10" s="634">
        <f>'Table 1(Q3''20)'!O10-'Table 1(Q2''20)'!O10</f>
        <v>0</v>
      </c>
      <c r="N10" s="634">
        <f>'Table 1(Q3''20)'!P10-'Table 1(Q2''20)'!P10</f>
        <v>0</v>
      </c>
      <c r="O10" s="634">
        <f>'Table 1(Q3''20)'!Q10-'Table 1(Q2''20)'!Q10</f>
        <v>0</v>
      </c>
      <c r="P10" s="634">
        <f>'Table 1(Q3''20)'!R10-'Table 1(Q2''20)'!R10</f>
        <v>0</v>
      </c>
      <c r="Q10" s="634">
        <f>'Table 1(Q3''20)'!S10-'Table 1(Q2''20)'!S10</f>
        <v>0</v>
      </c>
      <c r="R10" s="634">
        <f>'Table 1(Q3''20)'!T10-'Table 1(Q2''20)'!T10</f>
        <v>0</v>
      </c>
      <c r="S10" s="634">
        <f>'Table 1(Q3''20)'!U10-'Table 1(Q2''20)'!U10</f>
        <v>0</v>
      </c>
      <c r="T10" s="634">
        <f>'Table 1(Q3''20)'!V10-'Table 1(Q2''20)'!V10</f>
        <v>0</v>
      </c>
      <c r="U10" s="634">
        <f>'Table 1(Q3''20)'!W10-'Table 1(Q2''20)'!W10</f>
        <v>0</v>
      </c>
      <c r="V10" s="634">
        <f>'Table 1(Q3''20)'!X10-'Table 1(Q2''20)'!X10</f>
        <v>0</v>
      </c>
      <c r="W10" s="634">
        <f>'Table 1(Q3''20)'!Y10-'Table 1(Q2''20)'!Y10</f>
        <v>0</v>
      </c>
      <c r="X10" s="634">
        <f>'Table 1(Q3''20)'!Z10-'Table 1(Q2''20)'!Z10</f>
        <v>0</v>
      </c>
      <c r="Y10" s="634">
        <f>'Table 1(Q3''20)'!AA10-'Table 1(Q2''20)'!AA10</f>
        <v>0</v>
      </c>
      <c r="Z10" s="634">
        <f>'Table 1(Q3''20)'!AB10-'Table 1(Q2''20)'!AB10</f>
        <v>0</v>
      </c>
      <c r="AA10" s="634">
        <f>'Table 1(Q3''20)'!AC10-'Table 1(Q2''20)'!AC10</f>
        <v>0</v>
      </c>
      <c r="AB10" s="634">
        <f>'Table 1(Q3''20)'!AD10-'Table 1(Q2''20)'!AD10</f>
        <v>0</v>
      </c>
      <c r="AC10" s="634">
        <f>'Table 1(Q3''20)'!AE10-'Table 1(Q2''20)'!AE10</f>
        <v>0</v>
      </c>
      <c r="AD10" s="634">
        <f>'Table 1(Q3''20)'!AF10-'Table 1(Q2''20)'!AF10</f>
        <v>0</v>
      </c>
      <c r="AE10" s="634">
        <f>'Table 1(Q3''20)'!AG10-'Table 1(Q2''20)'!AG10</f>
        <v>0</v>
      </c>
      <c r="AF10" s="634">
        <f>'Table 1(Q3''20)'!AH10-'Table 1(Q2''20)'!AH10</f>
        <v>0</v>
      </c>
      <c r="AG10" s="634">
        <f>'Table 1(Q3''20)'!AI10-'Table 1(Q2''20)'!AI10</f>
        <v>0</v>
      </c>
      <c r="AH10" s="634">
        <f>'Table 1(Q3''20)'!AJ10-'Table 1(Q2''20)'!AJ10</f>
        <v>0</v>
      </c>
      <c r="AI10" s="634">
        <f>'Table 1(Q3''20)'!AK10-'Table 1(Q2''20)'!AK10</f>
        <v>2.4451200152695378</v>
      </c>
      <c r="AJ10" s="634">
        <f>'Table 1(Q3''20)'!AL10-'Table 1(Q2''20)'!AL10</f>
        <v>-1.9162863685038403</v>
      </c>
      <c r="AK10" s="634">
        <f>'Table 1(Q3''20)'!AM10</f>
        <v>-58.339545084249679</v>
      </c>
    </row>
    <row r="11" spans="1:60" x14ac:dyDescent="0.25">
      <c r="B11" s="34" t="s">
        <v>14</v>
      </c>
      <c r="C11" s="655">
        <f>'Table 1(Q3''20)'!C11-'Table 1(Q2''20)'!D11</f>
        <v>0</v>
      </c>
      <c r="D11" s="655">
        <f>'Table 1(Q3''20)'!D11-'Table 1(Q2''20)'!E11</f>
        <v>0</v>
      </c>
      <c r="E11" s="655">
        <f>'Table 1(Q3''20)'!E11-'Table 1(Q2''20)'!F11</f>
        <v>0</v>
      </c>
      <c r="F11" s="655">
        <f>'Table 1(Q3''20)'!F11-'Table 1(Q2''20)'!G11</f>
        <v>0</v>
      </c>
      <c r="G11" s="655">
        <f>'Table 1(Q3''20)'!G11-'Table 1(Q2''20)'!H11</f>
        <v>0</v>
      </c>
      <c r="H11" s="655">
        <f>'Table 1(Q3''20)'!H11-'Table 1(Q2''20)'!I11</f>
        <v>0</v>
      </c>
      <c r="I11" s="655">
        <f>'Table 1(Q3''20)'!I11-'Table 1(Q2''20)'!J11</f>
        <v>0</v>
      </c>
      <c r="J11" s="655">
        <f>'Table 1(Q3''20)'!J11-'Table 1(Q2''20)'!K11</f>
        <v>-390.38636622484228</v>
      </c>
      <c r="K11" s="655">
        <f>'Table 1(Q3''20)'!K11</f>
        <v>5772.4805510682472</v>
      </c>
      <c r="L11" s="655"/>
      <c r="M11" s="656">
        <f>'Table 1(Q3''20)'!O11-'Table 1(Q2''20)'!O11</f>
        <v>0</v>
      </c>
      <c r="N11" s="656">
        <f>'Table 1(Q3''20)'!P11-'Table 1(Q2''20)'!P11</f>
        <v>0</v>
      </c>
      <c r="O11" s="656">
        <f>'Table 1(Q3''20)'!Q11-'Table 1(Q2''20)'!Q11</f>
        <v>0</v>
      </c>
      <c r="P11" s="656">
        <f>'Table 1(Q3''20)'!R11-'Table 1(Q2''20)'!R11</f>
        <v>0</v>
      </c>
      <c r="Q11" s="656">
        <f>'Table 1(Q3''20)'!S11-'Table 1(Q2''20)'!S11</f>
        <v>0</v>
      </c>
      <c r="R11" s="656">
        <f>'Table 1(Q3''20)'!T11-'Table 1(Q2''20)'!T11</f>
        <v>0</v>
      </c>
      <c r="S11" s="656">
        <f>'Table 1(Q3''20)'!U11-'Table 1(Q2''20)'!U11</f>
        <v>0</v>
      </c>
      <c r="T11" s="656">
        <f>'Table 1(Q3''20)'!V11-'Table 1(Q2''20)'!V11</f>
        <v>0</v>
      </c>
      <c r="U11" s="656">
        <f>'Table 1(Q3''20)'!W11-'Table 1(Q2''20)'!W11</f>
        <v>0</v>
      </c>
      <c r="V11" s="656">
        <f>'Table 1(Q3''20)'!X11-'Table 1(Q2''20)'!X11</f>
        <v>0</v>
      </c>
      <c r="W11" s="656">
        <f>'Table 1(Q3''20)'!Y11-'Table 1(Q2''20)'!Y11</f>
        <v>0</v>
      </c>
      <c r="X11" s="656">
        <f>'Table 1(Q3''20)'!Z11-'Table 1(Q2''20)'!Z11</f>
        <v>0</v>
      </c>
      <c r="Y11" s="656">
        <f>'Table 1(Q3''20)'!AA11-'Table 1(Q2''20)'!AA11</f>
        <v>0</v>
      </c>
      <c r="Z11" s="656">
        <f>'Table 1(Q3''20)'!AB11-'Table 1(Q2''20)'!AB11</f>
        <v>0</v>
      </c>
      <c r="AA11" s="656">
        <f>'Table 1(Q3''20)'!AC11-'Table 1(Q2''20)'!AC11</f>
        <v>0</v>
      </c>
      <c r="AB11" s="656">
        <f>'Table 1(Q3''20)'!AD11-'Table 1(Q2''20)'!AD11</f>
        <v>0</v>
      </c>
      <c r="AC11" s="656">
        <f>'Table 1(Q3''20)'!AE11-'Table 1(Q2''20)'!AE11</f>
        <v>0</v>
      </c>
      <c r="AD11" s="656">
        <f>'Table 1(Q3''20)'!AF11-'Table 1(Q2''20)'!AF11</f>
        <v>0</v>
      </c>
      <c r="AE11" s="656">
        <f>'Table 1(Q3''20)'!AG11-'Table 1(Q2''20)'!AG11</f>
        <v>0</v>
      </c>
      <c r="AF11" s="656">
        <f>'Table 1(Q3''20)'!AH11-'Table 1(Q2''20)'!AH11</f>
        <v>0</v>
      </c>
      <c r="AG11" s="656">
        <f>'Table 1(Q3''20)'!AI11-'Table 1(Q2''20)'!AI11</f>
        <v>0</v>
      </c>
      <c r="AH11" s="656">
        <f>'Table 1(Q3''20)'!AJ11-'Table 1(Q2''20)'!AJ11</f>
        <v>0</v>
      </c>
      <c r="AI11" s="656">
        <f>'Table 1(Q3''20)'!AK11-'Table 1(Q2''20)'!AK11</f>
        <v>2.4451200152695947</v>
      </c>
      <c r="AJ11" s="656">
        <f>'Table 1(Q3''20)'!AL11-'Table 1(Q2''20)'!AL11</f>
        <v>-17.55877772642134</v>
      </c>
      <c r="AK11" s="656">
        <f>'Table 1(Q3''20)'!AM11</f>
        <v>1434.6502616580497</v>
      </c>
    </row>
    <row r="12" spans="1:60" x14ac:dyDescent="0.25">
      <c r="B12" s="388"/>
      <c r="C12" s="631"/>
      <c r="D12" s="631"/>
      <c r="E12" s="631"/>
      <c r="F12" s="631"/>
      <c r="G12" s="631"/>
      <c r="H12" s="631"/>
      <c r="I12" s="631"/>
      <c r="J12" s="631"/>
      <c r="K12" s="631"/>
      <c r="L12" s="631"/>
      <c r="M12" s="630"/>
      <c r="N12" s="630"/>
      <c r="O12" s="630"/>
      <c r="P12" s="630"/>
      <c r="Q12" s="630"/>
      <c r="R12" s="630"/>
      <c r="S12" s="630"/>
      <c r="T12" s="630"/>
      <c r="U12" s="630"/>
      <c r="V12" s="630"/>
      <c r="W12" s="630"/>
      <c r="X12" s="630"/>
      <c r="Y12" s="630"/>
      <c r="Z12" s="630"/>
      <c r="AA12" s="630"/>
      <c r="AB12" s="630"/>
      <c r="AC12" s="630"/>
      <c r="AD12" s="630"/>
      <c r="AE12" s="630"/>
      <c r="AF12" s="630"/>
      <c r="AG12" s="630"/>
      <c r="AH12" s="630"/>
      <c r="AI12" s="630"/>
      <c r="AJ12" s="630"/>
      <c r="AK12" s="630"/>
    </row>
    <row r="13" spans="1:60" s="614" customFormat="1" x14ac:dyDescent="0.25">
      <c r="A13" s="388"/>
      <c r="B13" s="39" t="s">
        <v>22</v>
      </c>
      <c r="C13" s="654">
        <f>'Table 1(Q3''20)'!C13-'Table 1(Q2''20)'!D13</f>
        <v>0</v>
      </c>
      <c r="D13" s="654">
        <f>'Table 1(Q3''20)'!D13-'Table 1(Q2''20)'!E13</f>
        <v>0</v>
      </c>
      <c r="E13" s="654">
        <f>'Table 1(Q3''20)'!E13-'Table 1(Q2''20)'!F13</f>
        <v>0</v>
      </c>
      <c r="F13" s="654">
        <f>'Table 1(Q3''20)'!F13-'Table 1(Q2''20)'!G13</f>
        <v>0</v>
      </c>
      <c r="G13" s="654">
        <f>'Table 1(Q3''20)'!G13-'Table 1(Q2''20)'!H13</f>
        <v>0</v>
      </c>
      <c r="H13" s="654">
        <f>'Table 1(Q3''20)'!H13-'Table 1(Q2''20)'!I13</f>
        <v>0</v>
      </c>
      <c r="I13" s="654">
        <f>'Table 1(Q3''20)'!I13-'Table 1(Q2''20)'!J13</f>
        <v>5.3606579097504437E-2</v>
      </c>
      <c r="J13" s="654">
        <f>'Table 1(Q3''20)'!J13-'Table 1(Q2''20)'!K13</f>
        <v>26.051372395375211</v>
      </c>
      <c r="K13" s="654">
        <f>'Table 1(Q3''20)'!K13</f>
        <v>2092.546953271627</v>
      </c>
      <c r="L13" s="654"/>
      <c r="M13" s="654">
        <f>'Table 1(Q3''20)'!O13-'Table 1(Q2''20)'!O13</f>
        <v>0</v>
      </c>
      <c r="N13" s="654">
        <f>'Table 1(Q3''20)'!P13-'Table 1(Q2''20)'!P13</f>
        <v>0</v>
      </c>
      <c r="O13" s="654">
        <f>'Table 1(Q3''20)'!Q13-'Table 1(Q2''20)'!Q13</f>
        <v>0</v>
      </c>
      <c r="P13" s="654">
        <f>'Table 1(Q3''20)'!R13-'Table 1(Q2''20)'!R13</f>
        <v>0</v>
      </c>
      <c r="Q13" s="654">
        <f>'Table 1(Q3''20)'!S13-'Table 1(Q2''20)'!S13</f>
        <v>0</v>
      </c>
      <c r="R13" s="654">
        <f>'Table 1(Q3''20)'!T13-'Table 1(Q2''20)'!T13</f>
        <v>0</v>
      </c>
      <c r="S13" s="654">
        <f>'Table 1(Q3''20)'!U13-'Table 1(Q2''20)'!U13</f>
        <v>0</v>
      </c>
      <c r="T13" s="654">
        <f>'Table 1(Q3''20)'!V13-'Table 1(Q2''20)'!V13</f>
        <v>0</v>
      </c>
      <c r="U13" s="654">
        <f>'Table 1(Q3''20)'!W13-'Table 1(Q2''20)'!W13</f>
        <v>0</v>
      </c>
      <c r="V13" s="654">
        <f>'Table 1(Q3''20)'!X13-'Table 1(Q2''20)'!X13</f>
        <v>0</v>
      </c>
      <c r="W13" s="654">
        <f>'Table 1(Q3''20)'!Y13-'Table 1(Q2''20)'!Y13</f>
        <v>0</v>
      </c>
      <c r="X13" s="654">
        <f>'Table 1(Q3''20)'!Z13-'Table 1(Q2''20)'!Z13</f>
        <v>0</v>
      </c>
      <c r="Y13" s="654">
        <f>'Table 1(Q3''20)'!AA13-'Table 1(Q2''20)'!AA13</f>
        <v>0</v>
      </c>
      <c r="Z13" s="654">
        <f>'Table 1(Q3''20)'!AB13-'Table 1(Q2''20)'!AB13</f>
        <v>0</v>
      </c>
      <c r="AA13" s="654">
        <f>'Table 1(Q3''20)'!AC13-'Table 1(Q2''20)'!AC13</f>
        <v>0</v>
      </c>
      <c r="AB13" s="654">
        <f>'Table 1(Q3''20)'!AD13-'Table 1(Q2''20)'!AD13</f>
        <v>0</v>
      </c>
      <c r="AC13" s="654">
        <f>'Table 1(Q3''20)'!AE13-'Table 1(Q2''20)'!AE13</f>
        <v>0</v>
      </c>
      <c r="AD13" s="654">
        <f>'Table 1(Q3''20)'!AF13-'Table 1(Q2''20)'!AF13</f>
        <v>0</v>
      </c>
      <c r="AE13" s="654">
        <f>'Table 1(Q3''20)'!AG13-'Table 1(Q2''20)'!AG13</f>
        <v>2.7699166327920466E-2</v>
      </c>
      <c r="AF13" s="654">
        <f>'Table 1(Q3''20)'!AH13-'Table 1(Q2''20)'!AH13</f>
        <v>2.5907412769356597E-2</v>
      </c>
      <c r="AG13" s="654">
        <f>'Table 1(Q3''20)'!AI13-'Table 1(Q2''20)'!AI13</f>
        <v>0</v>
      </c>
      <c r="AH13" s="654">
        <f>'Table 1(Q3''20)'!AJ13-'Table 1(Q2''20)'!AJ13</f>
        <v>0</v>
      </c>
      <c r="AI13" s="654">
        <f>'Table 1(Q3''20)'!AK13-'Table 1(Q2''20)'!AK13</f>
        <v>0.15430773912424911</v>
      </c>
      <c r="AJ13" s="654">
        <f>'Table 1(Q3''20)'!AL13-'Table 1(Q2''20)'!AL13</f>
        <v>-2.7352153079618802E-2</v>
      </c>
      <c r="AK13" s="654">
        <f>'Table 1(Q3''20)'!AM13</f>
        <v>505.17196130717247</v>
      </c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  <row r="14" spans="1:60" x14ac:dyDescent="0.25">
      <c r="B14" s="377" t="s">
        <v>4</v>
      </c>
      <c r="C14" s="633">
        <f>'Table 1(Q3''20)'!C14-'Table 1(Q2''20)'!D14</f>
        <v>0</v>
      </c>
      <c r="D14" s="633">
        <f>'Table 1(Q3''20)'!D14-'Table 1(Q2''20)'!E14</f>
        <v>0</v>
      </c>
      <c r="E14" s="633">
        <f>'Table 1(Q3''20)'!E14-'Table 1(Q2''20)'!F14</f>
        <v>0</v>
      </c>
      <c r="F14" s="633">
        <f>'Table 1(Q3''20)'!F14-'Table 1(Q2''20)'!G14</f>
        <v>0</v>
      </c>
      <c r="G14" s="633">
        <f>'Table 1(Q3''20)'!G14-'Table 1(Q2''20)'!H14</f>
        <v>0</v>
      </c>
      <c r="H14" s="633">
        <f>'Table 1(Q3''20)'!H14-'Table 1(Q2''20)'!I14</f>
        <v>0</v>
      </c>
      <c r="I14" s="633">
        <f>'Table 1(Q3''20)'!I14-'Table 1(Q2''20)'!J14</f>
        <v>5.3606579097504437E-2</v>
      </c>
      <c r="J14" s="633">
        <f>'Table 1(Q3''20)'!J14-'Table 1(Q2''20)'!K14</f>
        <v>15.772242886825325</v>
      </c>
      <c r="K14" s="633">
        <f>'Table 1(Q3''20)'!K14</f>
        <v>1573.3128770359469</v>
      </c>
      <c r="L14" s="633"/>
      <c r="M14" s="634">
        <f>'Table 1(Q3''20)'!O14-'Table 1(Q2''20)'!O14</f>
        <v>0</v>
      </c>
      <c r="N14" s="634">
        <f>'Table 1(Q3''20)'!P14-'Table 1(Q2''20)'!P14</f>
        <v>0</v>
      </c>
      <c r="O14" s="634">
        <f>'Table 1(Q3''20)'!Q14-'Table 1(Q2''20)'!Q14</f>
        <v>0</v>
      </c>
      <c r="P14" s="634">
        <f>'Table 1(Q3''20)'!R14-'Table 1(Q2''20)'!R14</f>
        <v>0</v>
      </c>
      <c r="Q14" s="634">
        <f>'Table 1(Q3''20)'!S14-'Table 1(Q2''20)'!S14</f>
        <v>0</v>
      </c>
      <c r="R14" s="634">
        <f>'Table 1(Q3''20)'!T14-'Table 1(Q2''20)'!T14</f>
        <v>0</v>
      </c>
      <c r="S14" s="634">
        <f>'Table 1(Q3''20)'!U14-'Table 1(Q2''20)'!U14</f>
        <v>0</v>
      </c>
      <c r="T14" s="634">
        <f>'Table 1(Q3''20)'!V14-'Table 1(Q2''20)'!V14</f>
        <v>0</v>
      </c>
      <c r="U14" s="634">
        <f>'Table 1(Q3''20)'!W14-'Table 1(Q2''20)'!W14</f>
        <v>0</v>
      </c>
      <c r="V14" s="634">
        <f>'Table 1(Q3''20)'!X14-'Table 1(Q2''20)'!X14</f>
        <v>0</v>
      </c>
      <c r="W14" s="634">
        <f>'Table 1(Q3''20)'!Y14-'Table 1(Q2''20)'!Y14</f>
        <v>0</v>
      </c>
      <c r="X14" s="634">
        <f>'Table 1(Q3''20)'!Z14-'Table 1(Q2''20)'!Z14</f>
        <v>0</v>
      </c>
      <c r="Y14" s="634">
        <f>'Table 1(Q3''20)'!AA14-'Table 1(Q2''20)'!AA14</f>
        <v>0</v>
      </c>
      <c r="Z14" s="634">
        <f>'Table 1(Q3''20)'!AB14-'Table 1(Q2''20)'!AB14</f>
        <v>0</v>
      </c>
      <c r="AA14" s="634">
        <f>'Table 1(Q3''20)'!AC14-'Table 1(Q2''20)'!AC14</f>
        <v>0</v>
      </c>
      <c r="AB14" s="634">
        <f>'Table 1(Q3''20)'!AD14-'Table 1(Q2''20)'!AD14</f>
        <v>0</v>
      </c>
      <c r="AC14" s="634">
        <f>'Table 1(Q3''20)'!AE14-'Table 1(Q2''20)'!AE14</f>
        <v>0</v>
      </c>
      <c r="AD14" s="634">
        <f>'Table 1(Q3''20)'!AF14-'Table 1(Q2''20)'!AF14</f>
        <v>0</v>
      </c>
      <c r="AE14" s="634">
        <f>'Table 1(Q3''20)'!AG14-'Table 1(Q2''20)'!AG14</f>
        <v>2.7699166327920466E-2</v>
      </c>
      <c r="AF14" s="634">
        <f>'Table 1(Q3''20)'!AH14-'Table 1(Q2''20)'!AH14</f>
        <v>2.5907412769356597E-2</v>
      </c>
      <c r="AG14" s="634">
        <f>'Table 1(Q3''20)'!AI14-'Table 1(Q2''20)'!AI14</f>
        <v>0</v>
      </c>
      <c r="AH14" s="634">
        <f>'Table 1(Q3''20)'!AJ14-'Table 1(Q2''20)'!AJ14</f>
        <v>0</v>
      </c>
      <c r="AI14" s="634">
        <f>'Table 1(Q3''20)'!AK14-'Table 1(Q2''20)'!AK14</f>
        <v>0.11091541525644288</v>
      </c>
      <c r="AJ14" s="634">
        <f>'Table 1(Q3''20)'!AL14-'Table 1(Q2''20)'!AL14</f>
        <v>-8.4576526716091394E-3</v>
      </c>
      <c r="AK14" s="634">
        <f>'Table 1(Q3''20)'!AM14</f>
        <v>378.03719837097947</v>
      </c>
    </row>
    <row r="15" spans="1:60" x14ac:dyDescent="0.25">
      <c r="B15" s="377" t="s">
        <v>5</v>
      </c>
      <c r="C15" s="633">
        <f>'Table 1(Q3''20)'!C15-'Table 1(Q2''20)'!D15</f>
        <v>0</v>
      </c>
      <c r="D15" s="633">
        <f>'Table 1(Q3''20)'!D15-'Table 1(Q2''20)'!E15</f>
        <v>0</v>
      </c>
      <c r="E15" s="633">
        <f>'Table 1(Q3''20)'!E15-'Table 1(Q2''20)'!F15</f>
        <v>0</v>
      </c>
      <c r="F15" s="633">
        <f>'Table 1(Q3''20)'!F15-'Table 1(Q2''20)'!G15</f>
        <v>0</v>
      </c>
      <c r="G15" s="633">
        <f>'Table 1(Q3''20)'!G15-'Table 1(Q2''20)'!H15</f>
        <v>0</v>
      </c>
      <c r="H15" s="633">
        <f>'Table 1(Q3''20)'!H15-'Table 1(Q2''20)'!I15</f>
        <v>0</v>
      </c>
      <c r="I15" s="633">
        <f>'Table 1(Q3''20)'!I15-'Table 1(Q2''20)'!J15</f>
        <v>0</v>
      </c>
      <c r="J15" s="633">
        <f>'Table 1(Q3''20)'!J15-'Table 1(Q2''20)'!K15</f>
        <v>10.279129508549829</v>
      </c>
      <c r="K15" s="633">
        <f>'Table 1(Q3''20)'!K15</f>
        <v>462.0126721646534</v>
      </c>
      <c r="L15" s="633"/>
      <c r="M15" s="634">
        <f>'Table 1(Q3''20)'!O15-'Table 1(Q2''20)'!O15</f>
        <v>0</v>
      </c>
      <c r="N15" s="634">
        <f>'Table 1(Q3''20)'!P15-'Table 1(Q2''20)'!P15</f>
        <v>0</v>
      </c>
      <c r="O15" s="634">
        <f>'Table 1(Q3''20)'!Q15-'Table 1(Q2''20)'!Q15</f>
        <v>0</v>
      </c>
      <c r="P15" s="634">
        <f>'Table 1(Q3''20)'!R15-'Table 1(Q2''20)'!R15</f>
        <v>0</v>
      </c>
      <c r="Q15" s="634">
        <f>'Table 1(Q3''20)'!S15-'Table 1(Q2''20)'!S15</f>
        <v>0</v>
      </c>
      <c r="R15" s="634">
        <f>'Table 1(Q3''20)'!T15-'Table 1(Q2''20)'!T15</f>
        <v>0</v>
      </c>
      <c r="S15" s="634">
        <f>'Table 1(Q3''20)'!U15-'Table 1(Q2''20)'!U15</f>
        <v>0</v>
      </c>
      <c r="T15" s="634">
        <f>'Table 1(Q3''20)'!V15-'Table 1(Q2''20)'!V15</f>
        <v>0</v>
      </c>
      <c r="U15" s="634">
        <f>'Table 1(Q3''20)'!W15-'Table 1(Q2''20)'!W15</f>
        <v>0</v>
      </c>
      <c r="V15" s="634">
        <f>'Table 1(Q3''20)'!X15-'Table 1(Q2''20)'!X15</f>
        <v>0</v>
      </c>
      <c r="W15" s="634">
        <f>'Table 1(Q3''20)'!Y15-'Table 1(Q2''20)'!Y15</f>
        <v>0</v>
      </c>
      <c r="X15" s="634">
        <f>'Table 1(Q3''20)'!Z15-'Table 1(Q2''20)'!Z15</f>
        <v>0</v>
      </c>
      <c r="Y15" s="634">
        <f>'Table 1(Q3''20)'!AA15-'Table 1(Q2''20)'!AA15</f>
        <v>0</v>
      </c>
      <c r="Z15" s="634">
        <f>'Table 1(Q3''20)'!AB15-'Table 1(Q2''20)'!AB15</f>
        <v>0</v>
      </c>
      <c r="AA15" s="634">
        <f>'Table 1(Q3''20)'!AC15-'Table 1(Q2''20)'!AC15</f>
        <v>0</v>
      </c>
      <c r="AB15" s="634">
        <f>'Table 1(Q3''20)'!AD15-'Table 1(Q2''20)'!AD15</f>
        <v>0</v>
      </c>
      <c r="AC15" s="634">
        <f>'Table 1(Q3''20)'!AE15-'Table 1(Q2''20)'!AE15</f>
        <v>0</v>
      </c>
      <c r="AD15" s="634">
        <f>'Table 1(Q3''20)'!AF15-'Table 1(Q2''20)'!AF15</f>
        <v>0</v>
      </c>
      <c r="AE15" s="634">
        <f>'Table 1(Q3''20)'!AG15-'Table 1(Q2''20)'!AG15</f>
        <v>0</v>
      </c>
      <c r="AF15" s="634">
        <f>'Table 1(Q3''20)'!AH15-'Table 1(Q2''20)'!AH15</f>
        <v>0</v>
      </c>
      <c r="AG15" s="634">
        <f>'Table 1(Q3''20)'!AI15-'Table 1(Q2''20)'!AI15</f>
        <v>0</v>
      </c>
      <c r="AH15" s="634">
        <f>'Table 1(Q3''20)'!AJ15-'Table 1(Q2''20)'!AJ15</f>
        <v>0</v>
      </c>
      <c r="AI15" s="634">
        <f>'Table 1(Q3''20)'!AK15-'Table 1(Q2''20)'!AK15</f>
        <v>4.3392323867777804E-2</v>
      </c>
      <c r="AJ15" s="634">
        <f>'Table 1(Q3''20)'!AL15-'Table 1(Q2''20)'!AL15</f>
        <v>-1.8894500408023873E-2</v>
      </c>
      <c r="AK15" s="634">
        <f>'Table 1(Q3''20)'!AM15</f>
        <v>112.66004679098877</v>
      </c>
    </row>
    <row r="16" spans="1:60" x14ac:dyDescent="0.25">
      <c r="B16" s="377" t="s">
        <v>6</v>
      </c>
      <c r="C16" s="633">
        <f>'Table 1(Q3''20)'!C16-'Table 1(Q2''20)'!D16</f>
        <v>0</v>
      </c>
      <c r="D16" s="633">
        <f>'Table 1(Q3''20)'!D16-'Table 1(Q2''20)'!E16</f>
        <v>0</v>
      </c>
      <c r="E16" s="633">
        <f>'Table 1(Q3''20)'!E16-'Table 1(Q2''20)'!F16</f>
        <v>0</v>
      </c>
      <c r="F16" s="633">
        <f>'Table 1(Q3''20)'!F16-'Table 1(Q2''20)'!G16</f>
        <v>0</v>
      </c>
      <c r="G16" s="633">
        <f>'Table 1(Q3''20)'!G16-'Table 1(Q2''20)'!H16</f>
        <v>0</v>
      </c>
      <c r="H16" s="633">
        <f>'Table 1(Q3''20)'!H16-'Table 1(Q2''20)'!I16</f>
        <v>0</v>
      </c>
      <c r="I16" s="633">
        <f>'Table 1(Q3''20)'!I16-'Table 1(Q2''20)'!J16</f>
        <v>0</v>
      </c>
      <c r="J16" s="633">
        <f>'Table 1(Q3''20)'!J16-'Table 1(Q2''20)'!K16</f>
        <v>0</v>
      </c>
      <c r="K16" s="633">
        <f>'Table 1(Q3''20)'!K16</f>
        <v>57.221404071026839</v>
      </c>
      <c r="L16" s="633"/>
      <c r="M16" s="634">
        <f>'Table 1(Q3''20)'!O16-'Table 1(Q2''20)'!O16</f>
        <v>0</v>
      </c>
      <c r="N16" s="634">
        <f>'Table 1(Q3''20)'!P16-'Table 1(Q2''20)'!P16</f>
        <v>0</v>
      </c>
      <c r="O16" s="634">
        <f>'Table 1(Q3''20)'!Q16-'Table 1(Q2''20)'!Q16</f>
        <v>0</v>
      </c>
      <c r="P16" s="634">
        <f>'Table 1(Q3''20)'!R16-'Table 1(Q2''20)'!R16</f>
        <v>0</v>
      </c>
      <c r="Q16" s="634">
        <f>'Table 1(Q3''20)'!S16-'Table 1(Q2''20)'!S16</f>
        <v>0</v>
      </c>
      <c r="R16" s="634">
        <f>'Table 1(Q3''20)'!T16-'Table 1(Q2''20)'!T16</f>
        <v>0</v>
      </c>
      <c r="S16" s="634">
        <f>'Table 1(Q3''20)'!U16-'Table 1(Q2''20)'!U16</f>
        <v>0</v>
      </c>
      <c r="T16" s="634">
        <f>'Table 1(Q3''20)'!V16-'Table 1(Q2''20)'!V16</f>
        <v>0</v>
      </c>
      <c r="U16" s="634">
        <f>'Table 1(Q3''20)'!W16-'Table 1(Q2''20)'!W16</f>
        <v>0</v>
      </c>
      <c r="V16" s="634">
        <f>'Table 1(Q3''20)'!X16-'Table 1(Q2''20)'!X16</f>
        <v>0</v>
      </c>
      <c r="W16" s="634">
        <f>'Table 1(Q3''20)'!Y16-'Table 1(Q2''20)'!Y16</f>
        <v>0</v>
      </c>
      <c r="X16" s="634">
        <f>'Table 1(Q3''20)'!Z16-'Table 1(Q2''20)'!Z16</f>
        <v>0</v>
      </c>
      <c r="Y16" s="634">
        <f>'Table 1(Q3''20)'!AA16-'Table 1(Q2''20)'!AA16</f>
        <v>0</v>
      </c>
      <c r="Z16" s="634">
        <f>'Table 1(Q3''20)'!AB16-'Table 1(Q2''20)'!AB16</f>
        <v>0</v>
      </c>
      <c r="AA16" s="634">
        <f>'Table 1(Q3''20)'!AC16-'Table 1(Q2''20)'!AC16</f>
        <v>0</v>
      </c>
      <c r="AB16" s="634">
        <f>'Table 1(Q3''20)'!AD16-'Table 1(Q2''20)'!AD16</f>
        <v>0</v>
      </c>
      <c r="AC16" s="634">
        <f>'Table 1(Q3''20)'!AE16-'Table 1(Q2''20)'!AE16</f>
        <v>0</v>
      </c>
      <c r="AD16" s="634">
        <f>'Table 1(Q3''20)'!AF16-'Table 1(Q2''20)'!AF16</f>
        <v>0</v>
      </c>
      <c r="AE16" s="634">
        <f>'Table 1(Q3''20)'!AG16-'Table 1(Q2''20)'!AG16</f>
        <v>0</v>
      </c>
      <c r="AF16" s="634">
        <f>'Table 1(Q3''20)'!AH16-'Table 1(Q2''20)'!AH16</f>
        <v>0</v>
      </c>
      <c r="AG16" s="634">
        <f>'Table 1(Q3''20)'!AI16-'Table 1(Q2''20)'!AI16</f>
        <v>0</v>
      </c>
      <c r="AH16" s="634">
        <f>'Table 1(Q3''20)'!AJ16-'Table 1(Q2''20)'!AJ16</f>
        <v>0</v>
      </c>
      <c r="AI16" s="634">
        <f>'Table 1(Q3''20)'!AK16-'Table 1(Q2''20)'!AK16</f>
        <v>0</v>
      </c>
      <c r="AJ16" s="634">
        <f>'Table 1(Q3''20)'!AL16-'Table 1(Q2''20)'!AL16</f>
        <v>0</v>
      </c>
      <c r="AK16" s="634">
        <f>'Table 1(Q3''20)'!AM16</f>
        <v>14.474716145204232</v>
      </c>
    </row>
    <row r="17" spans="1:60" x14ac:dyDescent="0.25">
      <c r="B17" s="388"/>
      <c r="C17" s="631">
        <f>'Table 1(Q3''20)'!C17-'Table 1(Q2''20)'!D17</f>
        <v>0</v>
      </c>
      <c r="D17" s="631">
        <f>'Table 1(Q3''20)'!D17-'Table 1(Q2''20)'!E17</f>
        <v>0</v>
      </c>
      <c r="E17" s="631">
        <f>'Table 1(Q3''20)'!E17-'Table 1(Q2''20)'!F17</f>
        <v>0</v>
      </c>
      <c r="F17" s="631">
        <f>'Table 1(Q3''20)'!F17-'Table 1(Q2''20)'!G17</f>
        <v>0</v>
      </c>
      <c r="G17" s="631">
        <f>'Table 1(Q3''20)'!G17-'Table 1(Q2''20)'!H17</f>
        <v>0</v>
      </c>
      <c r="H17" s="631">
        <f>'Table 1(Q3''20)'!H17-'Table 1(Q2''20)'!I17</f>
        <v>0</v>
      </c>
      <c r="I17" s="631">
        <f>'Table 1(Q3''20)'!I17-'Table 1(Q2''20)'!J17</f>
        <v>0</v>
      </c>
      <c r="J17" s="631">
        <f>'Table 1(Q3''20)'!J17-'Table 1(Q2''20)'!K17</f>
        <v>0</v>
      </c>
      <c r="K17" s="631">
        <f>'Table 1(Q3''20)'!K17</f>
        <v>0</v>
      </c>
      <c r="L17" s="631"/>
      <c r="M17" s="630">
        <f>'Table 1(Q3''20)'!O17-'Table 1(Q2''20)'!O17</f>
        <v>0</v>
      </c>
      <c r="N17" s="630">
        <f>'Table 1(Q3''20)'!P17-'Table 1(Q2''20)'!P17</f>
        <v>0</v>
      </c>
      <c r="O17" s="630">
        <f>'Table 1(Q3''20)'!Q17-'Table 1(Q2''20)'!Q17</f>
        <v>0</v>
      </c>
      <c r="P17" s="630">
        <f>'Table 1(Q3''20)'!R17-'Table 1(Q2''20)'!R17</f>
        <v>0</v>
      </c>
      <c r="Q17" s="630">
        <f>'Table 1(Q3''20)'!S17-'Table 1(Q2''20)'!S17</f>
        <v>0</v>
      </c>
      <c r="R17" s="630">
        <f>'Table 1(Q3''20)'!T17-'Table 1(Q2''20)'!T17</f>
        <v>0</v>
      </c>
      <c r="S17" s="630">
        <f>'Table 1(Q3''20)'!U17-'Table 1(Q2''20)'!U17</f>
        <v>0</v>
      </c>
      <c r="T17" s="630">
        <f>'Table 1(Q3''20)'!V17-'Table 1(Q2''20)'!V17</f>
        <v>0</v>
      </c>
      <c r="U17" s="630">
        <f>'Table 1(Q3''20)'!W17-'Table 1(Q2''20)'!W17</f>
        <v>0</v>
      </c>
      <c r="V17" s="630">
        <f>'Table 1(Q3''20)'!X17-'Table 1(Q2''20)'!X17</f>
        <v>0</v>
      </c>
      <c r="W17" s="630">
        <f>'Table 1(Q3''20)'!Y17-'Table 1(Q2''20)'!Y17</f>
        <v>0</v>
      </c>
      <c r="X17" s="630">
        <f>'Table 1(Q3''20)'!Z17-'Table 1(Q2''20)'!Z17</f>
        <v>0</v>
      </c>
      <c r="Y17" s="630">
        <f>'Table 1(Q3''20)'!AA17-'Table 1(Q2''20)'!AA17</f>
        <v>0</v>
      </c>
      <c r="Z17" s="630">
        <f>'Table 1(Q3''20)'!AB17-'Table 1(Q2''20)'!AB17</f>
        <v>0</v>
      </c>
      <c r="AA17" s="630">
        <f>'Table 1(Q3''20)'!AC17-'Table 1(Q2''20)'!AC17</f>
        <v>0</v>
      </c>
      <c r="AB17" s="630">
        <f>'Table 1(Q3''20)'!AD17-'Table 1(Q2''20)'!AD17</f>
        <v>0</v>
      </c>
      <c r="AC17" s="630">
        <f>'Table 1(Q3''20)'!AE17-'Table 1(Q2''20)'!AE17</f>
        <v>0</v>
      </c>
      <c r="AD17" s="630">
        <f>'Table 1(Q3''20)'!AF17-'Table 1(Q2''20)'!AF17</f>
        <v>0</v>
      </c>
      <c r="AE17" s="630">
        <f>'Table 1(Q3''20)'!AG17-'Table 1(Q2''20)'!AG17</f>
        <v>0</v>
      </c>
      <c r="AF17" s="630">
        <f>'Table 1(Q3''20)'!AH17-'Table 1(Q2''20)'!AH17</f>
        <v>0</v>
      </c>
      <c r="AG17" s="630">
        <f>'Table 1(Q3''20)'!AI17-'Table 1(Q2''20)'!AI17</f>
        <v>0</v>
      </c>
      <c r="AH17" s="630">
        <f>'Table 1(Q3''20)'!AJ17-'Table 1(Q2''20)'!AJ17</f>
        <v>0</v>
      </c>
      <c r="AI17" s="630">
        <f>'Table 1(Q3''20)'!AK17-'Table 1(Q2''20)'!AK17</f>
        <v>0</v>
      </c>
      <c r="AJ17" s="630">
        <f>'Table 1(Q3''20)'!AL17-'Table 1(Q2''20)'!AL17</f>
        <v>0</v>
      </c>
      <c r="AK17" s="630">
        <f>'Table 1(Q3''20)'!AM17</f>
        <v>0</v>
      </c>
    </row>
    <row r="18" spans="1:60" x14ac:dyDescent="0.25">
      <c r="B18" s="34" t="s">
        <v>25</v>
      </c>
      <c r="C18" s="655">
        <f>'Table 1(Q3''20)'!C18-'Table 1(Q2''20)'!D18</f>
        <v>0</v>
      </c>
      <c r="D18" s="655">
        <f>'Table 1(Q3''20)'!D18-'Table 1(Q2''20)'!E18</f>
        <v>0</v>
      </c>
      <c r="E18" s="655">
        <f>'Table 1(Q3''20)'!E18-'Table 1(Q2''20)'!F18</f>
        <v>0</v>
      </c>
      <c r="F18" s="655">
        <f>'Table 1(Q3''20)'!F18-'Table 1(Q2''20)'!G18</f>
        <v>0</v>
      </c>
      <c r="G18" s="655">
        <f>'Table 1(Q3''20)'!G18-'Table 1(Q2''20)'!H18</f>
        <v>0</v>
      </c>
      <c r="H18" s="655">
        <f>'Table 1(Q3''20)'!H18-'Table 1(Q2''20)'!I18</f>
        <v>0</v>
      </c>
      <c r="I18" s="655">
        <f>'Table 1(Q3''20)'!I18-'Table 1(Q2''20)'!J18</f>
        <v>5.3606579096594942E-2</v>
      </c>
      <c r="J18" s="655">
        <f>'Table 1(Q3''20)'!J18-'Table 1(Q2''20)'!K18</f>
        <v>-364.33499382946684</v>
      </c>
      <c r="K18" s="655">
        <f>'Table 1(Q3''20)'!K18</f>
        <v>7865.0275043398742</v>
      </c>
      <c r="L18" s="655"/>
      <c r="M18" s="656">
        <f>'Table 1(Q3''20)'!O18-'Table 1(Q2''20)'!O18</f>
        <v>0</v>
      </c>
      <c r="N18" s="656">
        <f>'Table 1(Q3''20)'!P18-'Table 1(Q2''20)'!P18</f>
        <v>0</v>
      </c>
      <c r="O18" s="656">
        <f>'Table 1(Q3''20)'!Q18-'Table 1(Q2''20)'!Q18</f>
        <v>0</v>
      </c>
      <c r="P18" s="656">
        <f>'Table 1(Q3''20)'!R18-'Table 1(Q2''20)'!R18</f>
        <v>0</v>
      </c>
      <c r="Q18" s="656">
        <f>'Table 1(Q3''20)'!S18-'Table 1(Q2''20)'!S18</f>
        <v>0</v>
      </c>
      <c r="R18" s="656">
        <f>'Table 1(Q3''20)'!T18-'Table 1(Q2''20)'!T18</f>
        <v>0</v>
      </c>
      <c r="S18" s="656">
        <f>'Table 1(Q3''20)'!U18-'Table 1(Q2''20)'!U18</f>
        <v>0</v>
      </c>
      <c r="T18" s="656">
        <f>'Table 1(Q3''20)'!V18-'Table 1(Q2''20)'!V18</f>
        <v>0</v>
      </c>
      <c r="U18" s="656">
        <f>'Table 1(Q3''20)'!W18-'Table 1(Q2''20)'!W18</f>
        <v>0</v>
      </c>
      <c r="V18" s="656">
        <f>'Table 1(Q3''20)'!X18-'Table 1(Q2''20)'!X18</f>
        <v>0</v>
      </c>
      <c r="W18" s="656">
        <f>'Table 1(Q3''20)'!Y18-'Table 1(Q2''20)'!Y18</f>
        <v>0</v>
      </c>
      <c r="X18" s="656">
        <f>'Table 1(Q3''20)'!Z18-'Table 1(Q2''20)'!Z18</f>
        <v>0</v>
      </c>
      <c r="Y18" s="656">
        <f>'Table 1(Q3''20)'!AA18-'Table 1(Q2''20)'!AA18</f>
        <v>0</v>
      </c>
      <c r="Z18" s="656">
        <f>'Table 1(Q3''20)'!AB18-'Table 1(Q2''20)'!AB18</f>
        <v>0</v>
      </c>
      <c r="AA18" s="656">
        <f>'Table 1(Q3''20)'!AC18-'Table 1(Q2''20)'!AC18</f>
        <v>0</v>
      </c>
      <c r="AB18" s="656">
        <f>'Table 1(Q3''20)'!AD18-'Table 1(Q2''20)'!AD18</f>
        <v>0</v>
      </c>
      <c r="AC18" s="656">
        <f>'Table 1(Q3''20)'!AE18-'Table 1(Q2''20)'!AE18</f>
        <v>0</v>
      </c>
      <c r="AD18" s="656">
        <f>'Table 1(Q3''20)'!AF18-'Table 1(Q2''20)'!AF18</f>
        <v>0</v>
      </c>
      <c r="AE18" s="656">
        <f>'Table 1(Q3''20)'!AG18-'Table 1(Q2''20)'!AG18</f>
        <v>2.7699166327920466E-2</v>
      </c>
      <c r="AF18" s="656">
        <f>'Table 1(Q3''20)'!AH18-'Table 1(Q2''20)'!AH18</f>
        <v>2.5907412769356597E-2</v>
      </c>
      <c r="AG18" s="656">
        <f>'Table 1(Q3''20)'!AI18-'Table 1(Q2''20)'!AI18</f>
        <v>0</v>
      </c>
      <c r="AH18" s="656">
        <f>'Table 1(Q3''20)'!AJ18-'Table 1(Q2''20)'!AJ18</f>
        <v>0</v>
      </c>
      <c r="AI18" s="656">
        <f>'Table 1(Q3''20)'!AK18-'Table 1(Q2''20)'!AK18</f>
        <v>2.5994277543939006</v>
      </c>
      <c r="AJ18" s="656">
        <f>'Table 1(Q3''20)'!AL18-'Table 1(Q2''20)'!AL18</f>
        <v>-17.586129879500959</v>
      </c>
      <c r="AK18" s="656">
        <f>'Table 1(Q3''20)'!AM18</f>
        <v>1939.8222229652222</v>
      </c>
    </row>
    <row r="19" spans="1:60" x14ac:dyDescent="0.25">
      <c r="B19" s="3"/>
      <c r="C19" s="657"/>
      <c r="D19" s="657"/>
      <c r="E19" s="657"/>
      <c r="F19" s="657"/>
      <c r="G19" s="657"/>
      <c r="H19" s="657"/>
      <c r="I19" s="657"/>
      <c r="J19" s="657"/>
      <c r="K19" s="657"/>
      <c r="L19" s="657"/>
      <c r="M19" s="657"/>
      <c r="N19" s="657"/>
      <c r="O19" s="657"/>
      <c r="P19" s="657"/>
      <c r="Q19" s="657"/>
      <c r="R19" s="657"/>
      <c r="S19" s="657"/>
      <c r="T19" s="657"/>
      <c r="U19" s="657"/>
      <c r="V19" s="657"/>
      <c r="W19" s="657"/>
      <c r="X19" s="657"/>
      <c r="Y19" s="657"/>
      <c r="Z19" s="657"/>
      <c r="AA19" s="657"/>
      <c r="AB19" s="657"/>
      <c r="AC19" s="657"/>
      <c r="AD19" s="657"/>
      <c r="AE19" s="657"/>
      <c r="AF19" s="657"/>
      <c r="AG19" s="657"/>
      <c r="AH19" s="657"/>
      <c r="AI19" s="657"/>
      <c r="AJ19" s="657"/>
      <c r="AK19" s="657"/>
    </row>
    <row r="20" spans="1:60" x14ac:dyDescent="0.25">
      <c r="A20" s="388"/>
      <c r="B20" s="388" t="s">
        <v>32</v>
      </c>
      <c r="C20" s="658"/>
      <c r="D20" s="658"/>
      <c r="E20" s="658"/>
      <c r="F20" s="658"/>
      <c r="G20" s="658"/>
      <c r="H20" s="658"/>
      <c r="I20" s="658"/>
      <c r="J20" s="658"/>
      <c r="K20" s="658"/>
      <c r="L20" s="658"/>
      <c r="M20" s="659"/>
      <c r="N20" s="659"/>
      <c r="O20" s="659"/>
      <c r="P20" s="659"/>
      <c r="Q20" s="659"/>
      <c r="R20" s="659"/>
      <c r="S20" s="659"/>
      <c r="T20" s="659"/>
      <c r="U20" s="659"/>
      <c r="V20" s="659"/>
      <c r="W20" s="659"/>
      <c r="X20" s="659"/>
      <c r="Y20" s="659"/>
      <c r="Z20" s="659"/>
      <c r="AA20" s="659"/>
      <c r="AB20" s="659"/>
      <c r="AC20" s="659"/>
      <c r="AD20" s="659"/>
      <c r="AE20" s="659"/>
      <c r="AF20" s="659"/>
      <c r="AG20" s="659"/>
      <c r="AH20" s="659"/>
      <c r="AI20" s="659"/>
      <c r="AJ20" s="659"/>
      <c r="AK20" s="659"/>
    </row>
    <row r="21" spans="1:60" s="614" customFormat="1" x14ac:dyDescent="0.25">
      <c r="A21" s="388"/>
      <c r="B21" s="39" t="s">
        <v>27</v>
      </c>
      <c r="C21" s="654">
        <f>'Table 1(Q3''20)'!C21-'Table 1(Q2''20)'!D21</f>
        <v>5</v>
      </c>
      <c r="D21" s="654">
        <f>'Table 1(Q3''20)'!D21-'Table 1(Q2''20)'!E21</f>
        <v>0</v>
      </c>
      <c r="E21" s="654">
        <f>'Table 1(Q3''20)'!E21-'Table 1(Q2''20)'!F21</f>
        <v>-20</v>
      </c>
      <c r="F21" s="654">
        <f>'Table 1(Q3''20)'!F21-'Table 1(Q2''20)'!G21</f>
        <v>-15</v>
      </c>
      <c r="G21" s="654">
        <f>'Table 1(Q3''20)'!G21-'Table 1(Q2''20)'!H21</f>
        <v>-15</v>
      </c>
      <c r="H21" s="654">
        <f>'Table 1(Q3''20)'!H21-'Table 1(Q2''20)'!I21</f>
        <v>-15</v>
      </c>
      <c r="I21" s="654">
        <f>'Table 1(Q3''20)'!I21-'Table 1(Q2''20)'!J21</f>
        <v>-9.2598714159876181</v>
      </c>
      <c r="J21" s="654">
        <f>'Table 1(Q3''20)'!J21-'Table 1(Q2''20)'!K21</f>
        <v>-8.5419588488125555</v>
      </c>
      <c r="K21" s="654">
        <f>'Table 1(Q3''20)'!K21</f>
        <v>2996.0824315060418</v>
      </c>
      <c r="L21" s="654"/>
      <c r="M21" s="654">
        <f>'Table 1(Q3''20)'!O21-'Table 1(Q2''20)'!O21</f>
        <v>0</v>
      </c>
      <c r="N21" s="654">
        <f>'Table 1(Q3''20)'!P21-'Table 1(Q2''20)'!P21</f>
        <v>0</v>
      </c>
      <c r="O21" s="654">
        <f>'Table 1(Q3''20)'!Q21-'Table 1(Q2''20)'!Q21</f>
        <v>-5</v>
      </c>
      <c r="P21" s="654">
        <f>'Table 1(Q3''20)'!R21-'Table 1(Q2''20)'!R21</f>
        <v>-5</v>
      </c>
      <c r="Q21" s="654">
        <f>'Table 1(Q3''20)'!S21-'Table 1(Q2''20)'!S21</f>
        <v>-5</v>
      </c>
      <c r="R21" s="654">
        <f>'Table 1(Q3''20)'!T21-'Table 1(Q2''20)'!T21</f>
        <v>-5</v>
      </c>
      <c r="S21" s="654">
        <f>'Table 1(Q3''20)'!U21-'Table 1(Q2''20)'!U21</f>
        <v>0</v>
      </c>
      <c r="T21" s="654">
        <f>'Table 1(Q3''20)'!V21-'Table 1(Q2''20)'!V21</f>
        <v>-5</v>
      </c>
      <c r="U21" s="654">
        <f>'Table 1(Q3''20)'!W21-'Table 1(Q2''20)'!W21</f>
        <v>0</v>
      </c>
      <c r="V21" s="654">
        <f>'Table 1(Q3''20)'!X21-'Table 1(Q2''20)'!X21</f>
        <v>-5</v>
      </c>
      <c r="W21" s="654">
        <f>'Table 1(Q3''20)'!Y21-'Table 1(Q2''20)'!Y21</f>
        <v>0</v>
      </c>
      <c r="X21" s="654">
        <f>'Table 1(Q3''20)'!Z21-'Table 1(Q2''20)'!Z21</f>
        <v>-5</v>
      </c>
      <c r="Y21" s="654">
        <f>'Table 1(Q3''20)'!AA21-'Table 1(Q2''20)'!AA21</f>
        <v>0</v>
      </c>
      <c r="Z21" s="654">
        <f>'Table 1(Q3''20)'!AB21-'Table 1(Q2''20)'!AB21</f>
        <v>0</v>
      </c>
      <c r="AA21" s="654">
        <f>'Table 1(Q3''20)'!AC21-'Table 1(Q2''20)'!AC21</f>
        <v>-5</v>
      </c>
      <c r="AB21" s="654">
        <f>'Table 1(Q3''20)'!AD21-'Table 1(Q2''20)'!AD21</f>
        <v>-5</v>
      </c>
      <c r="AC21" s="654">
        <f>'Table 1(Q3''20)'!AE21-'Table 1(Q2''20)'!AE21</f>
        <v>0</v>
      </c>
      <c r="AD21" s="654">
        <f>'Table 1(Q3''20)'!AF21-'Table 1(Q2''20)'!AF21</f>
        <v>0</v>
      </c>
      <c r="AE21" s="654">
        <f>'Table 1(Q3''20)'!AG21-'Table 1(Q2''20)'!AG21</f>
        <v>-3.2207985814796984</v>
      </c>
      <c r="AF21" s="654">
        <f>'Table 1(Q3''20)'!AH21-'Table 1(Q2''20)'!AH21</f>
        <v>-3.2903840058537526</v>
      </c>
      <c r="AG21" s="654">
        <f>'Table 1(Q3''20)'!AI21-'Table 1(Q2''20)'!AI21</f>
        <v>-0.37156974956462818</v>
      </c>
      <c r="AH21" s="654">
        <f>'Table 1(Q3''20)'!AJ21-'Table 1(Q2''20)'!AJ21</f>
        <v>-2.3771190790896526</v>
      </c>
      <c r="AI21" s="654">
        <f>'Table 1(Q3''20)'!AK21-'Table 1(Q2''20)'!AK21</f>
        <v>-13.624086497768985</v>
      </c>
      <c r="AJ21" s="654">
        <f>'Table 1(Q3''20)'!AL21-'Table 1(Q2''20)'!AL21</f>
        <v>2.8701080955551674</v>
      </c>
      <c r="AK21" s="654">
        <f>'Table 1(Q3''20)'!AM21</f>
        <v>660.15700498021272</v>
      </c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</row>
    <row r="22" spans="1:60" x14ac:dyDescent="0.25">
      <c r="B22" s="803" t="s">
        <v>4</v>
      </c>
      <c r="C22" s="804">
        <f>'Table 1(Q3''20)'!C22-'Table 1(Q2''20)'!D22</f>
        <v>5</v>
      </c>
      <c r="D22" s="804">
        <f>'Table 1(Q3''20)'!D22-'Table 1(Q2''20)'!E22</f>
        <v>0</v>
      </c>
      <c r="E22" s="804">
        <f>'Table 1(Q3''20)'!E22-'Table 1(Q2''20)'!F22</f>
        <v>-20</v>
      </c>
      <c r="F22" s="804">
        <f>'Table 1(Q3''20)'!F22-'Table 1(Q2''20)'!G22</f>
        <v>-15</v>
      </c>
      <c r="G22" s="804">
        <f>'Table 1(Q3''20)'!G22-'Table 1(Q2''20)'!H22</f>
        <v>-15</v>
      </c>
      <c r="H22" s="804">
        <f>'Table 1(Q3''20)'!H22-'Table 1(Q2''20)'!I22</f>
        <v>-15</v>
      </c>
      <c r="I22" s="804">
        <f>'Table 1(Q3''20)'!I22-'Table 1(Q2''20)'!J22</f>
        <v>-9.2598714159876181</v>
      </c>
      <c r="J22" s="804">
        <f>'Table 1(Q3''20)'!J22-'Table 1(Q2''20)'!K22</f>
        <v>-8.5419588488125555</v>
      </c>
      <c r="K22" s="804">
        <f>'Table 1(Q3''20)'!K22</f>
        <v>2996.0824315060418</v>
      </c>
      <c r="L22" s="804"/>
      <c r="M22" s="805">
        <f>'Table 1(Q3''20)'!O22-'Table 1(Q2''20)'!O22</f>
        <v>0</v>
      </c>
      <c r="N22" s="805">
        <f>'Table 1(Q3''20)'!P22-'Table 1(Q2''20)'!P22</f>
        <v>0</v>
      </c>
      <c r="O22" s="805">
        <f>'Table 1(Q3''20)'!Q22-'Table 1(Q2''20)'!Q22</f>
        <v>-10</v>
      </c>
      <c r="P22" s="805">
        <f>'Table 1(Q3''20)'!R22-'Table 1(Q2''20)'!R22</f>
        <v>-5</v>
      </c>
      <c r="Q22" s="805">
        <f>'Table 1(Q3''20)'!S22-'Table 1(Q2''20)'!S22</f>
        <v>-5</v>
      </c>
      <c r="R22" s="805">
        <f>'Table 1(Q3''20)'!T22-'Table 1(Q2''20)'!T22</f>
        <v>-5</v>
      </c>
      <c r="S22" s="805">
        <f>'Table 1(Q3''20)'!U22-'Table 1(Q2''20)'!U22</f>
        <v>-5</v>
      </c>
      <c r="T22" s="805">
        <f>'Table 1(Q3''20)'!V22-'Table 1(Q2''20)'!V22</f>
        <v>-5</v>
      </c>
      <c r="U22" s="805">
        <f>'Table 1(Q3''20)'!W22-'Table 1(Q2''20)'!W22</f>
        <v>0</v>
      </c>
      <c r="V22" s="805">
        <f>'Table 1(Q3''20)'!X22-'Table 1(Q2''20)'!X22</f>
        <v>-5</v>
      </c>
      <c r="W22" s="805">
        <f>'Table 1(Q3''20)'!Y22-'Table 1(Q2''20)'!Y22</f>
        <v>-5</v>
      </c>
      <c r="X22" s="805">
        <f>'Table 1(Q3''20)'!Z22-'Table 1(Q2''20)'!Z22</f>
        <v>-5</v>
      </c>
      <c r="Y22" s="805">
        <f>'Table 1(Q3''20)'!AA22-'Table 1(Q2''20)'!AA22</f>
        <v>0</v>
      </c>
      <c r="Z22" s="805">
        <f>'Table 1(Q3''20)'!AB22-'Table 1(Q2''20)'!AB22</f>
        <v>-5</v>
      </c>
      <c r="AA22" s="805">
        <f>'Table 1(Q3''20)'!AC22-'Table 1(Q2''20)'!AC22</f>
        <v>-5</v>
      </c>
      <c r="AB22" s="805">
        <f>'Table 1(Q3''20)'!AD22-'Table 1(Q2''20)'!AD22</f>
        <v>-5</v>
      </c>
      <c r="AC22" s="805">
        <f>'Table 1(Q3''20)'!AE22-'Table 1(Q2''20)'!AE22</f>
        <v>-5</v>
      </c>
      <c r="AD22" s="805">
        <f>'Table 1(Q3''20)'!AF22-'Table 1(Q2''20)'!AF22</f>
        <v>0</v>
      </c>
      <c r="AE22" s="805">
        <f>'Table 1(Q3''20)'!AG22-'Table 1(Q2''20)'!AG22</f>
        <v>-3.2207985814796984</v>
      </c>
      <c r="AF22" s="805">
        <f>'Table 1(Q3''20)'!AH22-'Table 1(Q2''20)'!AH22</f>
        <v>-3.2903840058537526</v>
      </c>
      <c r="AG22" s="805">
        <f>'Table 1(Q3''20)'!AI22-'Table 1(Q2''20)'!AI22</f>
        <v>-0.37156974956462818</v>
      </c>
      <c r="AH22" s="805">
        <f>'Table 1(Q3''20)'!AJ22-'Table 1(Q2''20)'!AJ22</f>
        <v>-2.3771190790896526</v>
      </c>
      <c r="AI22" s="805">
        <f>'Table 1(Q3''20)'!AK22-'Table 1(Q2''20)'!AK22</f>
        <v>-13.624086497768985</v>
      </c>
      <c r="AJ22" s="805">
        <f>'Table 1(Q3''20)'!AL22-'Table 1(Q2''20)'!AL22</f>
        <v>2.8701080955551674</v>
      </c>
      <c r="AK22" s="805">
        <f>'Table 1(Q3''20)'!AM22</f>
        <v>660.15700498021272</v>
      </c>
    </row>
    <row r="23" spans="1:60" x14ac:dyDescent="0.25">
      <c r="B23" s="590" t="s">
        <v>9</v>
      </c>
      <c r="C23" s="806">
        <f>'Table 1(Q3''20)'!C23-'Table 1(Q2''20)'!D23</f>
        <v>0</v>
      </c>
      <c r="D23" s="806">
        <f>'Table 1(Q3''20)'!D23-'Table 1(Q2''20)'!E23</f>
        <v>0</v>
      </c>
      <c r="E23" s="806">
        <f>'Table 1(Q3''20)'!E23-'Table 1(Q2''20)'!F23</f>
        <v>0</v>
      </c>
      <c r="F23" s="806">
        <f>'Table 1(Q3''20)'!F23-'Table 1(Q2''20)'!G23</f>
        <v>0</v>
      </c>
      <c r="G23" s="806">
        <f>'Table 1(Q3''20)'!G23-'Table 1(Q2''20)'!H23</f>
        <v>0</v>
      </c>
      <c r="H23" s="806">
        <f>'Table 1(Q3''20)'!H23-'Table 1(Q2''20)'!I23</f>
        <v>0</v>
      </c>
      <c r="I23" s="807" t="s">
        <v>101</v>
      </c>
      <c r="J23" s="807" t="s">
        <v>101</v>
      </c>
      <c r="K23" s="812" t="str">
        <f>'Table 1(Q3''20)'!K23</f>
        <v>†</v>
      </c>
      <c r="L23" s="806"/>
      <c r="M23" s="808">
        <f>'Table 1(Q3''20)'!O23-'Table 1(Q2''20)'!O23</f>
        <v>0</v>
      </c>
      <c r="N23" s="808">
        <f>'Table 1(Q3''20)'!P23-'Table 1(Q2''20)'!P23</f>
        <v>0</v>
      </c>
      <c r="O23" s="808">
        <f>'Table 1(Q3''20)'!Q23-'Table 1(Q2''20)'!Q23</f>
        <v>0</v>
      </c>
      <c r="P23" s="808">
        <f>'Table 1(Q3''20)'!R23-'Table 1(Q2''20)'!R23</f>
        <v>0</v>
      </c>
      <c r="Q23" s="808">
        <f>'Table 1(Q3''20)'!S23-'Table 1(Q2''20)'!S23</f>
        <v>0</v>
      </c>
      <c r="R23" s="808">
        <f>'Table 1(Q3''20)'!T23-'Table 1(Q2''20)'!T23</f>
        <v>0</v>
      </c>
      <c r="S23" s="808">
        <f>'Table 1(Q3''20)'!U23-'Table 1(Q2''20)'!U23</f>
        <v>0</v>
      </c>
      <c r="T23" s="808">
        <f>'Table 1(Q3''20)'!V23-'Table 1(Q2''20)'!V23</f>
        <v>0</v>
      </c>
      <c r="U23" s="808">
        <f>'Table 1(Q3''20)'!W23-'Table 1(Q2''20)'!W23</f>
        <v>0</v>
      </c>
      <c r="V23" s="808">
        <f>'Table 1(Q3''20)'!X23-'Table 1(Q2''20)'!X23</f>
        <v>0</v>
      </c>
      <c r="W23" s="808">
        <f>'Table 1(Q3''20)'!Y23-'Table 1(Q2''20)'!Y23</f>
        <v>0</v>
      </c>
      <c r="X23" s="808">
        <f>'Table 1(Q3''20)'!Z23-'Table 1(Q2''20)'!Z23</f>
        <v>0</v>
      </c>
      <c r="Y23" s="808">
        <f>'Table 1(Q3''20)'!AA23-'Table 1(Q2''20)'!AA23</f>
        <v>0</v>
      </c>
      <c r="Z23" s="808">
        <f>'Table 1(Q3''20)'!AB23-'Table 1(Q2''20)'!AB23</f>
        <v>0</v>
      </c>
      <c r="AA23" s="808">
        <f>'Table 1(Q3''20)'!AC23-'Table 1(Q2''20)'!AC23</f>
        <v>0</v>
      </c>
      <c r="AB23" s="808">
        <f>'Table 1(Q3''20)'!AD23-'Table 1(Q2''20)'!AD23</f>
        <v>0</v>
      </c>
      <c r="AC23" s="808">
        <f>'Table 1(Q3''20)'!AE23-'Table 1(Q2''20)'!AE23</f>
        <v>0</v>
      </c>
      <c r="AD23" s="808">
        <f>'Table 1(Q3''20)'!AF23-'Table 1(Q2''20)'!AF23</f>
        <v>0</v>
      </c>
      <c r="AE23" s="807" t="s">
        <v>101</v>
      </c>
      <c r="AF23" s="807" t="s">
        <v>101</v>
      </c>
      <c r="AG23" s="807" t="s">
        <v>101</v>
      </c>
      <c r="AH23" s="807" t="s">
        <v>101</v>
      </c>
      <c r="AI23" s="807" t="s">
        <v>101</v>
      </c>
      <c r="AJ23" s="807" t="s">
        <v>101</v>
      </c>
      <c r="AK23" s="807" t="str">
        <f>'Table 1(Q3''20)'!AM23</f>
        <v>†</v>
      </c>
    </row>
    <row r="24" spans="1:60" x14ac:dyDescent="0.25">
      <c r="B24" s="388"/>
      <c r="C24" s="631"/>
      <c r="D24" s="631"/>
      <c r="E24" s="631"/>
      <c r="F24" s="631"/>
      <c r="G24" s="631"/>
      <c r="H24" s="631"/>
      <c r="I24" s="631"/>
      <c r="J24" s="631"/>
      <c r="K24" s="631"/>
      <c r="L24" s="631"/>
      <c r="M24" s="630"/>
      <c r="N24" s="630"/>
      <c r="O24" s="630"/>
      <c r="P24" s="630"/>
      <c r="Q24" s="630"/>
      <c r="R24" s="630"/>
      <c r="S24" s="630"/>
      <c r="T24" s="630"/>
      <c r="U24" s="630"/>
      <c r="V24" s="630"/>
      <c r="W24" s="630"/>
      <c r="X24" s="630"/>
      <c r="Y24" s="630"/>
      <c r="Z24" s="630"/>
      <c r="AA24" s="630"/>
      <c r="AB24" s="630"/>
      <c r="AC24" s="630"/>
      <c r="AD24" s="630"/>
      <c r="AE24" s="630"/>
      <c r="AF24" s="630"/>
      <c r="AG24" s="630"/>
      <c r="AH24" s="630"/>
      <c r="AI24" s="630"/>
      <c r="AJ24" s="630"/>
      <c r="AK24" s="630"/>
    </row>
    <row r="25" spans="1:60" s="614" customFormat="1" x14ac:dyDescent="0.25">
      <c r="A25" s="388"/>
      <c r="B25" s="39" t="s">
        <v>5</v>
      </c>
      <c r="C25" s="654">
        <f>'Table 1(Q3''20)'!C25-'Table 1(Q2''20)'!D25</f>
        <v>0</v>
      </c>
      <c r="D25" s="654">
        <f>'Table 1(Q3''20)'!D25-'Table 1(Q2''20)'!E25</f>
        <v>0</v>
      </c>
      <c r="E25" s="654">
        <f>'Table 1(Q3''20)'!E25-'Table 1(Q2''20)'!F25</f>
        <v>0</v>
      </c>
      <c r="F25" s="654">
        <f>'Table 1(Q3''20)'!F25-'Table 1(Q2''20)'!G25</f>
        <v>0</v>
      </c>
      <c r="G25" s="654">
        <f>'Table 1(Q3''20)'!G25-'Table 1(Q2''20)'!H25</f>
        <v>0</v>
      </c>
      <c r="H25" s="654">
        <f>'Table 1(Q3''20)'!H25-'Table 1(Q2''20)'!I25</f>
        <v>0</v>
      </c>
      <c r="I25" s="654">
        <f>'Table 1(Q3''20)'!I25-'Table 1(Q2''20)'!J25</f>
        <v>0.17809425054792882</v>
      </c>
      <c r="J25" s="654">
        <f>'Table 1(Q3''20)'!J25-'Table 1(Q2''20)'!K25</f>
        <v>13.077775153082257</v>
      </c>
      <c r="K25" s="654">
        <f>'Table 1(Q3''20)'!K25</f>
        <v>2071.8912347467462</v>
      </c>
      <c r="L25" s="654"/>
      <c r="M25" s="654">
        <f>'Table 1(Q3''20)'!O25-'Table 1(Q2''20)'!O25</f>
        <v>0</v>
      </c>
      <c r="N25" s="654">
        <f>'Table 1(Q3''20)'!P25-'Table 1(Q2''20)'!P25</f>
        <v>0</v>
      </c>
      <c r="O25" s="654">
        <f>'Table 1(Q3''20)'!Q25-'Table 1(Q2''20)'!Q25</f>
        <v>0</v>
      </c>
      <c r="P25" s="654">
        <f>'Table 1(Q3''20)'!R25-'Table 1(Q2''20)'!R25</f>
        <v>0</v>
      </c>
      <c r="Q25" s="654">
        <f>'Table 1(Q3''20)'!S25-'Table 1(Q2''20)'!S25</f>
        <v>0</v>
      </c>
      <c r="R25" s="654">
        <f>'Table 1(Q3''20)'!T25-'Table 1(Q2''20)'!T25</f>
        <v>0</v>
      </c>
      <c r="S25" s="654">
        <f>'Table 1(Q3''20)'!U25-'Table 1(Q2''20)'!U25</f>
        <v>0</v>
      </c>
      <c r="T25" s="654">
        <f>'Table 1(Q3''20)'!V25-'Table 1(Q2''20)'!V25</f>
        <v>0</v>
      </c>
      <c r="U25" s="654">
        <f>'Table 1(Q3''20)'!W25-'Table 1(Q2''20)'!W25</f>
        <v>0</v>
      </c>
      <c r="V25" s="654">
        <f>'Table 1(Q3''20)'!X25-'Table 1(Q2''20)'!X25</f>
        <v>0</v>
      </c>
      <c r="W25" s="654">
        <f>'Table 1(Q3''20)'!Y25-'Table 1(Q2''20)'!Y25</f>
        <v>0</v>
      </c>
      <c r="X25" s="654">
        <f>'Table 1(Q3''20)'!Z25-'Table 1(Q2''20)'!Z25</f>
        <v>0</v>
      </c>
      <c r="Y25" s="654">
        <f>'Table 1(Q3''20)'!AA25-'Table 1(Q2''20)'!AA25</f>
        <v>0</v>
      </c>
      <c r="Z25" s="654">
        <f>'Table 1(Q3''20)'!AB25-'Table 1(Q2''20)'!AB25</f>
        <v>0</v>
      </c>
      <c r="AA25" s="654">
        <f>'Table 1(Q3''20)'!AC25-'Table 1(Q2''20)'!AC25</f>
        <v>0</v>
      </c>
      <c r="AB25" s="654">
        <f>'Table 1(Q3''20)'!AD25-'Table 1(Q2''20)'!AD25</f>
        <v>0</v>
      </c>
      <c r="AC25" s="654">
        <f>'Table 1(Q3''20)'!AE25-'Table 1(Q2''20)'!AE25</f>
        <v>0</v>
      </c>
      <c r="AD25" s="654">
        <f>'Table 1(Q3''20)'!AF25-'Table 1(Q2''20)'!AF25</f>
        <v>0</v>
      </c>
      <c r="AE25" s="654">
        <f>'Table 1(Q3''20)'!AG25-'Table 1(Q2''20)'!AG25</f>
        <v>-0.17948954671703632</v>
      </c>
      <c r="AF25" s="654">
        <f>'Table 1(Q3''20)'!AH25-'Table 1(Q2''20)'!AH25</f>
        <v>-5.1794895467170363</v>
      </c>
      <c r="AG25" s="654">
        <f>'Table 1(Q3''20)'!AI25-'Table 1(Q2''20)'!AI25</f>
        <v>4.82051045328285</v>
      </c>
      <c r="AH25" s="654">
        <f>'Table 1(Q3''20)'!AJ25-'Table 1(Q2''20)'!AJ25</f>
        <v>0.82051045328290684</v>
      </c>
      <c r="AI25" s="654">
        <f>'Table 1(Q3''20)'!AK25-'Table 1(Q2''20)'!AK25</f>
        <v>0.67437760795468193</v>
      </c>
      <c r="AJ25" s="654">
        <f>'Table 1(Q3''20)'!AL25-'Table 1(Q2''20)'!AL25</f>
        <v>1.3495411079546784</v>
      </c>
      <c r="AK25" s="654">
        <f>'Table 1(Q3''20)'!AM25</f>
        <v>498.44264624698388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</row>
    <row r="26" spans="1:60" x14ac:dyDescent="0.25">
      <c r="B26" s="388"/>
      <c r="C26" s="631"/>
      <c r="D26" s="631"/>
      <c r="E26" s="631"/>
      <c r="F26" s="631"/>
      <c r="G26" s="631"/>
      <c r="H26" s="631"/>
      <c r="I26" s="631"/>
      <c r="J26" s="631"/>
      <c r="K26" s="631"/>
      <c r="L26" s="631"/>
      <c r="M26" s="630"/>
      <c r="N26" s="630"/>
      <c r="O26" s="630"/>
      <c r="P26" s="630"/>
      <c r="Q26" s="630"/>
      <c r="R26" s="630"/>
      <c r="S26" s="630"/>
      <c r="T26" s="630"/>
      <c r="U26" s="630"/>
      <c r="V26" s="630"/>
      <c r="W26" s="630"/>
      <c r="X26" s="630"/>
      <c r="Y26" s="630"/>
      <c r="Z26" s="630"/>
      <c r="AA26" s="630"/>
      <c r="AB26" s="630"/>
      <c r="AC26" s="630"/>
      <c r="AD26" s="630"/>
      <c r="AE26" s="630"/>
      <c r="AF26" s="630"/>
      <c r="AG26" s="630"/>
      <c r="AH26" s="630"/>
      <c r="AI26" s="630"/>
      <c r="AJ26" s="630"/>
      <c r="AK26" s="630"/>
    </row>
    <row r="27" spans="1:60" s="614" customFormat="1" x14ac:dyDescent="0.25">
      <c r="A27" s="388"/>
      <c r="B27" s="39" t="s">
        <v>6</v>
      </c>
      <c r="C27" s="654">
        <f>'Table 1(Q3''20)'!C27-'Table 1(Q2''20)'!D27</f>
        <v>5</v>
      </c>
      <c r="D27" s="654">
        <f>'Table 1(Q3''20)'!D27-'Table 1(Q2''20)'!E27</f>
        <v>5</v>
      </c>
      <c r="E27" s="654">
        <f>'Table 1(Q3''20)'!E27-'Table 1(Q2''20)'!F27</f>
        <v>15</v>
      </c>
      <c r="F27" s="654">
        <f>'Table 1(Q3''20)'!F27-'Table 1(Q2''20)'!G27</f>
        <v>15</v>
      </c>
      <c r="G27" s="654">
        <f>'Table 1(Q3''20)'!G27-'Table 1(Q2''20)'!H27</f>
        <v>15</v>
      </c>
      <c r="H27" s="654">
        <f>'Table 1(Q3''20)'!H27-'Table 1(Q2''20)'!I27</f>
        <v>20</v>
      </c>
      <c r="I27" s="654">
        <f>'Table 1(Q3''20)'!I27-'Table 1(Q2''20)'!J27</f>
        <v>-28.328085498555993</v>
      </c>
      <c r="J27" s="654">
        <f>'Table 1(Q3''20)'!J27-'Table 1(Q2''20)'!K27</f>
        <v>-102.16650364615498</v>
      </c>
      <c r="K27" s="654">
        <f>'Table 1(Q3''20)'!K27</f>
        <v>2276.1485694111707</v>
      </c>
      <c r="L27" s="654"/>
      <c r="M27" s="654">
        <f>'Table 1(Q3''20)'!O27-'Table 1(Q2''20)'!O27</f>
        <v>0</v>
      </c>
      <c r="N27" s="654">
        <f>'Table 1(Q3''20)'!P27-'Table 1(Q2''20)'!P27</f>
        <v>0</v>
      </c>
      <c r="O27" s="654">
        <f>'Table 1(Q3''20)'!Q27-'Table 1(Q2''20)'!Q27</f>
        <v>5</v>
      </c>
      <c r="P27" s="654">
        <f>'Table 1(Q3''20)'!R27-'Table 1(Q2''20)'!R27</f>
        <v>5</v>
      </c>
      <c r="Q27" s="654">
        <f>'Table 1(Q3''20)'!S27-'Table 1(Q2''20)'!S27</f>
        <v>5</v>
      </c>
      <c r="R27" s="654">
        <f>'Table 1(Q3''20)'!T27-'Table 1(Q2''20)'!T27</f>
        <v>0</v>
      </c>
      <c r="S27" s="654">
        <f>'Table 1(Q3''20)'!U27-'Table 1(Q2''20)'!U27</f>
        <v>5</v>
      </c>
      <c r="T27" s="654">
        <f>'Table 1(Q3''20)'!V27-'Table 1(Q2''20)'!V27</f>
        <v>5</v>
      </c>
      <c r="U27" s="654">
        <f>'Table 1(Q3''20)'!W27-'Table 1(Q2''20)'!W27</f>
        <v>5</v>
      </c>
      <c r="V27" s="654">
        <f>'Table 1(Q3''20)'!X27-'Table 1(Q2''20)'!X27</f>
        <v>0</v>
      </c>
      <c r="W27" s="654">
        <f>'Table 1(Q3''20)'!Y27-'Table 1(Q2''20)'!Y27</f>
        <v>5</v>
      </c>
      <c r="X27" s="654">
        <f>'Table 1(Q3''20)'!Z27-'Table 1(Q2''20)'!Z27</f>
        <v>5</v>
      </c>
      <c r="Y27" s="654">
        <f>'Table 1(Q3''20)'!AA27-'Table 1(Q2''20)'!AA27</f>
        <v>5</v>
      </c>
      <c r="Z27" s="654">
        <f>'Table 1(Q3''20)'!AB27-'Table 1(Q2''20)'!AB27</f>
        <v>0</v>
      </c>
      <c r="AA27" s="654">
        <f>'Table 1(Q3''20)'!AC27-'Table 1(Q2''20)'!AC27</f>
        <v>5</v>
      </c>
      <c r="AB27" s="654">
        <f>'Table 1(Q3''20)'!AD27-'Table 1(Q2''20)'!AD27</f>
        <v>5</v>
      </c>
      <c r="AC27" s="654">
        <f>'Table 1(Q3''20)'!AE27-'Table 1(Q2''20)'!AE27</f>
        <v>5</v>
      </c>
      <c r="AD27" s="654">
        <f>'Table 1(Q3''20)'!AF27-'Table 1(Q2''20)'!AF27</f>
        <v>5</v>
      </c>
      <c r="AE27" s="654">
        <f>'Table 1(Q3''20)'!AG27-'Table 1(Q2''20)'!AG27</f>
        <v>50.523163767622691</v>
      </c>
      <c r="AF27" s="654">
        <f>'Table 1(Q3''20)'!AH27-'Table 1(Q2''20)'!AH27</f>
        <v>-3.2117226129520304</v>
      </c>
      <c r="AG27" s="654">
        <f>'Table 1(Q3''20)'!AI27-'Table 1(Q2''20)'!AI27</f>
        <v>-51.353711723684569</v>
      </c>
      <c r="AH27" s="654">
        <f>'Table 1(Q3''20)'!AJ27-'Table 1(Q2''20)'!AJ27</f>
        <v>-24.688160621222949</v>
      </c>
      <c r="AI27" s="654">
        <f>'Table 1(Q3''20)'!AK27-'Table 1(Q2''20)'!AK27</f>
        <v>30.929519069772141</v>
      </c>
      <c r="AJ27" s="654">
        <f>'Table 1(Q3''20)'!AL27-'Table 1(Q2''20)'!AL27</f>
        <v>-75.9082990052068</v>
      </c>
      <c r="AK27" s="654">
        <f>'Table 1(Q3''20)'!AM27</f>
        <v>509.18485576240937</v>
      </c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</row>
    <row r="28" spans="1:60" x14ac:dyDescent="0.25">
      <c r="B28" s="379" t="s">
        <v>12</v>
      </c>
      <c r="C28" s="633">
        <f>'Table 1(Q3''20)'!C28-'Table 1(Q2''20)'!D28</f>
        <v>0</v>
      </c>
      <c r="D28" s="633">
        <f>'Table 1(Q3''20)'!D28-'Table 1(Q2''20)'!E28</f>
        <v>0</v>
      </c>
      <c r="E28" s="633">
        <f>'Table 1(Q3''20)'!E28-'Table 1(Q2''20)'!F28</f>
        <v>0</v>
      </c>
      <c r="F28" s="633">
        <f>'Table 1(Q3''20)'!F28-'Table 1(Q2''20)'!G28</f>
        <v>0</v>
      </c>
      <c r="G28" s="633">
        <f>'Table 1(Q3''20)'!G28-'Table 1(Q2''20)'!H28</f>
        <v>0</v>
      </c>
      <c r="H28" s="633">
        <f>'Table 1(Q3''20)'!H28-'Table 1(Q2''20)'!I28</f>
        <v>5</v>
      </c>
      <c r="I28" s="633">
        <f>'Table 1(Q3''20)'!I28-'Table 1(Q2''20)'!J28</f>
        <v>6.4764244109720721</v>
      </c>
      <c r="J28" s="633">
        <f>'Table 1(Q3''20)'!J28-'Table 1(Q2''20)'!K28</f>
        <v>-5.7899486124283612</v>
      </c>
      <c r="K28" s="633">
        <f>'Table 1(Q3''20)'!K28</f>
        <v>677.59370607824258</v>
      </c>
      <c r="L28" s="633"/>
      <c r="M28" s="634">
        <f>'Table 1(Q3''20)'!O28-'Table 1(Q2''20)'!O28</f>
        <v>0</v>
      </c>
      <c r="N28" s="634">
        <f>'Table 1(Q3''20)'!P28-'Table 1(Q2''20)'!P28</f>
        <v>0</v>
      </c>
      <c r="O28" s="634">
        <f>'Table 1(Q3''20)'!Q28-'Table 1(Q2''20)'!Q28</f>
        <v>0</v>
      </c>
      <c r="P28" s="634">
        <f>'Table 1(Q3''20)'!R28-'Table 1(Q2''20)'!R28</f>
        <v>0</v>
      </c>
      <c r="Q28" s="634">
        <f>'Table 1(Q3''20)'!S28-'Table 1(Q2''20)'!S28</f>
        <v>0</v>
      </c>
      <c r="R28" s="634">
        <f>'Table 1(Q3''20)'!T28-'Table 1(Q2''20)'!T28</f>
        <v>0</v>
      </c>
      <c r="S28" s="634">
        <f>'Table 1(Q3''20)'!U28-'Table 1(Q2''20)'!U28</f>
        <v>0</v>
      </c>
      <c r="T28" s="634">
        <f>'Table 1(Q3''20)'!V28-'Table 1(Q2''20)'!V28</f>
        <v>0</v>
      </c>
      <c r="U28" s="634">
        <f>'Table 1(Q3''20)'!W28-'Table 1(Q2''20)'!W28</f>
        <v>0</v>
      </c>
      <c r="V28" s="634">
        <f>'Table 1(Q3''20)'!X28-'Table 1(Q2''20)'!X28</f>
        <v>0</v>
      </c>
      <c r="W28" s="634">
        <f>'Table 1(Q3''20)'!Y28-'Table 1(Q2''20)'!Y28</f>
        <v>0</v>
      </c>
      <c r="X28" s="634">
        <f>'Table 1(Q3''20)'!Z28-'Table 1(Q2''20)'!Z28</f>
        <v>0</v>
      </c>
      <c r="Y28" s="634">
        <f>'Table 1(Q3''20)'!AA28-'Table 1(Q2''20)'!AA28</f>
        <v>0</v>
      </c>
      <c r="Z28" s="634">
        <f>'Table 1(Q3''20)'!AB28-'Table 1(Q2''20)'!AB28</f>
        <v>0</v>
      </c>
      <c r="AA28" s="634">
        <f>'Table 1(Q3''20)'!AC28-'Table 1(Q2''20)'!AC28</f>
        <v>0</v>
      </c>
      <c r="AB28" s="634">
        <f>'Table 1(Q3''20)'!AD28-'Table 1(Q2''20)'!AD28</f>
        <v>0</v>
      </c>
      <c r="AC28" s="634">
        <f>'Table 1(Q3''20)'!AE28-'Table 1(Q2''20)'!AE28</f>
        <v>0</v>
      </c>
      <c r="AD28" s="634">
        <f>'Table 1(Q3''20)'!AF28-'Table 1(Q2''20)'!AF28</f>
        <v>5</v>
      </c>
      <c r="AE28" s="634">
        <f>'Table 1(Q3''20)'!AG28-'Table 1(Q2''20)'!AG28</f>
        <v>1.2830238826284415</v>
      </c>
      <c r="AF28" s="634">
        <f>'Table 1(Q3''20)'!AH28-'Table 1(Q2''20)'!AH28</f>
        <v>1.3550415012244343</v>
      </c>
      <c r="AG28" s="634">
        <f>'Table 1(Q3''20)'!AI28-'Table 1(Q2''20)'!AI28</f>
        <v>1.283023882628413</v>
      </c>
      <c r="AH28" s="634">
        <f>'Table 1(Q3''20)'!AJ28-'Table 1(Q2''20)'!AJ28</f>
        <v>2.5553351444906696</v>
      </c>
      <c r="AI28" s="634">
        <f>'Table 1(Q3''20)'!AK28-'Table 1(Q2''20)'!AK28</f>
        <v>20.291020149652581</v>
      </c>
      <c r="AJ28" s="634">
        <f>'Table 1(Q3''20)'!AL28-'Table 1(Q2''20)'!AL28</f>
        <v>-4.5658034699223009</v>
      </c>
      <c r="AK28" s="634">
        <f>'Table 1(Q3''20)'!AM28</f>
        <v>123.55847203506129</v>
      </c>
    </row>
    <row r="29" spans="1:60" x14ac:dyDescent="0.25">
      <c r="B29" s="379" t="s">
        <v>13</v>
      </c>
      <c r="C29" s="633">
        <f>'Table 1(Q3''20)'!C29-'Table 1(Q2''20)'!D29</f>
        <v>0</v>
      </c>
      <c r="D29" s="633">
        <f>'Table 1(Q3''20)'!D29-'Table 1(Q2''20)'!E29</f>
        <v>-5</v>
      </c>
      <c r="E29" s="633">
        <f>'Table 1(Q3''20)'!E29-'Table 1(Q2''20)'!F29</f>
        <v>0</v>
      </c>
      <c r="F29" s="633">
        <f>'Table 1(Q3''20)'!F29-'Table 1(Q2''20)'!G29</f>
        <v>0</v>
      </c>
      <c r="G29" s="633">
        <f>'Table 1(Q3''20)'!G29-'Table 1(Q2''20)'!H29</f>
        <v>0</v>
      </c>
      <c r="H29" s="633">
        <f>'Table 1(Q3''20)'!H29-'Table 1(Q2''20)'!I29</f>
        <v>0</v>
      </c>
      <c r="I29" s="633">
        <f>'Table 1(Q3''20)'!I29-'Table 1(Q2''20)'!J29</f>
        <v>0</v>
      </c>
      <c r="J29" s="633">
        <f>'Table 1(Q3''20)'!J29-'Table 1(Q2''20)'!K29</f>
        <v>-7.2456647450788552</v>
      </c>
      <c r="K29" s="633">
        <f>'Table 1(Q3''20)'!K29</f>
        <v>157.59391011078134</v>
      </c>
      <c r="L29" s="633"/>
      <c r="M29" s="634">
        <f>'Table 1(Q3''20)'!O29-'Table 1(Q2''20)'!O29</f>
        <v>0</v>
      </c>
      <c r="N29" s="634">
        <f>'Table 1(Q3''20)'!P29-'Table 1(Q2''20)'!P29</f>
        <v>0</v>
      </c>
      <c r="O29" s="634">
        <f>'Table 1(Q3''20)'!Q29-'Table 1(Q2''20)'!Q29</f>
        <v>0</v>
      </c>
      <c r="P29" s="634">
        <f>'Table 1(Q3''20)'!R29-'Table 1(Q2''20)'!R29</f>
        <v>0</v>
      </c>
      <c r="Q29" s="634">
        <f>'Table 1(Q3''20)'!S29-'Table 1(Q2''20)'!S29</f>
        <v>0</v>
      </c>
      <c r="R29" s="634">
        <f>'Table 1(Q3''20)'!T29-'Table 1(Q2''20)'!T29</f>
        <v>0</v>
      </c>
      <c r="S29" s="634">
        <f>'Table 1(Q3''20)'!U29-'Table 1(Q2''20)'!U29</f>
        <v>0</v>
      </c>
      <c r="T29" s="634">
        <f>'Table 1(Q3''20)'!V29-'Table 1(Q2''20)'!V29</f>
        <v>0</v>
      </c>
      <c r="U29" s="634">
        <f>'Table 1(Q3''20)'!W29-'Table 1(Q2''20)'!W29</f>
        <v>0</v>
      </c>
      <c r="V29" s="634">
        <f>'Table 1(Q3''20)'!X29-'Table 1(Q2''20)'!X29</f>
        <v>0</v>
      </c>
      <c r="W29" s="634">
        <f>'Table 1(Q3''20)'!Y29-'Table 1(Q2''20)'!Y29</f>
        <v>0</v>
      </c>
      <c r="X29" s="634">
        <f>'Table 1(Q3''20)'!Z29-'Table 1(Q2''20)'!Z29</f>
        <v>0</v>
      </c>
      <c r="Y29" s="634">
        <f>'Table 1(Q3''20)'!AA29-'Table 1(Q2''20)'!AA29</f>
        <v>0</v>
      </c>
      <c r="Z29" s="634">
        <f>'Table 1(Q3''20)'!AB29-'Table 1(Q2''20)'!AB29</f>
        <v>0</v>
      </c>
      <c r="AA29" s="634">
        <f>'Table 1(Q3''20)'!AC29-'Table 1(Q2''20)'!AC29</f>
        <v>0</v>
      </c>
      <c r="AB29" s="634">
        <f>'Table 1(Q3''20)'!AD29-'Table 1(Q2''20)'!AD29</f>
        <v>0</v>
      </c>
      <c r="AC29" s="634">
        <f>'Table 1(Q3''20)'!AE29-'Table 1(Q2''20)'!AE29</f>
        <v>0</v>
      </c>
      <c r="AD29" s="634">
        <f>'Table 1(Q3''20)'!AF29-'Table 1(Q2''20)'!AF29</f>
        <v>0</v>
      </c>
      <c r="AE29" s="634">
        <f>'Table 1(Q3''20)'!AG29-'Table 1(Q2''20)'!AG29</f>
        <v>0</v>
      </c>
      <c r="AF29" s="634">
        <f>'Table 1(Q3''20)'!AH29-'Table 1(Q2''20)'!AH29</f>
        <v>0</v>
      </c>
      <c r="AG29" s="634">
        <f>'Table 1(Q3''20)'!AI29-'Table 1(Q2''20)'!AI29</f>
        <v>0</v>
      </c>
      <c r="AH29" s="634">
        <f>'Table 1(Q3''20)'!AJ29-'Table 1(Q2''20)'!AJ29</f>
        <v>0</v>
      </c>
      <c r="AI29" s="634">
        <f>'Table 1(Q3''20)'!AK29-'Table 1(Q2''20)'!AK29</f>
        <v>-3.6658703680636364</v>
      </c>
      <c r="AJ29" s="634">
        <f>'Table 1(Q3''20)'!AL29-'Table 1(Q2''20)'!AL29</f>
        <v>-8.3362163817620463</v>
      </c>
      <c r="AK29" s="634">
        <f>'Table 1(Q3''20)'!AM29</f>
        <v>22.987552744357604</v>
      </c>
    </row>
    <row r="30" spans="1:60" x14ac:dyDescent="0.25">
      <c r="B30" s="379" t="s">
        <v>10</v>
      </c>
      <c r="C30" s="633">
        <f>'Table 1(Q3''20)'!C30-'Table 1(Q2''20)'!D30</f>
        <v>0</v>
      </c>
      <c r="D30" s="633">
        <f>'Table 1(Q3''20)'!D30-'Table 1(Q2''20)'!E30</f>
        <v>0</v>
      </c>
      <c r="E30" s="633">
        <f>'Table 1(Q3''20)'!E30-'Table 1(Q2''20)'!F30</f>
        <v>0</v>
      </c>
      <c r="F30" s="633">
        <f>'Table 1(Q3''20)'!F30-'Table 1(Q2''20)'!G30</f>
        <v>0</v>
      </c>
      <c r="G30" s="633">
        <f>'Table 1(Q3''20)'!G30-'Table 1(Q2''20)'!H30</f>
        <v>0</v>
      </c>
      <c r="H30" s="633">
        <f>'Table 1(Q3''20)'!H30-'Table 1(Q2''20)'!I30</f>
        <v>0</v>
      </c>
      <c r="I30" s="633">
        <f>'Table 1(Q3''20)'!I30-'Table 1(Q2''20)'!J30</f>
        <v>0.4023456916810062</v>
      </c>
      <c r="J30" s="633">
        <f>'Table 1(Q3''20)'!J30-'Table 1(Q2''20)'!K30</f>
        <v>-0.67489136000000371</v>
      </c>
      <c r="K30" s="633">
        <f>'Table 1(Q3''20)'!K30</f>
        <v>134.65512554839296</v>
      </c>
      <c r="L30" s="633"/>
      <c r="M30" s="634">
        <f>'Table 1(Q3''20)'!O30-'Table 1(Q2''20)'!O30</f>
        <v>0</v>
      </c>
      <c r="N30" s="634">
        <f>'Table 1(Q3''20)'!P30-'Table 1(Q2''20)'!P30</f>
        <v>0</v>
      </c>
      <c r="O30" s="634">
        <f>'Table 1(Q3''20)'!Q30-'Table 1(Q2''20)'!Q30</f>
        <v>0</v>
      </c>
      <c r="P30" s="634">
        <f>'Table 1(Q3''20)'!R30-'Table 1(Q2''20)'!R30</f>
        <v>0</v>
      </c>
      <c r="Q30" s="634">
        <f>'Table 1(Q3''20)'!S30-'Table 1(Q2''20)'!S30</f>
        <v>0</v>
      </c>
      <c r="R30" s="634">
        <f>'Table 1(Q3''20)'!T30-'Table 1(Q2''20)'!T30</f>
        <v>0</v>
      </c>
      <c r="S30" s="634">
        <f>'Table 1(Q3''20)'!U30-'Table 1(Q2''20)'!U30</f>
        <v>0</v>
      </c>
      <c r="T30" s="634">
        <f>'Table 1(Q3''20)'!V30-'Table 1(Q2''20)'!V30</f>
        <v>0</v>
      </c>
      <c r="U30" s="634">
        <f>'Table 1(Q3''20)'!W30-'Table 1(Q2''20)'!W30</f>
        <v>0</v>
      </c>
      <c r="V30" s="634">
        <f>'Table 1(Q3''20)'!X30-'Table 1(Q2''20)'!X30</f>
        <v>0</v>
      </c>
      <c r="W30" s="634">
        <f>'Table 1(Q3''20)'!Y30-'Table 1(Q2''20)'!Y30</f>
        <v>0</v>
      </c>
      <c r="X30" s="634">
        <f>'Table 1(Q3''20)'!Z30-'Table 1(Q2''20)'!Z30</f>
        <v>0</v>
      </c>
      <c r="Y30" s="634">
        <f>'Table 1(Q3''20)'!AA30-'Table 1(Q2''20)'!AA30</f>
        <v>0</v>
      </c>
      <c r="Z30" s="634">
        <f>'Table 1(Q3''20)'!AB30-'Table 1(Q2''20)'!AB30</f>
        <v>0</v>
      </c>
      <c r="AA30" s="634">
        <f>'Table 1(Q3''20)'!AC30-'Table 1(Q2''20)'!AC30</f>
        <v>0</v>
      </c>
      <c r="AB30" s="634">
        <f>'Table 1(Q3''20)'!AD30-'Table 1(Q2''20)'!AD30</f>
        <v>0</v>
      </c>
      <c r="AC30" s="634">
        <f>'Table 1(Q3''20)'!AE30-'Table 1(Q2''20)'!AE30</f>
        <v>0</v>
      </c>
      <c r="AD30" s="634">
        <f>'Table 1(Q3''20)'!AF30-'Table 1(Q2''20)'!AF30</f>
        <v>0</v>
      </c>
      <c r="AE30" s="634">
        <f>'Table 1(Q3''20)'!AG30-'Table 1(Q2''20)'!AG30</f>
        <v>0</v>
      </c>
      <c r="AF30" s="634">
        <f>'Table 1(Q3''20)'!AH30-'Table 1(Q2''20)'!AH30</f>
        <v>0</v>
      </c>
      <c r="AG30" s="634">
        <f>'Table 1(Q3''20)'!AI30-'Table 1(Q2''20)'!AI30</f>
        <v>0</v>
      </c>
      <c r="AH30" s="634">
        <f>'Table 1(Q3''20)'!AJ30-'Table 1(Q2''20)'!AJ30</f>
        <v>0</v>
      </c>
      <c r="AI30" s="634">
        <f>'Table 1(Q3''20)'!AK30-'Table 1(Q2''20)'!AK30</f>
        <v>2.3958799999945768E-3</v>
      </c>
      <c r="AJ30" s="634">
        <f>'Table 1(Q3''20)'!AL30-'Table 1(Q2''20)'!AL30</f>
        <v>-4.3827608799999993</v>
      </c>
      <c r="AK30" s="634">
        <f>'Table 1(Q3''20)'!AM30</f>
        <v>37.198700639999998</v>
      </c>
    </row>
    <row r="31" spans="1:60" x14ac:dyDescent="0.25">
      <c r="B31" s="379" t="s">
        <v>11</v>
      </c>
      <c r="C31" s="633">
        <f>'Table 1(Q3''20)'!C31-'Table 1(Q2''20)'!D31</f>
        <v>0</v>
      </c>
      <c r="D31" s="633">
        <f>'Table 1(Q3''20)'!D31-'Table 1(Q2''20)'!E31</f>
        <v>0</v>
      </c>
      <c r="E31" s="633">
        <f>'Table 1(Q3''20)'!E31-'Table 1(Q2''20)'!F31</f>
        <v>0</v>
      </c>
      <c r="F31" s="633">
        <f>'Table 1(Q3''20)'!F31-'Table 1(Q2''20)'!G31</f>
        <v>0</v>
      </c>
      <c r="G31" s="633">
        <f>'Table 1(Q3''20)'!G31-'Table 1(Q2''20)'!H31</f>
        <v>0</v>
      </c>
      <c r="H31" s="633">
        <f>'Table 1(Q3''20)'!H31-'Table 1(Q2''20)'!I31</f>
        <v>0</v>
      </c>
      <c r="I31" s="633">
        <f>'Table 1(Q3''20)'!I31-'Table 1(Q2''20)'!J31</f>
        <v>-35.507406722716098</v>
      </c>
      <c r="J31" s="633">
        <f>'Table 1(Q3''20)'!J31-'Table 1(Q2''20)'!K31</f>
        <v>-62.046475702091641</v>
      </c>
      <c r="K31" s="633">
        <f>'Table 1(Q3''20)'!K31</f>
        <v>496.68645136399363</v>
      </c>
      <c r="L31" s="633"/>
      <c r="M31" s="634">
        <f>'Table 1(Q3''20)'!O31-'Table 1(Q2''20)'!O31</f>
        <v>0</v>
      </c>
      <c r="N31" s="634">
        <f>'Table 1(Q3''20)'!P31-'Table 1(Q2''20)'!P31</f>
        <v>0</v>
      </c>
      <c r="O31" s="634">
        <f>'Table 1(Q3''20)'!Q31-'Table 1(Q2''20)'!Q31</f>
        <v>0</v>
      </c>
      <c r="P31" s="634">
        <f>'Table 1(Q3''20)'!R31-'Table 1(Q2''20)'!R31</f>
        <v>0</v>
      </c>
      <c r="Q31" s="634">
        <f>'Table 1(Q3''20)'!S31-'Table 1(Q2''20)'!S31</f>
        <v>0</v>
      </c>
      <c r="R31" s="634">
        <f>'Table 1(Q3''20)'!T31-'Table 1(Q2''20)'!T31</f>
        <v>0</v>
      </c>
      <c r="S31" s="634">
        <f>'Table 1(Q3''20)'!U31-'Table 1(Q2''20)'!U31</f>
        <v>0</v>
      </c>
      <c r="T31" s="634">
        <f>'Table 1(Q3''20)'!V31-'Table 1(Q2''20)'!V31</f>
        <v>0</v>
      </c>
      <c r="U31" s="634">
        <f>'Table 1(Q3''20)'!W31-'Table 1(Q2''20)'!W31</f>
        <v>0</v>
      </c>
      <c r="V31" s="634">
        <f>'Table 1(Q3''20)'!X31-'Table 1(Q2''20)'!X31</f>
        <v>0</v>
      </c>
      <c r="W31" s="634">
        <f>'Table 1(Q3''20)'!Y31-'Table 1(Q2''20)'!Y31</f>
        <v>0</v>
      </c>
      <c r="X31" s="634">
        <f>'Table 1(Q3''20)'!Z31-'Table 1(Q2''20)'!Z31</f>
        <v>0</v>
      </c>
      <c r="Y31" s="634">
        <f>'Table 1(Q3''20)'!AA31-'Table 1(Q2''20)'!AA31</f>
        <v>0</v>
      </c>
      <c r="Z31" s="634">
        <f>'Table 1(Q3''20)'!AB31-'Table 1(Q2''20)'!AB31</f>
        <v>0</v>
      </c>
      <c r="AA31" s="634">
        <f>'Table 1(Q3''20)'!AC31-'Table 1(Q2''20)'!AC31</f>
        <v>0</v>
      </c>
      <c r="AB31" s="634">
        <f>'Table 1(Q3''20)'!AD31-'Table 1(Q2''20)'!AD31</f>
        <v>0</v>
      </c>
      <c r="AC31" s="634">
        <f>'Table 1(Q3''20)'!AE31-'Table 1(Q2''20)'!AE31</f>
        <v>0</v>
      </c>
      <c r="AD31" s="634">
        <f>'Table 1(Q3''20)'!AF31-'Table 1(Q2''20)'!AF31</f>
        <v>0</v>
      </c>
      <c r="AE31" s="634">
        <f>'Table 1(Q3''20)'!AG31-'Table 1(Q2''20)'!AG31</f>
        <v>49.164852830067346</v>
      </c>
      <c r="AF31" s="634">
        <f>'Table 1(Q3''20)'!AH31-'Table 1(Q2''20)'!AH31</f>
        <v>0.45801517514105683</v>
      </c>
      <c r="AG31" s="634">
        <f>'Table 1(Q3''20)'!AI31-'Table 1(Q2''20)'!AI31</f>
        <v>-42.511425563039523</v>
      </c>
      <c r="AH31" s="634">
        <f>'Table 1(Q3''20)'!AJ31-'Table 1(Q2''20)'!AJ31</f>
        <v>-42.618849164884999</v>
      </c>
      <c r="AI31" s="634">
        <f>'Table 1(Q3''20)'!AK31-'Table 1(Q2''20)'!AK31</f>
        <v>12.024015444403304</v>
      </c>
      <c r="AJ31" s="634">
        <f>'Table 1(Q3''20)'!AL31-'Table 1(Q2''20)'!AL31</f>
        <v>-56.053038645168556</v>
      </c>
      <c r="AK31" s="634">
        <f>'Table 1(Q3''20)'!AM31</f>
        <v>137.91902396434429</v>
      </c>
    </row>
    <row r="32" spans="1:60" x14ac:dyDescent="0.25">
      <c r="B32" s="379" t="s">
        <v>28</v>
      </c>
      <c r="C32" s="633">
        <f>'Table 1(Q3''20)'!C32-'Table 1(Q2''20)'!D32</f>
        <v>0</v>
      </c>
      <c r="D32" s="633">
        <f>'Table 1(Q3''20)'!D32-'Table 1(Q2''20)'!E32</f>
        <v>0</v>
      </c>
      <c r="E32" s="633">
        <f>'Table 1(Q3''20)'!E32-'Table 1(Q2''20)'!F32</f>
        <v>0</v>
      </c>
      <c r="F32" s="633">
        <f>'Table 1(Q3''20)'!F32-'Table 1(Q2''20)'!G32</f>
        <v>0</v>
      </c>
      <c r="G32" s="633">
        <f>'Table 1(Q3''20)'!G32-'Table 1(Q2''20)'!H32</f>
        <v>0</v>
      </c>
      <c r="H32" s="633">
        <f>'Table 1(Q3''20)'!H32-'Table 1(Q2''20)'!I32</f>
        <v>0</v>
      </c>
      <c r="I32" s="633">
        <f>'Table 1(Q3''20)'!I32-'Table 1(Q2''20)'!J32</f>
        <v>0</v>
      </c>
      <c r="J32" s="633">
        <f>'Table 1(Q3''20)'!J32-'Table 1(Q2''20)'!K32</f>
        <v>-14.210671017598884</v>
      </c>
      <c r="K32" s="633">
        <f>'Table 1(Q3''20)'!K32</f>
        <v>253.89584683719215</v>
      </c>
      <c r="L32" s="633"/>
      <c r="M32" s="634">
        <f>'Table 1(Q3''20)'!O32-'Table 1(Q2''20)'!O32</f>
        <v>0</v>
      </c>
      <c r="N32" s="634">
        <f>'Table 1(Q3''20)'!P32-'Table 1(Q2''20)'!P32</f>
        <v>0</v>
      </c>
      <c r="O32" s="634">
        <f>'Table 1(Q3''20)'!Q32-'Table 1(Q2''20)'!Q32</f>
        <v>0</v>
      </c>
      <c r="P32" s="634">
        <f>'Table 1(Q3''20)'!R32-'Table 1(Q2''20)'!R32</f>
        <v>0</v>
      </c>
      <c r="Q32" s="634">
        <f>'Table 1(Q3''20)'!S32-'Table 1(Q2''20)'!S32</f>
        <v>0</v>
      </c>
      <c r="R32" s="634">
        <f>'Table 1(Q3''20)'!T32-'Table 1(Q2''20)'!T32</f>
        <v>0</v>
      </c>
      <c r="S32" s="634">
        <f>'Table 1(Q3''20)'!U32-'Table 1(Q2''20)'!U32</f>
        <v>0</v>
      </c>
      <c r="T32" s="634">
        <f>'Table 1(Q3''20)'!V32-'Table 1(Q2''20)'!V32</f>
        <v>0</v>
      </c>
      <c r="U32" s="634">
        <f>'Table 1(Q3''20)'!W32-'Table 1(Q2''20)'!W32</f>
        <v>0</v>
      </c>
      <c r="V32" s="634">
        <f>'Table 1(Q3''20)'!X32-'Table 1(Q2''20)'!X32</f>
        <v>0</v>
      </c>
      <c r="W32" s="634">
        <f>'Table 1(Q3''20)'!Y32-'Table 1(Q2''20)'!Y32</f>
        <v>0</v>
      </c>
      <c r="X32" s="634">
        <f>'Table 1(Q3''20)'!Z32-'Table 1(Q2''20)'!Z32</f>
        <v>0</v>
      </c>
      <c r="Y32" s="634">
        <f>'Table 1(Q3''20)'!AA32-'Table 1(Q2''20)'!AA32</f>
        <v>0</v>
      </c>
      <c r="Z32" s="634">
        <f>'Table 1(Q3''20)'!AB32-'Table 1(Q2''20)'!AB32</f>
        <v>0</v>
      </c>
      <c r="AA32" s="634">
        <f>'Table 1(Q3''20)'!AC32-'Table 1(Q2''20)'!AC32</f>
        <v>0</v>
      </c>
      <c r="AB32" s="634">
        <f>'Table 1(Q3''20)'!AD32-'Table 1(Q2''20)'!AD32</f>
        <v>0</v>
      </c>
      <c r="AC32" s="634">
        <f>'Table 1(Q3''20)'!AE32-'Table 1(Q2''20)'!AE32</f>
        <v>0</v>
      </c>
      <c r="AD32" s="634">
        <f>'Table 1(Q3''20)'!AF32-'Table 1(Q2''20)'!AF32</f>
        <v>0</v>
      </c>
      <c r="AE32" s="634">
        <f>'Table 1(Q3''20)'!AG32-'Table 1(Q2''20)'!AG32</f>
        <v>0</v>
      </c>
      <c r="AF32" s="634">
        <f>'Table 1(Q3''20)'!AH32-'Table 1(Q2''20)'!AH32</f>
        <v>-5.0999999999999872</v>
      </c>
      <c r="AG32" s="634">
        <f>'Table 1(Q3''20)'!AI32-'Table 1(Q2''20)'!AI32</f>
        <v>-10.199999999999982</v>
      </c>
      <c r="AH32" s="634">
        <f>'Table 1(Q3''20)'!AJ32-'Table 1(Q2''20)'!AJ32</f>
        <v>15.300000000000018</v>
      </c>
      <c r="AI32" s="634">
        <f>'Table 1(Q3''20)'!AK32-'Table 1(Q2''20)'!AK32</f>
        <v>-0.44166775439970252</v>
      </c>
      <c r="AJ32" s="634">
        <f>'Table 1(Q3''20)'!AL32-'Table 1(Q2''20)'!AL32</f>
        <v>-5.2866677543997085</v>
      </c>
      <c r="AK32" s="634">
        <f>'Table 1(Q3''20)'!AM32</f>
        <v>58.667332245600292</v>
      </c>
    </row>
    <row r="33" spans="1:60" x14ac:dyDescent="0.25">
      <c r="B33" s="379" t="s">
        <v>2</v>
      </c>
      <c r="C33" s="633">
        <f>'Table 1(Q3''20)'!C33-'Table 1(Q2''20)'!D33</f>
        <v>5</v>
      </c>
      <c r="D33" s="633">
        <f>'Table 1(Q3''20)'!D33-'Table 1(Q2''20)'!E33</f>
        <v>10</v>
      </c>
      <c r="E33" s="633">
        <f>'Table 1(Q3''20)'!E33-'Table 1(Q2''20)'!F33</f>
        <v>15</v>
      </c>
      <c r="F33" s="633">
        <f>'Table 1(Q3''20)'!F33-'Table 1(Q2''20)'!G33</f>
        <v>15</v>
      </c>
      <c r="G33" s="633">
        <f>'Table 1(Q3''20)'!G33-'Table 1(Q2''20)'!H33</f>
        <v>15</v>
      </c>
      <c r="H33" s="633">
        <f>'Table 1(Q3''20)'!H33-'Table 1(Q2''20)'!I33</f>
        <v>15</v>
      </c>
      <c r="I33" s="633">
        <f>'Table 1(Q3''20)'!I33-'Table 1(Q2''20)'!J33</f>
        <v>0.30055112150728291</v>
      </c>
      <c r="J33" s="633">
        <f>'Table 1(Q3''20)'!J33-'Table 1(Q2''20)'!K33</f>
        <v>-12.198852208957192</v>
      </c>
      <c r="K33" s="633">
        <f>'Table 1(Q3''20)'!K33</f>
        <v>555.72352947256786</v>
      </c>
      <c r="L33" s="633"/>
      <c r="M33" s="634">
        <f>'Table 1(Q3''20)'!O33-'Table 1(Q2''20)'!O33</f>
        <v>0</v>
      </c>
      <c r="N33" s="634">
        <f>'Table 1(Q3''20)'!P33-'Table 1(Q2''20)'!P33</f>
        <v>0</v>
      </c>
      <c r="O33" s="634">
        <f>'Table 1(Q3''20)'!Q33-'Table 1(Q2''20)'!Q33</f>
        <v>5</v>
      </c>
      <c r="P33" s="634">
        <f>'Table 1(Q3''20)'!R33-'Table 1(Q2''20)'!R33</f>
        <v>5</v>
      </c>
      <c r="Q33" s="634">
        <f>'Table 1(Q3''20)'!S33-'Table 1(Q2''20)'!S33</f>
        <v>5</v>
      </c>
      <c r="R33" s="634">
        <f>'Table 1(Q3''20)'!T33-'Table 1(Q2''20)'!T33</f>
        <v>0</v>
      </c>
      <c r="S33" s="634">
        <f>'Table 1(Q3''20)'!U33-'Table 1(Q2''20)'!U33</f>
        <v>5</v>
      </c>
      <c r="T33" s="634">
        <f>'Table 1(Q3''20)'!V33-'Table 1(Q2''20)'!V33</f>
        <v>5</v>
      </c>
      <c r="U33" s="634">
        <f>'Table 1(Q3''20)'!W33-'Table 1(Q2''20)'!W33</f>
        <v>5</v>
      </c>
      <c r="V33" s="634">
        <f>'Table 1(Q3''20)'!X33-'Table 1(Q2''20)'!X33</f>
        <v>0</v>
      </c>
      <c r="W33" s="634">
        <f>'Table 1(Q3''20)'!Y33-'Table 1(Q2''20)'!Y33</f>
        <v>5</v>
      </c>
      <c r="X33" s="634">
        <f>'Table 1(Q3''20)'!Z33-'Table 1(Q2''20)'!Z33</f>
        <v>5</v>
      </c>
      <c r="Y33" s="634">
        <f>'Table 1(Q3''20)'!AA33-'Table 1(Q2''20)'!AA33</f>
        <v>5</v>
      </c>
      <c r="Z33" s="634">
        <f>'Table 1(Q3''20)'!AB33-'Table 1(Q2''20)'!AB33</f>
        <v>0</v>
      </c>
      <c r="AA33" s="634">
        <f>'Table 1(Q3''20)'!AC33-'Table 1(Q2''20)'!AC33</f>
        <v>5</v>
      </c>
      <c r="AB33" s="634">
        <f>'Table 1(Q3''20)'!AD33-'Table 1(Q2''20)'!AD33</f>
        <v>5</v>
      </c>
      <c r="AC33" s="634">
        <f>'Table 1(Q3''20)'!AE33-'Table 1(Q2''20)'!AE33</f>
        <v>5</v>
      </c>
      <c r="AD33" s="634">
        <f>'Table 1(Q3''20)'!AF33-'Table 1(Q2''20)'!AF33</f>
        <v>0</v>
      </c>
      <c r="AE33" s="634">
        <f>'Table 1(Q3''20)'!AG33-'Table 1(Q2''20)'!AG33</f>
        <v>7.5287054926860719E-2</v>
      </c>
      <c r="AF33" s="634">
        <f>'Table 1(Q3''20)'!AH33-'Table 1(Q2''20)'!AH33</f>
        <v>7.5220710682430081E-2</v>
      </c>
      <c r="AG33" s="634">
        <f>'Table 1(Q3''20)'!AI33-'Table 1(Q2''20)'!AI33</f>
        <v>7.4689956726558648E-2</v>
      </c>
      <c r="AH33" s="634">
        <f>'Table 1(Q3''20)'!AJ33-'Table 1(Q2''20)'!AJ33</f>
        <v>7.5353399171348201E-2</v>
      </c>
      <c r="AI33" s="634">
        <f>'Table 1(Q3''20)'!AK33-'Table 1(Q2''20)'!AK33</f>
        <v>2.7196257181796284</v>
      </c>
      <c r="AJ33" s="634">
        <f>'Table 1(Q3''20)'!AL33-'Table 1(Q2''20)'!AL33</f>
        <v>2.7161881260458216</v>
      </c>
      <c r="AK33" s="634">
        <f>'Table 1(Q3''20)'!AM33</f>
        <v>128.85377413304593</v>
      </c>
    </row>
    <row r="34" spans="1:60" x14ac:dyDescent="0.25">
      <c r="B34" s="380"/>
      <c r="C34" s="631">
        <f>'Table 1(Q3''20)'!C34-'Table 1(Q2''20)'!D34</f>
        <v>0</v>
      </c>
      <c r="D34" s="631">
        <f>'Table 1(Q3''20)'!D34-'Table 1(Q2''20)'!E34</f>
        <v>0</v>
      </c>
      <c r="E34" s="631">
        <f>'Table 1(Q3''20)'!E34-'Table 1(Q2''20)'!F34</f>
        <v>0</v>
      </c>
      <c r="F34" s="631">
        <f>'Table 1(Q3''20)'!F34-'Table 1(Q2''20)'!G34</f>
        <v>0</v>
      </c>
      <c r="G34" s="631">
        <f>'Table 1(Q3''20)'!G34-'Table 1(Q2''20)'!H34</f>
        <v>0</v>
      </c>
      <c r="H34" s="631">
        <f>'Table 1(Q3''20)'!H34-'Table 1(Q2''20)'!I34</f>
        <v>0</v>
      </c>
      <c r="I34" s="631">
        <f>'Table 1(Q3''20)'!I34-'Table 1(Q2''20)'!J34</f>
        <v>0</v>
      </c>
      <c r="J34" s="631">
        <f>'Table 1(Q3''20)'!J34-'Table 1(Q2''20)'!K34</f>
        <v>0</v>
      </c>
      <c r="K34" s="631">
        <f>'Table 1(Q3''20)'!K34</f>
        <v>0</v>
      </c>
      <c r="L34" s="631"/>
      <c r="M34" s="630">
        <f>'Table 1(Q3''20)'!O34-'Table 1(Q2''20)'!O34</f>
        <v>0</v>
      </c>
      <c r="N34" s="630">
        <f>'Table 1(Q3''20)'!P34-'Table 1(Q2''20)'!P34</f>
        <v>0</v>
      </c>
      <c r="O34" s="630">
        <f>'Table 1(Q3''20)'!Q34-'Table 1(Q2''20)'!Q34</f>
        <v>0</v>
      </c>
      <c r="P34" s="630">
        <f>'Table 1(Q3''20)'!R34-'Table 1(Q2''20)'!R34</f>
        <v>0</v>
      </c>
      <c r="Q34" s="630">
        <f>'Table 1(Q3''20)'!S34-'Table 1(Q2''20)'!S34</f>
        <v>0</v>
      </c>
      <c r="R34" s="630">
        <f>'Table 1(Q3''20)'!T34-'Table 1(Q2''20)'!T34</f>
        <v>0</v>
      </c>
      <c r="S34" s="630">
        <f>'Table 1(Q3''20)'!U34-'Table 1(Q2''20)'!U34</f>
        <v>0</v>
      </c>
      <c r="T34" s="630">
        <f>'Table 1(Q3''20)'!V34-'Table 1(Q2''20)'!V34</f>
        <v>0</v>
      </c>
      <c r="U34" s="630">
        <f>'Table 1(Q3''20)'!W34-'Table 1(Q2''20)'!W34</f>
        <v>0</v>
      </c>
      <c r="V34" s="630">
        <f>'Table 1(Q3''20)'!X34-'Table 1(Q2''20)'!X34</f>
        <v>0</v>
      </c>
      <c r="W34" s="630">
        <f>'Table 1(Q3''20)'!Y34-'Table 1(Q2''20)'!Y34</f>
        <v>0</v>
      </c>
      <c r="X34" s="630">
        <f>'Table 1(Q3''20)'!Z34-'Table 1(Q2''20)'!Z34</f>
        <v>0</v>
      </c>
      <c r="Y34" s="630">
        <f>'Table 1(Q3''20)'!AA34-'Table 1(Q2''20)'!AA34</f>
        <v>0</v>
      </c>
      <c r="Z34" s="630">
        <f>'Table 1(Q3''20)'!AB34-'Table 1(Q2''20)'!AB34</f>
        <v>0</v>
      </c>
      <c r="AA34" s="630">
        <f>'Table 1(Q3''20)'!AC34-'Table 1(Q2''20)'!AC34</f>
        <v>0</v>
      </c>
      <c r="AB34" s="630">
        <f>'Table 1(Q3''20)'!AD34-'Table 1(Q2''20)'!AD34</f>
        <v>0</v>
      </c>
      <c r="AC34" s="630">
        <f>'Table 1(Q3''20)'!AE34-'Table 1(Q2''20)'!AE34</f>
        <v>0</v>
      </c>
      <c r="AD34" s="630">
        <f>'Table 1(Q3''20)'!AF34-'Table 1(Q2''20)'!AF34</f>
        <v>0</v>
      </c>
      <c r="AE34" s="630">
        <f>'Table 1(Q3''20)'!AG34-'Table 1(Q2''20)'!AG34</f>
        <v>0</v>
      </c>
      <c r="AF34" s="630">
        <f>'Table 1(Q3''20)'!AH34-'Table 1(Q2''20)'!AH34</f>
        <v>0</v>
      </c>
      <c r="AG34" s="630">
        <f>'Table 1(Q3''20)'!AI34-'Table 1(Q2''20)'!AI34</f>
        <v>0</v>
      </c>
      <c r="AH34" s="630">
        <f>'Table 1(Q3''20)'!AJ34-'Table 1(Q2''20)'!AJ34</f>
        <v>0</v>
      </c>
      <c r="AI34" s="630">
        <f>'Table 1(Q3''20)'!AK34-'Table 1(Q2''20)'!AK34</f>
        <v>0</v>
      </c>
      <c r="AJ34" s="630">
        <f>'Table 1(Q3''20)'!AL34-'Table 1(Q2''20)'!AL34</f>
        <v>0</v>
      </c>
      <c r="AK34" s="630">
        <f>'Table 1(Q3''20)'!AM34</f>
        <v>0</v>
      </c>
    </row>
    <row r="35" spans="1:60" s="614" customFormat="1" x14ac:dyDescent="0.25">
      <c r="A35" s="388"/>
      <c r="B35" s="39" t="s">
        <v>3</v>
      </c>
      <c r="C35" s="654">
        <f>'Table 1(Q3''20)'!C35-'Table 1(Q2''20)'!D35</f>
        <v>0</v>
      </c>
      <c r="D35" s="654">
        <f>'Table 1(Q3''20)'!D35-'Table 1(Q2''20)'!E35</f>
        <v>0</v>
      </c>
      <c r="E35" s="654">
        <f>'Table 1(Q3''20)'!E35-'Table 1(Q2''20)'!F35</f>
        <v>0</v>
      </c>
      <c r="F35" s="654">
        <f>'Table 1(Q3''20)'!F35-'Table 1(Q2''20)'!G35</f>
        <v>0</v>
      </c>
      <c r="G35" s="654">
        <f>'Table 1(Q3''20)'!G35-'Table 1(Q2''20)'!H35</f>
        <v>0</v>
      </c>
      <c r="H35" s="654">
        <f>'Table 1(Q3''20)'!H35-'Table 1(Q2''20)'!I35</f>
        <v>0</v>
      </c>
      <c r="I35" s="654">
        <f>'Table 1(Q3''20)'!I35-'Table 1(Q2''20)'!J35</f>
        <v>1.2351525271490118</v>
      </c>
      <c r="J35" s="654">
        <f>'Table 1(Q3''20)'!J35-'Table 1(Q2''20)'!K35</f>
        <v>599.37226734338856</v>
      </c>
      <c r="K35" s="654">
        <f>'Table 1(Q3''20)'!K35</f>
        <v>745.13788133557523</v>
      </c>
      <c r="L35" s="654"/>
      <c r="M35" s="654">
        <f>'Table 1(Q3''20)'!O35-'Table 1(Q2''20)'!O35</f>
        <v>0</v>
      </c>
      <c r="N35" s="654">
        <f>'Table 1(Q3''20)'!P35-'Table 1(Q2''20)'!P35</f>
        <v>0</v>
      </c>
      <c r="O35" s="654">
        <f>'Table 1(Q3''20)'!Q35-'Table 1(Q2''20)'!Q35</f>
        <v>0</v>
      </c>
      <c r="P35" s="654">
        <f>'Table 1(Q3''20)'!R35-'Table 1(Q2''20)'!R35</f>
        <v>0</v>
      </c>
      <c r="Q35" s="654">
        <f>'Table 1(Q3''20)'!S35-'Table 1(Q2''20)'!S35</f>
        <v>0</v>
      </c>
      <c r="R35" s="654">
        <f>'Table 1(Q3''20)'!T35-'Table 1(Q2''20)'!T35</f>
        <v>0</v>
      </c>
      <c r="S35" s="654">
        <f>'Table 1(Q3''20)'!U35-'Table 1(Q2''20)'!U35</f>
        <v>0</v>
      </c>
      <c r="T35" s="654">
        <f>'Table 1(Q3''20)'!V35-'Table 1(Q2''20)'!V35</f>
        <v>0</v>
      </c>
      <c r="U35" s="654">
        <f>'Table 1(Q3''20)'!W35-'Table 1(Q2''20)'!W35</f>
        <v>0</v>
      </c>
      <c r="V35" s="654">
        <f>'Table 1(Q3''20)'!X35-'Table 1(Q2''20)'!X35</f>
        <v>0</v>
      </c>
      <c r="W35" s="654">
        <f>'Table 1(Q3''20)'!Y35-'Table 1(Q2''20)'!Y35</f>
        <v>0</v>
      </c>
      <c r="X35" s="654">
        <f>'Table 1(Q3''20)'!Z35-'Table 1(Q2''20)'!Z35</f>
        <v>0</v>
      </c>
      <c r="Y35" s="654">
        <f>'Table 1(Q3''20)'!AA35-'Table 1(Q2''20)'!AA35</f>
        <v>0</v>
      </c>
      <c r="Z35" s="654">
        <f>'Table 1(Q3''20)'!AB35-'Table 1(Q2''20)'!AB35</f>
        <v>0</v>
      </c>
      <c r="AA35" s="654">
        <f>'Table 1(Q3''20)'!AC35-'Table 1(Q2''20)'!AC35</f>
        <v>0</v>
      </c>
      <c r="AB35" s="654">
        <f>'Table 1(Q3''20)'!AD35-'Table 1(Q2''20)'!AD35</f>
        <v>0</v>
      </c>
      <c r="AC35" s="654">
        <f>'Table 1(Q3''20)'!AE35-'Table 1(Q2''20)'!AE35</f>
        <v>0</v>
      </c>
      <c r="AD35" s="654">
        <f>'Table 1(Q3''20)'!AF35-'Table 1(Q2''20)'!AF35</f>
        <v>0</v>
      </c>
      <c r="AE35" s="654">
        <f>'Table 1(Q3''20)'!AG35-'Table 1(Q2''20)'!AG35</f>
        <v>0.35692589478730952</v>
      </c>
      <c r="AF35" s="654">
        <f>'Table 1(Q3''20)'!AH35-'Table 1(Q2''20)'!AH35</f>
        <v>0.3569258947874232</v>
      </c>
      <c r="AG35" s="654">
        <f>'Table 1(Q3''20)'!AI35-'Table 1(Q2''20)'!AI35</f>
        <v>0.3569258947874232</v>
      </c>
      <c r="AH35" s="654">
        <f>'Table 1(Q3''20)'!AJ35-'Table 1(Q2''20)'!AJ35</f>
        <v>0.3569258947874232</v>
      </c>
      <c r="AI35" s="654">
        <f>'Table 1(Q3''20)'!AK35-'Table 1(Q2''20)'!AK35</f>
        <v>-6</v>
      </c>
      <c r="AJ35" s="654">
        <f>'Table 1(Q3''20)'!AL35-'Table 1(Q2''20)'!AL35</f>
        <v>-12.496770124683849</v>
      </c>
      <c r="AK35" s="654">
        <f>'Table 1(Q3''20)'!AM35</f>
        <v>980.68535301962584</v>
      </c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</row>
    <row r="36" spans="1:60" x14ac:dyDescent="0.25">
      <c r="B36" s="379" t="s">
        <v>29</v>
      </c>
      <c r="C36" s="633">
        <f>'Table 1(Q3''20)'!C36-'Table 1(Q2''20)'!D36</f>
        <v>0</v>
      </c>
      <c r="D36" s="633">
        <f>'Table 1(Q3''20)'!D36-'Table 1(Q2''20)'!E36</f>
        <v>0</v>
      </c>
      <c r="E36" s="633">
        <f>'Table 1(Q3''20)'!E36-'Table 1(Q2''20)'!F36</f>
        <v>0</v>
      </c>
      <c r="F36" s="633">
        <f>'Table 1(Q3''20)'!F36-'Table 1(Q2''20)'!G36</f>
        <v>0</v>
      </c>
      <c r="G36" s="633">
        <f>'Table 1(Q3''20)'!G36-'Table 1(Q2''20)'!H36</f>
        <v>0</v>
      </c>
      <c r="H36" s="633">
        <f>'Table 1(Q3''20)'!H36-'Table 1(Q2''20)'!I36</f>
        <v>0</v>
      </c>
      <c r="I36" s="633">
        <f>'Table 1(Q3''20)'!I36-'Table 1(Q2''20)'!J36</f>
        <v>1.427703579149636</v>
      </c>
      <c r="J36" s="633">
        <f>'Table 1(Q3''20)'!J36-'Table 1(Q2''20)'!K36</f>
        <v>29.105290543678507</v>
      </c>
      <c r="K36" s="633">
        <f>'Table 1(Q3''20)'!K36</f>
        <v>485.13788133557529</v>
      </c>
      <c r="L36" s="633"/>
      <c r="M36" s="634">
        <f>'Table 1(Q3''20)'!O36-'Table 1(Q2''20)'!O36</f>
        <v>0</v>
      </c>
      <c r="N36" s="634">
        <f>'Table 1(Q3''20)'!P36-'Table 1(Q2''20)'!P36</f>
        <v>0</v>
      </c>
      <c r="O36" s="634">
        <f>'Table 1(Q3''20)'!Q36-'Table 1(Q2''20)'!Q36</f>
        <v>0</v>
      </c>
      <c r="P36" s="634">
        <f>'Table 1(Q3''20)'!R36-'Table 1(Q2''20)'!R36</f>
        <v>0</v>
      </c>
      <c r="Q36" s="634">
        <f>'Table 1(Q3''20)'!S36-'Table 1(Q2''20)'!S36</f>
        <v>0</v>
      </c>
      <c r="R36" s="634">
        <f>'Table 1(Q3''20)'!T36-'Table 1(Q2''20)'!T36</f>
        <v>0</v>
      </c>
      <c r="S36" s="634">
        <f>'Table 1(Q3''20)'!U36-'Table 1(Q2''20)'!U36</f>
        <v>0</v>
      </c>
      <c r="T36" s="634">
        <f>'Table 1(Q3''20)'!V36-'Table 1(Q2''20)'!V36</f>
        <v>0</v>
      </c>
      <c r="U36" s="634">
        <f>'Table 1(Q3''20)'!W36-'Table 1(Q2''20)'!W36</f>
        <v>0</v>
      </c>
      <c r="V36" s="634">
        <f>'Table 1(Q3''20)'!X36-'Table 1(Q2''20)'!X36</f>
        <v>0</v>
      </c>
      <c r="W36" s="634">
        <f>'Table 1(Q3''20)'!Y36-'Table 1(Q2''20)'!Y36</f>
        <v>0</v>
      </c>
      <c r="X36" s="634">
        <f>'Table 1(Q3''20)'!Z36-'Table 1(Q2''20)'!Z36</f>
        <v>0</v>
      </c>
      <c r="Y36" s="634">
        <f>'Table 1(Q3''20)'!AA36-'Table 1(Q2''20)'!AA36</f>
        <v>0</v>
      </c>
      <c r="Z36" s="634">
        <f>'Table 1(Q3''20)'!AB36-'Table 1(Q2''20)'!AB36</f>
        <v>0</v>
      </c>
      <c r="AA36" s="634">
        <f>'Table 1(Q3''20)'!AC36-'Table 1(Q2''20)'!AC36</f>
        <v>0</v>
      </c>
      <c r="AB36" s="634">
        <f>'Table 1(Q3''20)'!AD36-'Table 1(Q2''20)'!AD36</f>
        <v>0</v>
      </c>
      <c r="AC36" s="634">
        <f>'Table 1(Q3''20)'!AE36-'Table 1(Q2''20)'!AE36</f>
        <v>0</v>
      </c>
      <c r="AD36" s="634">
        <f>'Table 1(Q3''20)'!AF36-'Table 1(Q2''20)'!AF36</f>
        <v>0</v>
      </c>
      <c r="AE36" s="634">
        <f>'Table 1(Q3''20)'!AG36-'Table 1(Q2''20)'!AG36</f>
        <v>0.3569258947874232</v>
      </c>
      <c r="AF36" s="634">
        <f>'Table 1(Q3''20)'!AH36-'Table 1(Q2''20)'!AH36</f>
        <v>0.35692589478740899</v>
      </c>
      <c r="AG36" s="634">
        <f>'Table 1(Q3''20)'!AI36-'Table 1(Q2''20)'!AI36</f>
        <v>0.3569258947874161</v>
      </c>
      <c r="AH36" s="634">
        <f>'Table 1(Q3''20)'!AJ36-'Table 1(Q2''20)'!AJ36</f>
        <v>0.35692589478741255</v>
      </c>
      <c r="AI36" s="634">
        <f>'Table 1(Q3''20)'!AK36-'Table 1(Q2''20)'!AK36</f>
        <v>-6</v>
      </c>
      <c r="AJ36" s="634">
        <f>'Table 1(Q3''20)'!AL36-'Table 1(Q2''20)'!AL36</f>
        <v>-12.496770124683863</v>
      </c>
      <c r="AK36" s="634">
        <f>'Table 1(Q3''20)'!AM36</f>
        <v>95.913814398901081</v>
      </c>
    </row>
    <row r="37" spans="1:60" x14ac:dyDescent="0.25">
      <c r="B37" s="379" t="s">
        <v>43</v>
      </c>
      <c r="C37" s="633">
        <f>'Table 1(Q3''20)'!C37-'Table 1(Q2''20)'!D37</f>
        <v>0</v>
      </c>
      <c r="D37" s="633">
        <f>'Table 1(Q3''20)'!D37-'Table 1(Q2''20)'!E37</f>
        <v>0</v>
      </c>
      <c r="E37" s="633">
        <f>'Table 1(Q3''20)'!E37-'Table 1(Q2''20)'!F37</f>
        <v>0</v>
      </c>
      <c r="F37" s="633">
        <f>'Table 1(Q3''20)'!F37-'Table 1(Q2''20)'!G37</f>
        <v>0</v>
      </c>
      <c r="G37" s="633">
        <f>'Table 1(Q3''20)'!G37-'Table 1(Q2''20)'!H37</f>
        <v>0</v>
      </c>
      <c r="H37" s="633">
        <f>'Table 1(Q3''20)'!H37-'Table 1(Q2''20)'!I37</f>
        <v>0</v>
      </c>
      <c r="I37" s="633">
        <f>'Table 1(Q3''20)'!I37-'Table 1(Q2''20)'!J37</f>
        <v>-0.19255105200068101</v>
      </c>
      <c r="J37" s="633">
        <f>'Table 1(Q3''20)'!J37-'Table 1(Q2''20)'!K37</f>
        <v>370.26697679970994</v>
      </c>
      <c r="K37" s="633">
        <f>'Table 1(Q3''20)'!K37</f>
        <v>250</v>
      </c>
      <c r="L37" s="633"/>
      <c r="M37" s="634">
        <f>'Table 1(Q3''20)'!O37-'Table 1(Q2''20)'!O37</f>
        <v>0</v>
      </c>
      <c r="N37" s="634">
        <f>'Table 1(Q3''20)'!P37-'Table 1(Q2''20)'!P37</f>
        <v>0</v>
      </c>
      <c r="O37" s="634">
        <f>'Table 1(Q3''20)'!Q37-'Table 1(Q2''20)'!Q37</f>
        <v>0</v>
      </c>
      <c r="P37" s="634">
        <f>'Table 1(Q3''20)'!R37-'Table 1(Q2''20)'!R37</f>
        <v>0</v>
      </c>
      <c r="Q37" s="634">
        <f>'Table 1(Q3''20)'!S37-'Table 1(Q2''20)'!S37</f>
        <v>0</v>
      </c>
      <c r="R37" s="634">
        <f>'Table 1(Q3''20)'!T37-'Table 1(Q2''20)'!T37</f>
        <v>0</v>
      </c>
      <c r="S37" s="634">
        <f>'Table 1(Q3''20)'!U37-'Table 1(Q2''20)'!U37</f>
        <v>0</v>
      </c>
      <c r="T37" s="634">
        <f>'Table 1(Q3''20)'!V37-'Table 1(Q2''20)'!V37</f>
        <v>0</v>
      </c>
      <c r="U37" s="634">
        <f>'Table 1(Q3''20)'!W37-'Table 1(Q2''20)'!W37</f>
        <v>0</v>
      </c>
      <c r="V37" s="634">
        <f>'Table 1(Q3''20)'!X37-'Table 1(Q2''20)'!X37</f>
        <v>0</v>
      </c>
      <c r="W37" s="634">
        <f>'Table 1(Q3''20)'!Y37-'Table 1(Q2''20)'!Y37</f>
        <v>0</v>
      </c>
      <c r="X37" s="634">
        <f>'Table 1(Q3''20)'!Z37-'Table 1(Q2''20)'!Z37</f>
        <v>0</v>
      </c>
      <c r="Y37" s="634">
        <f>'Table 1(Q3''20)'!AA37-'Table 1(Q2''20)'!AA37</f>
        <v>0</v>
      </c>
      <c r="Z37" s="634">
        <f>'Table 1(Q3''20)'!AB37-'Table 1(Q2''20)'!AB37</f>
        <v>0</v>
      </c>
      <c r="AA37" s="634">
        <f>'Table 1(Q3''20)'!AC37-'Table 1(Q2''20)'!AC37</f>
        <v>0</v>
      </c>
      <c r="AB37" s="634">
        <f>'Table 1(Q3''20)'!AD37-'Table 1(Q2''20)'!AD37</f>
        <v>0</v>
      </c>
      <c r="AC37" s="634">
        <f>'Table 1(Q3''20)'!AE37-'Table 1(Q2''20)'!AE37</f>
        <v>0</v>
      </c>
      <c r="AD37" s="634">
        <f>'Table 1(Q3''20)'!AF37-'Table 1(Q2''20)'!AF37</f>
        <v>0</v>
      </c>
      <c r="AE37" s="634">
        <f>'Table 1(Q3''20)'!AG37-'Table 1(Q2''20)'!AG37</f>
        <v>0</v>
      </c>
      <c r="AF37" s="634">
        <f>'Table 1(Q3''20)'!AH37-'Table 1(Q2''20)'!AH37</f>
        <v>0</v>
      </c>
      <c r="AG37" s="634">
        <f>'Table 1(Q3''20)'!AI37-'Table 1(Q2''20)'!AI37</f>
        <v>0</v>
      </c>
      <c r="AH37" s="634">
        <f>'Table 1(Q3''20)'!AJ37-'Table 1(Q2''20)'!AJ37</f>
        <v>0</v>
      </c>
      <c r="AI37" s="634">
        <f>'Table 1(Q3''20)'!AK37-'Table 1(Q2''20)'!AK37</f>
        <v>0</v>
      </c>
      <c r="AJ37" s="634">
        <f>'Table 1(Q3''20)'!AL37-'Table 1(Q2''20)'!AL37</f>
        <v>0</v>
      </c>
      <c r="AK37" s="634">
        <f>'Table 1(Q3''20)'!AM37</f>
        <v>543.21940820131852</v>
      </c>
    </row>
    <row r="38" spans="1:60" x14ac:dyDescent="0.25">
      <c r="B38" s="379" t="s">
        <v>37</v>
      </c>
      <c r="C38" s="633">
        <f>'Table 1(Q3''20)'!C38-'Table 1(Q2''20)'!D38</f>
        <v>0</v>
      </c>
      <c r="D38" s="633">
        <f>'Table 1(Q3''20)'!D38-'Table 1(Q2''20)'!E38</f>
        <v>0</v>
      </c>
      <c r="E38" s="633">
        <f>'Table 1(Q3''20)'!E38-'Table 1(Q2''20)'!F38</f>
        <v>0</v>
      </c>
      <c r="F38" s="633">
        <f>'Table 1(Q3''20)'!F38-'Table 1(Q2''20)'!G38</f>
        <v>0</v>
      </c>
      <c r="G38" s="633">
        <f>'Table 1(Q3''20)'!G38-'Table 1(Q2''20)'!H38</f>
        <v>0</v>
      </c>
      <c r="H38" s="633">
        <f>'Table 1(Q3''20)'!H38-'Table 1(Q2''20)'!I38</f>
        <v>0</v>
      </c>
      <c r="I38" s="633">
        <f>'Table 1(Q3''20)'!I38-'Table 1(Q2''20)'!J38</f>
        <v>0</v>
      </c>
      <c r="J38" s="633">
        <f>'Table 1(Q3''20)'!J38-'Table 1(Q2''20)'!K38</f>
        <v>200</v>
      </c>
      <c r="K38" s="633">
        <f>'Table 1(Q3''20)'!K38</f>
        <v>10</v>
      </c>
      <c r="L38" s="633"/>
      <c r="M38" s="634">
        <f>'Table 1(Q3''20)'!O38-'Table 1(Q2''20)'!O38</f>
        <v>0</v>
      </c>
      <c r="N38" s="634">
        <f>'Table 1(Q3''20)'!P38-'Table 1(Q2''20)'!P38</f>
        <v>0</v>
      </c>
      <c r="O38" s="634">
        <f>'Table 1(Q3''20)'!Q38-'Table 1(Q2''20)'!Q38</f>
        <v>0</v>
      </c>
      <c r="P38" s="634">
        <f>'Table 1(Q3''20)'!R38-'Table 1(Q2''20)'!R38</f>
        <v>0</v>
      </c>
      <c r="Q38" s="634">
        <f>'Table 1(Q3''20)'!S38-'Table 1(Q2''20)'!S38</f>
        <v>0</v>
      </c>
      <c r="R38" s="634">
        <f>'Table 1(Q3''20)'!T38-'Table 1(Q2''20)'!T38</f>
        <v>0</v>
      </c>
      <c r="S38" s="634">
        <f>'Table 1(Q3''20)'!U38-'Table 1(Q2''20)'!U38</f>
        <v>0</v>
      </c>
      <c r="T38" s="634">
        <f>'Table 1(Q3''20)'!V38-'Table 1(Q2''20)'!V38</f>
        <v>0</v>
      </c>
      <c r="U38" s="634">
        <f>'Table 1(Q3''20)'!W38-'Table 1(Q2''20)'!W38</f>
        <v>0</v>
      </c>
      <c r="V38" s="634">
        <f>'Table 1(Q3''20)'!X38-'Table 1(Q2''20)'!X38</f>
        <v>0</v>
      </c>
      <c r="W38" s="634">
        <f>'Table 1(Q3''20)'!Y38-'Table 1(Q2''20)'!Y38</f>
        <v>0</v>
      </c>
      <c r="X38" s="634">
        <f>'Table 1(Q3''20)'!Z38-'Table 1(Q2''20)'!Z38</f>
        <v>0</v>
      </c>
      <c r="Y38" s="634">
        <f>'Table 1(Q3''20)'!AA38-'Table 1(Q2''20)'!AA38</f>
        <v>0</v>
      </c>
      <c r="Z38" s="634">
        <f>'Table 1(Q3''20)'!AB38-'Table 1(Q2''20)'!AB38</f>
        <v>0</v>
      </c>
      <c r="AA38" s="634">
        <f>'Table 1(Q3''20)'!AC38-'Table 1(Q2''20)'!AC38</f>
        <v>0</v>
      </c>
      <c r="AB38" s="634">
        <f>'Table 1(Q3''20)'!AD38-'Table 1(Q2''20)'!AD38</f>
        <v>0</v>
      </c>
      <c r="AC38" s="634">
        <f>'Table 1(Q3''20)'!AE38-'Table 1(Q2''20)'!AE38</f>
        <v>0</v>
      </c>
      <c r="AD38" s="634">
        <f>'Table 1(Q3''20)'!AF38-'Table 1(Q2''20)'!AF38</f>
        <v>0</v>
      </c>
      <c r="AE38" s="634">
        <f>'Table 1(Q3''20)'!AG38-'Table 1(Q2''20)'!AG38</f>
        <v>0</v>
      </c>
      <c r="AF38" s="634">
        <f>'Table 1(Q3''20)'!AH38-'Table 1(Q2''20)'!AH38</f>
        <v>0</v>
      </c>
      <c r="AG38" s="634">
        <f>'Table 1(Q3''20)'!AI38-'Table 1(Q2''20)'!AI38</f>
        <v>0</v>
      </c>
      <c r="AH38" s="634">
        <f>'Table 1(Q3''20)'!AJ38-'Table 1(Q2''20)'!AJ38</f>
        <v>0</v>
      </c>
      <c r="AI38" s="634">
        <f>'Table 1(Q3''20)'!AK38-'Table 1(Q2''20)'!AK38</f>
        <v>0</v>
      </c>
      <c r="AJ38" s="634">
        <f>'Table 1(Q3''20)'!AL38-'Table 1(Q2''20)'!AL38</f>
        <v>0</v>
      </c>
      <c r="AK38" s="634">
        <f>'Table 1(Q3''20)'!AM38</f>
        <v>341.55213041940618</v>
      </c>
    </row>
    <row r="39" spans="1:60" x14ac:dyDescent="0.25">
      <c r="B39" s="388"/>
      <c r="C39" s="631"/>
      <c r="D39" s="631"/>
      <c r="E39" s="631"/>
      <c r="F39" s="631"/>
      <c r="G39" s="631"/>
      <c r="H39" s="631"/>
      <c r="I39" s="631"/>
      <c r="J39" s="631"/>
      <c r="K39" s="631"/>
      <c r="L39" s="631"/>
      <c r="M39" s="630"/>
      <c r="N39" s="630"/>
      <c r="O39" s="630"/>
      <c r="P39" s="630"/>
      <c r="Q39" s="630"/>
      <c r="R39" s="630"/>
      <c r="S39" s="630"/>
      <c r="T39" s="630"/>
      <c r="U39" s="630"/>
      <c r="V39" s="630"/>
      <c r="W39" s="630"/>
      <c r="X39" s="630"/>
      <c r="Y39" s="630"/>
      <c r="Z39" s="630"/>
      <c r="AA39" s="630"/>
      <c r="AB39" s="630"/>
      <c r="AC39" s="630"/>
      <c r="AD39" s="630"/>
      <c r="AE39" s="630"/>
      <c r="AF39" s="630"/>
      <c r="AG39" s="630"/>
      <c r="AH39" s="630"/>
      <c r="AI39" s="630"/>
      <c r="AJ39" s="630"/>
      <c r="AK39" s="630">
        <f>'Table 1(Q3''20)'!AM39</f>
        <v>0</v>
      </c>
    </row>
    <row r="40" spans="1:60" x14ac:dyDescent="0.25">
      <c r="B40" s="34" t="s">
        <v>26</v>
      </c>
      <c r="C40" s="655">
        <f>'Table 1(Q3''20)'!C40-'Table 1(Q2''20)'!D40</f>
        <v>10</v>
      </c>
      <c r="D40" s="655">
        <f>'Table 1(Q3''20)'!D40-'Table 1(Q2''20)'!E40</f>
        <v>5</v>
      </c>
      <c r="E40" s="655">
        <f>'Table 1(Q3''20)'!E40-'Table 1(Q2''20)'!F40</f>
        <v>-5</v>
      </c>
      <c r="F40" s="655">
        <f>'Table 1(Q3''20)'!F40-'Table 1(Q2''20)'!G40</f>
        <v>0</v>
      </c>
      <c r="G40" s="655">
        <f>'Table 1(Q3''20)'!G40-'Table 1(Q2''20)'!H40</f>
        <v>0</v>
      </c>
      <c r="H40" s="655">
        <f>'Table 1(Q3''20)'!H40-'Table 1(Q2''20)'!I40</f>
        <v>5</v>
      </c>
      <c r="I40" s="655">
        <f>'Table 1(Q3''20)'!I40-'Table 1(Q2''20)'!J40</f>
        <v>-36.174710136847352</v>
      </c>
      <c r="J40" s="655">
        <f>'Table 1(Q3''20)'!J40-'Table 1(Q2''20)'!K40</f>
        <v>501.74158000150419</v>
      </c>
      <c r="K40" s="655">
        <f>'Table 1(Q3''20)'!K40</f>
        <v>8089.2601169995341</v>
      </c>
      <c r="L40" s="655"/>
      <c r="M40" s="656">
        <f>'Table 1(Q3''20)'!O40-'Table 1(Q2''20)'!O40</f>
        <v>0</v>
      </c>
      <c r="N40" s="656">
        <f>'Table 1(Q3''20)'!P40-'Table 1(Q2''20)'!P40</f>
        <v>0</v>
      </c>
      <c r="O40" s="656">
        <f>'Table 1(Q3''20)'!Q40-'Table 1(Q2''20)'!Q40</f>
        <v>0</v>
      </c>
      <c r="P40" s="656">
        <f>'Table 1(Q3''20)'!R40-'Table 1(Q2''20)'!R40</f>
        <v>0</v>
      </c>
      <c r="Q40" s="656">
        <f>'Table 1(Q3''20)'!S40-'Table 1(Q2''20)'!S40</f>
        <v>0</v>
      </c>
      <c r="R40" s="656">
        <f>'Table 1(Q3''20)'!T40-'Table 1(Q2''20)'!T40</f>
        <v>-5</v>
      </c>
      <c r="S40" s="656">
        <f>'Table 1(Q3''20)'!U40-'Table 1(Q2''20)'!U40</f>
        <v>5</v>
      </c>
      <c r="T40" s="656">
        <f>'Table 1(Q3''20)'!V40-'Table 1(Q2''20)'!V40</f>
        <v>0</v>
      </c>
      <c r="U40" s="656">
        <f>'Table 1(Q3''20)'!W40-'Table 1(Q2''20)'!W40</f>
        <v>5</v>
      </c>
      <c r="V40" s="656">
        <f>'Table 1(Q3''20)'!X40-'Table 1(Q2''20)'!X40</f>
        <v>-5</v>
      </c>
      <c r="W40" s="656">
        <f>'Table 1(Q3''20)'!Y40-'Table 1(Q2''20)'!Y40</f>
        <v>5</v>
      </c>
      <c r="X40" s="656">
        <f>'Table 1(Q3''20)'!Z40-'Table 1(Q2''20)'!Z40</f>
        <v>0</v>
      </c>
      <c r="Y40" s="656">
        <f>'Table 1(Q3''20)'!AA40-'Table 1(Q2''20)'!AA40</f>
        <v>5</v>
      </c>
      <c r="Z40" s="656">
        <f>'Table 1(Q3''20)'!AB40-'Table 1(Q2''20)'!AB40</f>
        <v>0</v>
      </c>
      <c r="AA40" s="656">
        <f>'Table 1(Q3''20)'!AC40-'Table 1(Q2''20)'!AC40</f>
        <v>0</v>
      </c>
      <c r="AB40" s="656">
        <f>'Table 1(Q3''20)'!AD40-'Table 1(Q2''20)'!AD40</f>
        <v>0</v>
      </c>
      <c r="AC40" s="656">
        <f>'Table 1(Q3''20)'!AE40-'Table 1(Q2''20)'!AE40</f>
        <v>5</v>
      </c>
      <c r="AD40" s="656">
        <f>'Table 1(Q3''20)'!AF40-'Table 1(Q2''20)'!AF40</f>
        <v>5</v>
      </c>
      <c r="AE40" s="656">
        <f>'Table 1(Q3''20)'!AG40-'Table 1(Q2''20)'!AG40</f>
        <v>47.479801534213038</v>
      </c>
      <c r="AF40" s="656">
        <f>'Table 1(Q3''20)'!AH40-'Table 1(Q2''20)'!AH40</f>
        <v>-11.324670270735169</v>
      </c>
      <c r="AG40" s="656">
        <f>'Table 1(Q3''20)'!AI40-'Table 1(Q2''20)'!AI40</f>
        <v>-46.547845125179037</v>
      </c>
      <c r="AH40" s="656">
        <f>'Table 1(Q3''20)'!AJ40-'Table 1(Q2''20)'!AJ40</f>
        <v>-25.887843352242044</v>
      </c>
      <c r="AI40" s="656">
        <f>'Table 1(Q3''20)'!AK40-'Table 1(Q2''20)'!AK40</f>
        <v>11.979810179957894</v>
      </c>
      <c r="AJ40" s="656">
        <f>'Table 1(Q3''20)'!AL40-'Table 1(Q2''20)'!AL40</f>
        <v>-84.185419926380973</v>
      </c>
      <c r="AK40" s="656">
        <f>'Table 1(Q3''20)'!AM40</f>
        <v>2648.4698600092315</v>
      </c>
    </row>
    <row r="41" spans="1:60" x14ac:dyDescent="0.25">
      <c r="B41" s="3"/>
      <c r="C41" s="657"/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57"/>
      <c r="O41" s="657"/>
      <c r="P41" s="657"/>
      <c r="Q41" s="657"/>
      <c r="R41" s="657"/>
      <c r="S41" s="657"/>
      <c r="T41" s="657"/>
      <c r="U41" s="657"/>
      <c r="V41" s="657"/>
      <c r="W41" s="657"/>
      <c r="X41" s="657"/>
      <c r="Y41" s="657"/>
      <c r="Z41" s="657"/>
      <c r="AA41" s="657"/>
      <c r="AB41" s="657"/>
      <c r="AC41" s="657"/>
      <c r="AD41" s="657"/>
      <c r="AE41" s="657"/>
      <c r="AF41" s="657"/>
      <c r="AG41" s="657"/>
      <c r="AH41" s="657"/>
      <c r="AI41" s="657"/>
      <c r="AJ41" s="657"/>
      <c r="AK41" s="657"/>
    </row>
    <row r="42" spans="1:60" x14ac:dyDescent="0.25">
      <c r="B42" s="396" t="s">
        <v>7</v>
      </c>
      <c r="C42" s="660">
        <f>'Table 1(Q3''20)'!C42-'Table 1(Q2''20)'!D42</f>
        <v>-10</v>
      </c>
      <c r="D42" s="660">
        <f>'Table 1(Q3''20)'!D42-'Table 1(Q2''20)'!E42</f>
        <v>-5</v>
      </c>
      <c r="E42" s="660">
        <f>'Table 1(Q3''20)'!E42-'Table 1(Q2''20)'!F42</f>
        <v>5</v>
      </c>
      <c r="F42" s="660">
        <f>'Table 1(Q3''20)'!F42-'Table 1(Q2''20)'!G42</f>
        <v>0</v>
      </c>
      <c r="G42" s="660">
        <f>'Table 1(Q3''20)'!G42-'Table 1(Q2''20)'!H42</f>
        <v>0</v>
      </c>
      <c r="H42" s="660">
        <f>'Table 1(Q3''20)'!H42-'Table 1(Q2''20)'!I42</f>
        <v>-5</v>
      </c>
      <c r="I42" s="660">
        <f>'Table 1(Q3''20)'!I42-'Table 1(Q2''20)'!J42</f>
        <v>36.228316715943947</v>
      </c>
      <c r="J42" s="660">
        <f>'Table 1(Q3''20)'!J42-'Table 1(Q2''20)'!K42</f>
        <v>-866.07657383097103</v>
      </c>
      <c r="K42" s="660">
        <f>'Table 1(Q3''20)'!K42</f>
        <v>-224.23261265965994</v>
      </c>
      <c r="L42" s="660"/>
      <c r="M42" s="652">
        <f>'Table 1(Q3''20)'!O42-'Table 1(Q2''20)'!O42</f>
        <v>0</v>
      </c>
      <c r="N42" s="652">
        <f>'Table 1(Q3''20)'!P42-'Table 1(Q2''20)'!P42</f>
        <v>0</v>
      </c>
      <c r="O42" s="652">
        <f>'Table 1(Q3''20)'!Q42-'Table 1(Q2''20)'!Q42</f>
        <v>0</v>
      </c>
      <c r="P42" s="652">
        <f>'Table 1(Q3''20)'!R42-'Table 1(Q2''20)'!R42</f>
        <v>0</v>
      </c>
      <c r="Q42" s="652">
        <f>'Table 1(Q3''20)'!S42-'Table 1(Q2''20)'!S42</f>
        <v>0</v>
      </c>
      <c r="R42" s="652">
        <f>'Table 1(Q3''20)'!T42-'Table 1(Q2''20)'!T42</f>
        <v>5</v>
      </c>
      <c r="S42" s="652">
        <f>'Table 1(Q3''20)'!U42-'Table 1(Q2''20)'!U42</f>
        <v>-5</v>
      </c>
      <c r="T42" s="652">
        <f>'Table 1(Q3''20)'!V42-'Table 1(Q2''20)'!V42</f>
        <v>0</v>
      </c>
      <c r="U42" s="652">
        <f>'Table 1(Q3''20)'!W42-'Table 1(Q2''20)'!W42</f>
        <v>-5</v>
      </c>
      <c r="V42" s="652">
        <f>'Table 1(Q3''20)'!X42-'Table 1(Q2''20)'!X42</f>
        <v>5</v>
      </c>
      <c r="W42" s="652">
        <f>'Table 1(Q3''20)'!Y42-'Table 1(Q2''20)'!Y42</f>
        <v>-5</v>
      </c>
      <c r="X42" s="652">
        <f>'Table 1(Q3''20)'!Z42-'Table 1(Q2''20)'!Z42</f>
        <v>0</v>
      </c>
      <c r="Y42" s="652">
        <f>'Table 1(Q3''20)'!AA42-'Table 1(Q2''20)'!AA42</f>
        <v>-5</v>
      </c>
      <c r="Z42" s="652">
        <f>'Table 1(Q3''20)'!AB42-'Table 1(Q2''20)'!AB42</f>
        <v>0</v>
      </c>
      <c r="AA42" s="652">
        <f>'Table 1(Q3''20)'!AC42-'Table 1(Q2''20)'!AC42</f>
        <v>0</v>
      </c>
      <c r="AB42" s="652">
        <f>'Table 1(Q3''20)'!AD42-'Table 1(Q2''20)'!AD42</f>
        <v>0</v>
      </c>
      <c r="AC42" s="652">
        <f>'Table 1(Q3''20)'!AE42-'Table 1(Q2''20)'!AE42</f>
        <v>-5</v>
      </c>
      <c r="AD42" s="652">
        <f>'Table 1(Q3''20)'!AF42-'Table 1(Q2''20)'!AF42</f>
        <v>-5</v>
      </c>
      <c r="AE42" s="652">
        <f>'Table 1(Q3''20)'!AG42-'Table 1(Q2''20)'!AG42</f>
        <v>-47.452102367885118</v>
      </c>
      <c r="AF42" s="652">
        <f>'Table 1(Q3''20)'!AH42-'Table 1(Q2''20)'!AH42</f>
        <v>11.350577683504525</v>
      </c>
      <c r="AG42" s="652">
        <f>'Table 1(Q3''20)'!AI42-'Table 1(Q2''20)'!AI42</f>
        <v>46.547845125179037</v>
      </c>
      <c r="AH42" s="652">
        <f>'Table 1(Q3''20)'!AJ42-'Table 1(Q2''20)'!AJ42</f>
        <v>25.887843352242044</v>
      </c>
      <c r="AI42" s="652">
        <f>'Table 1(Q3''20)'!AK42-'Table 1(Q2''20)'!AK42</f>
        <v>-9.3803824255639938</v>
      </c>
      <c r="AJ42" s="652">
        <f>'Table 1(Q3''20)'!AL42-'Table 1(Q2''20)'!AL42</f>
        <v>66.599290046880014</v>
      </c>
      <c r="AK42" s="652">
        <f>'Table 1(Q3''20)'!AM42</f>
        <v>-708.64763704400934</v>
      </c>
    </row>
    <row r="43" spans="1:60" s="429" customFormat="1" x14ac:dyDescent="0.25">
      <c r="A43" s="399"/>
      <c r="B43" s="399"/>
      <c r="C43" s="661"/>
      <c r="D43" s="661"/>
      <c r="E43" s="661"/>
      <c r="F43" s="661"/>
      <c r="G43" s="661"/>
      <c r="H43" s="661"/>
      <c r="I43" s="661"/>
      <c r="J43" s="661"/>
      <c r="K43" s="661"/>
      <c r="L43" s="661"/>
      <c r="M43" s="662"/>
      <c r="N43" s="662"/>
      <c r="O43" s="662"/>
      <c r="P43" s="662"/>
      <c r="Q43" s="662"/>
      <c r="R43" s="662"/>
      <c r="S43" s="662"/>
      <c r="T43" s="662"/>
      <c r="U43" s="662"/>
      <c r="V43" s="662"/>
      <c r="W43" s="662"/>
      <c r="X43" s="662"/>
      <c r="Y43" s="662"/>
      <c r="Z43" s="662"/>
      <c r="AA43" s="662"/>
      <c r="AB43" s="662"/>
      <c r="AC43" s="662"/>
      <c r="AD43" s="662"/>
      <c r="AE43" s="662"/>
      <c r="AF43" s="662"/>
      <c r="AG43" s="662"/>
      <c r="AH43" s="662"/>
      <c r="AI43" s="662"/>
      <c r="AJ43" s="662"/>
      <c r="AK43" s="662">
        <f>'Table 1(Q3''20)'!AM43</f>
        <v>0</v>
      </c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60" x14ac:dyDescent="0.25">
      <c r="B44" s="396" t="s">
        <v>38</v>
      </c>
      <c r="C44" s="660">
        <f>'Table 1(Q3''20)'!C44-'Table 1(Q2''20)'!D44</f>
        <v>-10</v>
      </c>
      <c r="D44" s="660">
        <f>'Table 1(Q3''20)'!D44-'Table 1(Q2''20)'!E44</f>
        <v>-15</v>
      </c>
      <c r="E44" s="660">
        <f>'Table 1(Q3''20)'!E44-'Table 1(Q2''20)'!F44</f>
        <v>-10</v>
      </c>
      <c r="F44" s="660">
        <f>'Table 1(Q3''20)'!F44-'Table 1(Q2''20)'!G44</f>
        <v>-10</v>
      </c>
      <c r="G44" s="660">
        <f>'Table 1(Q3''20)'!G44-'Table 1(Q2''20)'!H44</f>
        <v>-10</v>
      </c>
      <c r="H44" s="660">
        <f>'Table 1(Q3''20)'!H44-'Table 1(Q2''20)'!I44</f>
        <v>-15</v>
      </c>
      <c r="I44" s="660">
        <f>'Table 1(Q3''20)'!I44-'Table 1(Q2''20)'!J44</f>
        <v>36.592320096668118</v>
      </c>
      <c r="J44" s="660">
        <f>'Table 1(Q3''20)'!J44-'Table 1(Q2''20)'!K44</f>
        <v>-829.48425373430291</v>
      </c>
      <c r="K44" s="660">
        <f>'Table 1(Q3''20)'!K44</f>
        <v>2135.3217416514744</v>
      </c>
      <c r="L44" s="660"/>
      <c r="M44" s="652">
        <f>'Table 1(Q3''20)'!O44-'Table 1(Q2''20)'!O44</f>
        <v>0</v>
      </c>
      <c r="N44" s="652">
        <f>'Table 1(Q3''20)'!P44-'Table 1(Q2''20)'!P44</f>
        <v>0</v>
      </c>
      <c r="O44" s="652">
        <f>'Table 1(Q3''20)'!Q44-'Table 1(Q2''20)'!Q44</f>
        <v>0</v>
      </c>
      <c r="P44" s="652">
        <f>'Table 1(Q3''20)'!R44-'Table 1(Q2''20)'!R44</f>
        <v>0</v>
      </c>
      <c r="Q44" s="652">
        <f>'Table 1(Q3''20)'!S44-'Table 1(Q2''20)'!S44</f>
        <v>0</v>
      </c>
      <c r="R44" s="652">
        <f>'Table 1(Q3''20)'!T44-'Table 1(Q2''20)'!T44</f>
        <v>0</v>
      </c>
      <c r="S44" s="652">
        <f>'Table 1(Q3''20)'!U44-'Table 1(Q2''20)'!U44</f>
        <v>0</v>
      </c>
      <c r="T44" s="652">
        <f>'Table 1(Q3''20)'!V44-'Table 1(Q2''20)'!V44</f>
        <v>0</v>
      </c>
      <c r="U44" s="652">
        <f>'Table 1(Q3''20)'!W44-'Table 1(Q2''20)'!W44</f>
        <v>0</v>
      </c>
      <c r="V44" s="652">
        <f>'Table 1(Q3''20)'!X44-'Table 1(Q2''20)'!X44</f>
        <v>0</v>
      </c>
      <c r="W44" s="652">
        <f>'Table 1(Q3''20)'!Y44-'Table 1(Q2''20)'!Y44</f>
        <v>0</v>
      </c>
      <c r="X44" s="652">
        <f>'Table 1(Q3''20)'!Z44-'Table 1(Q2''20)'!Z44</f>
        <v>0</v>
      </c>
      <c r="Y44" s="652">
        <f>'Table 1(Q3''20)'!AA44-'Table 1(Q2''20)'!AA44</f>
        <v>0</v>
      </c>
      <c r="Z44" s="652">
        <f>'Table 1(Q3''20)'!AB44-'Table 1(Q2''20)'!AB44</f>
        <v>0</v>
      </c>
      <c r="AA44" s="652">
        <f>'Table 1(Q3''20)'!AC44-'Table 1(Q2''20)'!AC44</f>
        <v>0</v>
      </c>
      <c r="AB44" s="652">
        <f>'Table 1(Q3''20)'!AD44-'Table 1(Q2''20)'!AD44</f>
        <v>0</v>
      </c>
      <c r="AC44" s="652">
        <f>'Table 1(Q3''20)'!AE44-'Table 1(Q2''20)'!AE44</f>
        <v>0</v>
      </c>
      <c r="AD44" s="652">
        <f>'Table 1(Q3''20)'!AF44-'Table 1(Q2''20)'!AF44</f>
        <v>0</v>
      </c>
      <c r="AE44" s="652">
        <f>'Table 1(Q3''20)'!AG44-'Table 1(Q2''20)'!AG44</f>
        <v>0</v>
      </c>
      <c r="AF44" s="652">
        <f>'Table 1(Q3''20)'!AH44-'Table 1(Q2''20)'!AH44</f>
        <v>0</v>
      </c>
      <c r="AG44" s="652">
        <f>'Table 1(Q3''20)'!AI44-'Table 1(Q2''20)'!AI44</f>
        <v>0</v>
      </c>
      <c r="AH44" s="652">
        <f>'Table 1(Q3''20)'!AJ44-'Table 1(Q2''20)'!AJ44</f>
        <v>0</v>
      </c>
      <c r="AI44" s="652">
        <f>'Table 1(Q3''20)'!AK44-'Table 1(Q2''20)'!AK44</f>
        <v>0</v>
      </c>
      <c r="AJ44" s="652">
        <f>'Table 1(Q3''20)'!AL44-'Table 1(Q2''20)'!AL44</f>
        <v>0</v>
      </c>
      <c r="AK44" s="652">
        <f>'Table 1(Q3''20)'!AM44</f>
        <v>0</v>
      </c>
    </row>
    <row r="45" spans="1:60" s="400" customFormat="1" x14ac:dyDescent="0.25">
      <c r="A45" s="399"/>
      <c r="C45" s="393"/>
      <c r="D45" s="393"/>
      <c r="E45" s="393"/>
      <c r="F45" s="393"/>
      <c r="G45" s="393"/>
      <c r="H45" s="393"/>
      <c r="I45" s="393"/>
      <c r="J45" s="184"/>
      <c r="K45" s="184"/>
      <c r="L45" s="184"/>
      <c r="M45" s="393"/>
      <c r="N45" s="399"/>
      <c r="O45" s="399"/>
      <c r="P45" s="399"/>
      <c r="Q45" s="399"/>
      <c r="R45" s="399"/>
      <c r="S45" s="399"/>
      <c r="T45" s="399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</row>
    <row r="46" spans="1:60" s="400" customFormat="1" x14ac:dyDescent="0.25">
      <c r="A46" s="399"/>
      <c r="J46" s="610"/>
      <c r="K46" s="610"/>
      <c r="L46" s="610"/>
      <c r="N46" s="399"/>
      <c r="O46" s="399"/>
      <c r="P46" s="399"/>
      <c r="Q46" s="399"/>
      <c r="R46" s="399"/>
      <c r="S46" s="399"/>
      <c r="T46" s="399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</row>
    <row r="47" spans="1:60" s="400" customFormat="1" x14ac:dyDescent="0.25">
      <c r="A47" s="399"/>
      <c r="J47" s="610"/>
      <c r="K47" s="610"/>
      <c r="L47" s="610"/>
      <c r="N47" s="399"/>
      <c r="O47" s="399"/>
      <c r="P47" s="399"/>
      <c r="Q47" s="399"/>
      <c r="R47" s="399"/>
      <c r="S47" s="399"/>
      <c r="T47" s="399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</row>
    <row r="48" spans="1:60" s="400" customFormat="1" x14ac:dyDescent="0.25">
      <c r="A48" s="399"/>
      <c r="J48" s="610"/>
      <c r="K48" s="610"/>
      <c r="L48" s="610"/>
      <c r="N48" s="399"/>
      <c r="O48" s="399"/>
      <c r="P48" s="399"/>
      <c r="Q48" s="399"/>
      <c r="R48" s="399"/>
      <c r="S48" s="399"/>
      <c r="T48" s="399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</row>
    <row r="49" spans="1:60" s="400" customFormat="1" x14ac:dyDescent="0.25">
      <c r="A49" s="399"/>
      <c r="J49" s="610"/>
      <c r="K49" s="610"/>
      <c r="L49" s="610"/>
      <c r="N49" s="399"/>
      <c r="O49" s="399"/>
      <c r="P49" s="399"/>
      <c r="Q49" s="399"/>
      <c r="R49" s="399"/>
      <c r="S49" s="399"/>
      <c r="T49" s="39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</row>
    <row r="50" spans="1:60" s="400" customFormat="1" x14ac:dyDescent="0.25">
      <c r="A50" s="399"/>
      <c r="J50" s="610"/>
      <c r="K50" s="610"/>
      <c r="L50" s="610"/>
      <c r="N50" s="399"/>
      <c r="O50" s="399"/>
      <c r="P50" s="399"/>
      <c r="Q50" s="399"/>
      <c r="R50" s="399"/>
      <c r="S50" s="399"/>
      <c r="T50" s="399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</row>
    <row r="51" spans="1:60" s="400" customFormat="1" x14ac:dyDescent="0.25">
      <c r="A51" s="399"/>
      <c r="J51" s="610"/>
      <c r="K51" s="610"/>
      <c r="L51" s="610"/>
      <c r="N51" s="399"/>
      <c r="O51" s="399"/>
      <c r="P51" s="399"/>
      <c r="Q51" s="399"/>
      <c r="R51" s="399"/>
      <c r="S51" s="399"/>
      <c r="T51" s="399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</row>
    <row r="52" spans="1:60" s="400" customFormat="1" x14ac:dyDescent="0.25">
      <c r="A52" s="399"/>
      <c r="J52" s="610"/>
      <c r="K52" s="610"/>
      <c r="L52" s="610"/>
      <c r="N52" s="399"/>
      <c r="O52" s="399"/>
      <c r="P52" s="399"/>
      <c r="Q52" s="399"/>
      <c r="R52" s="399"/>
      <c r="S52" s="399"/>
      <c r="T52" s="399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</row>
    <row r="53" spans="1:60" s="400" customFormat="1" x14ac:dyDescent="0.25">
      <c r="A53" s="399"/>
      <c r="J53" s="610"/>
      <c r="K53" s="610"/>
      <c r="L53" s="610"/>
      <c r="N53" s="399"/>
      <c r="O53" s="399"/>
      <c r="P53" s="399"/>
      <c r="Q53" s="399"/>
      <c r="R53" s="399"/>
      <c r="S53" s="399"/>
      <c r="T53" s="399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60" s="400" customFormat="1" x14ac:dyDescent="0.25">
      <c r="A54" s="399"/>
      <c r="J54" s="610"/>
      <c r="K54" s="610"/>
      <c r="L54" s="610"/>
      <c r="N54" s="399"/>
      <c r="O54" s="399"/>
      <c r="P54" s="399"/>
      <c r="Q54" s="399"/>
      <c r="R54" s="399"/>
      <c r="S54" s="399"/>
      <c r="T54" s="399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</row>
    <row r="55" spans="1:60" s="400" customFormat="1" x14ac:dyDescent="0.25">
      <c r="A55" s="399"/>
      <c r="J55" s="610"/>
      <c r="K55" s="610"/>
      <c r="L55" s="610"/>
      <c r="N55" s="399"/>
      <c r="O55" s="399"/>
      <c r="P55" s="399"/>
      <c r="Q55" s="399"/>
      <c r="R55" s="399"/>
      <c r="S55" s="399"/>
      <c r="T55" s="399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</row>
  </sheetData>
  <phoneticPr fontId="24" type="noConversion"/>
  <pageMargins left="0.7" right="0.7" top="0.75" bottom="0.75" header="0.3" footer="0.3"/>
  <pageSetup paperSize="9" scale="72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67"/>
  <sheetViews>
    <sheetView showGridLines="0" workbookViewId="0">
      <selection sqref="A1:XFD1048576"/>
    </sheetView>
  </sheetViews>
  <sheetFormatPr defaultColWidth="9.28515625" defaultRowHeight="11.25" x14ac:dyDescent="0.2"/>
  <cols>
    <col min="1" max="1" width="9.28515625" style="400"/>
    <col min="2" max="2" width="31.5703125" style="421" bestFit="1" customWidth="1"/>
    <col min="3" max="8" width="4.7109375" style="421" bestFit="1" customWidth="1"/>
    <col min="9" max="9" width="6.42578125" style="421" bestFit="1" customWidth="1"/>
    <col min="10" max="10" width="7.42578125" style="616" bestFit="1" customWidth="1"/>
    <col min="11" max="11" width="6.42578125" style="616" bestFit="1" customWidth="1"/>
    <col min="12" max="12" width="7.28515625" style="616" customWidth="1"/>
    <col min="13" max="13" width="8" style="421" bestFit="1" customWidth="1"/>
    <col min="14" max="20" width="8" style="399" bestFit="1" customWidth="1"/>
    <col min="21" max="37" width="8" style="421" bestFit="1" customWidth="1"/>
    <col min="38" max="16384" width="9.28515625" style="421"/>
  </cols>
  <sheetData>
    <row r="1" spans="1:37" x14ac:dyDescent="0.2">
      <c r="B1" s="388"/>
      <c r="C1" s="741"/>
      <c r="D1" s="741"/>
      <c r="E1" s="741"/>
      <c r="F1" s="741"/>
      <c r="G1" s="741"/>
      <c r="H1" s="741"/>
      <c r="I1" s="741"/>
      <c r="J1" s="742"/>
      <c r="K1" s="742"/>
      <c r="L1" s="742"/>
      <c r="M1" s="400"/>
      <c r="N1" s="2"/>
      <c r="O1" s="2"/>
      <c r="P1" s="2"/>
      <c r="Q1" s="2"/>
      <c r="R1" s="2"/>
      <c r="S1" s="2"/>
      <c r="T1" s="2"/>
    </row>
    <row r="2" spans="1:37" x14ac:dyDescent="0.2">
      <c r="A2" s="630"/>
      <c r="B2" s="630" t="s">
        <v>30</v>
      </c>
      <c r="C2" s="743">
        <v>2013</v>
      </c>
      <c r="D2" s="743">
        <v>2014</v>
      </c>
      <c r="E2" s="743">
        <v>2015</v>
      </c>
      <c r="F2" s="743">
        <v>2016</v>
      </c>
      <c r="G2" s="743">
        <v>2017</v>
      </c>
      <c r="H2" s="743">
        <v>2018</v>
      </c>
      <c r="I2" s="743">
        <v>2019</v>
      </c>
      <c r="J2" s="743">
        <v>2020</v>
      </c>
      <c r="K2" s="743">
        <v>2021</v>
      </c>
      <c r="L2" s="743"/>
      <c r="M2" s="630" t="s">
        <v>20</v>
      </c>
      <c r="N2" s="630" t="s">
        <v>34</v>
      </c>
      <c r="O2" s="630" t="s">
        <v>45</v>
      </c>
      <c r="P2" s="630" t="s">
        <v>46</v>
      </c>
      <c r="Q2" s="630" t="s">
        <v>48</v>
      </c>
      <c r="R2" s="630" t="s">
        <v>49</v>
      </c>
      <c r="S2" s="630" t="s">
        <v>53</v>
      </c>
      <c r="T2" s="630" t="s">
        <v>54</v>
      </c>
      <c r="U2" s="630" t="s">
        <v>55</v>
      </c>
      <c r="V2" s="630" t="s">
        <v>56</v>
      </c>
      <c r="W2" s="631" t="s">
        <v>60</v>
      </c>
      <c r="X2" s="631" t="s">
        <v>61</v>
      </c>
      <c r="Y2" s="631" t="s">
        <v>62</v>
      </c>
      <c r="Z2" s="631" t="s">
        <v>63</v>
      </c>
      <c r="AA2" s="631" t="s">
        <v>67</v>
      </c>
      <c r="AB2" s="631" t="s">
        <v>70</v>
      </c>
      <c r="AC2" s="631" t="s">
        <v>74</v>
      </c>
      <c r="AD2" s="631" t="s">
        <v>80</v>
      </c>
      <c r="AE2" s="631" t="s">
        <v>82</v>
      </c>
      <c r="AF2" s="631" t="s">
        <v>88</v>
      </c>
      <c r="AG2" s="631" t="s">
        <v>89</v>
      </c>
      <c r="AH2" s="631" t="s">
        <v>87</v>
      </c>
      <c r="AI2" s="631" t="s">
        <v>90</v>
      </c>
      <c r="AJ2" s="631" t="s">
        <v>107</v>
      </c>
      <c r="AK2" s="631" t="s">
        <v>124</v>
      </c>
    </row>
    <row r="3" spans="1:37" ht="9" customHeight="1" x14ac:dyDescent="0.2">
      <c r="A3" s="632"/>
      <c r="B3" s="633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</row>
    <row r="4" spans="1:37" s="810" customFormat="1" x14ac:dyDescent="0.2">
      <c r="A4" s="809"/>
      <c r="B4" s="636" t="s">
        <v>27</v>
      </c>
      <c r="C4" s="637">
        <f>'Table 2 (Q3''20)'!C6-'Table 2 (Q2''20)'!C6</f>
        <v>15</v>
      </c>
      <c r="D4" s="637">
        <f>'Table 2 (Q3''20)'!D6-'Table 2 (Q2''20)'!D6</f>
        <v>-10</v>
      </c>
      <c r="E4" s="637">
        <f>'Table 2 (Q3''20)'!E6-'Table 2 (Q2''20)'!E6</f>
        <v>-15</v>
      </c>
      <c r="F4" s="637">
        <f>'Table 2 (Q3''20)'!F6-'Table 2 (Q2''20)'!F6</f>
        <v>-15</v>
      </c>
      <c r="G4" s="637">
        <f>'Table 2 (Q3''20)'!G6-'Table 2 (Q2''20)'!G6</f>
        <v>-10</v>
      </c>
      <c r="H4" s="637">
        <f>'Table 2 (Q3''20)'!H6-'Table 2 (Q2''20)'!H6</f>
        <v>-15</v>
      </c>
      <c r="I4" s="637">
        <f>'Table 2 (Q3''20)'!I6-'Table 2 (Q2''20)'!I6</f>
        <v>-9.7853554628836719</v>
      </c>
      <c r="J4" s="637">
        <f>'Table 2 (Q3''20)'!J6-'Table 2 (Q2''20)'!J6</f>
        <v>-8.5419588488125555</v>
      </c>
      <c r="K4" s="637">
        <f>'Table 2 (Q3''20)'!K6</f>
        <v>2996.0824315060418</v>
      </c>
      <c r="L4" s="637"/>
      <c r="M4" s="637">
        <f>'Table 2 (Q3''20)'!O6-'Table 2 (Q2''20)'!N6</f>
        <v>0</v>
      </c>
      <c r="N4" s="637">
        <f>'Table 2 (Q3''20)'!P6-'Table 2 (Q2''20)'!O6</f>
        <v>0</v>
      </c>
      <c r="O4" s="637">
        <f>'Table 2 (Q3''20)'!Q6-'Table 2 (Q2''20)'!P6</f>
        <v>-5</v>
      </c>
      <c r="P4" s="637">
        <f>'Table 2 (Q3''20)'!R6-'Table 2 (Q2''20)'!Q6</f>
        <v>-5</v>
      </c>
      <c r="Q4" s="637">
        <f>'Table 2 (Q3''20)'!S6-'Table 2 (Q2''20)'!R6</f>
        <v>-5</v>
      </c>
      <c r="R4" s="637">
        <f>'Table 2 (Q3''20)'!T6-'Table 2 (Q2''20)'!S6</f>
        <v>-5</v>
      </c>
      <c r="S4" s="637">
        <f>'Table 2 (Q3''20)'!U6-'Table 2 (Q2''20)'!T6</f>
        <v>0</v>
      </c>
      <c r="T4" s="637">
        <f>'Table 2 (Q3''20)'!V6-'Table 2 (Q2''20)'!U6</f>
        <v>-5</v>
      </c>
      <c r="U4" s="637">
        <f>'Table 2 (Q3''20)'!W6-'Table 2 (Q2''20)'!V6</f>
        <v>0</v>
      </c>
      <c r="V4" s="637">
        <f>'Table 2 (Q3''20)'!X6-'Table 2 (Q2''20)'!W6</f>
        <v>-5</v>
      </c>
      <c r="W4" s="637">
        <f>'Table 2 (Q3''20)'!Y6-'Table 2 (Q2''20)'!X6</f>
        <v>0</v>
      </c>
      <c r="X4" s="637">
        <f>'Table 2 (Q3''20)'!Z6-'Table 2 (Q2''20)'!Y6</f>
        <v>-5</v>
      </c>
      <c r="Y4" s="637">
        <f>'Table 2 (Q3''20)'!AA6-'Table 2 (Q2''20)'!Z6</f>
        <v>0</v>
      </c>
      <c r="Z4" s="637">
        <f>'Table 2 (Q3''20)'!AB6-'Table 2 (Q2''20)'!AA6</f>
        <v>0</v>
      </c>
      <c r="AA4" s="637">
        <f>'Table 2 (Q3''20)'!AC6-'Table 2 (Q2''20)'!AB6</f>
        <v>-5</v>
      </c>
      <c r="AB4" s="637">
        <f>'Table 2 (Q3''20)'!AD6-'Table 2 (Q2''20)'!AC6</f>
        <v>-5</v>
      </c>
      <c r="AC4" s="637">
        <f>'Table 2 (Q3''20)'!AE6-'Table 2 (Q2''20)'!AD6</f>
        <v>0</v>
      </c>
      <c r="AD4" s="637">
        <f>'Table 2 (Q3''20)'!AF6-'Table 2 (Q2''20)'!AE6</f>
        <v>0</v>
      </c>
      <c r="AE4" s="637">
        <f>'Table 2 (Q3''20)'!AG6-'Table 2 (Q2''20)'!AF6</f>
        <v>-3.2207985814796984</v>
      </c>
      <c r="AF4" s="637">
        <f>'Table 2 (Q3''20)'!AH6-'Table 2 (Q2''20)'!AG6</f>
        <v>-3.2903840058537526</v>
      </c>
      <c r="AG4" s="637">
        <f>'Table 2 (Q3''20)'!AI6-'Table 2 (Q2''20)'!AH6</f>
        <v>-0.37156974956462818</v>
      </c>
      <c r="AH4" s="637">
        <f>'Table 2 (Q3''20)'!AJ6-'Table 2 (Q2''20)'!AI6</f>
        <v>-2.3771190790896526</v>
      </c>
      <c r="AI4" s="637">
        <f>'Table 2 (Q3''20)'!AK6-'Table 2 (Q2''20)'!AJ6</f>
        <v>-13.624086497768985</v>
      </c>
      <c r="AJ4" s="637">
        <f>'Table 2 (Q3''20)'!AL6-'Table 2 (Q2''20)'!AK6</f>
        <v>2.8701080955551674</v>
      </c>
      <c r="AK4" s="637">
        <f>'Table 2 (Q3''20)'!AM6-'Table 2 (Q2''20)'!AL6</f>
        <v>660.15700498021272</v>
      </c>
    </row>
    <row r="5" spans="1:37" x14ac:dyDescent="0.2">
      <c r="A5" s="632"/>
      <c r="B5" s="633" t="s">
        <v>15</v>
      </c>
      <c r="C5" s="638">
        <f>'Table 2 (Q3''20)'!C7-'Table 2 (Q2''20)'!C7</f>
        <v>5</v>
      </c>
      <c r="D5" s="638">
        <f>'Table 2 (Q3''20)'!D7-'Table 2 (Q2''20)'!D7</f>
        <v>0</v>
      </c>
      <c r="E5" s="638">
        <f>'Table 2 (Q3''20)'!E7-'Table 2 (Q2''20)'!E7</f>
        <v>-5</v>
      </c>
      <c r="F5" s="638">
        <f>'Table 2 (Q3''20)'!F7-'Table 2 (Q2''20)'!F7</f>
        <v>-5</v>
      </c>
      <c r="G5" s="638">
        <f>'Table 2 (Q3''20)'!G7-'Table 2 (Q2''20)'!G7</f>
        <v>-5</v>
      </c>
      <c r="H5" s="638">
        <f>'Table 2 (Q3''20)'!H7-'Table 2 (Q2''20)'!H7</f>
        <v>-5</v>
      </c>
      <c r="I5" s="638">
        <f>'Table 2 (Q3''20)'!I7-'Table 2 (Q2''20)'!I7</f>
        <v>-3.4614939341457216</v>
      </c>
      <c r="J5" s="638">
        <f>'Table 2 (Q3''20)'!J7-'Table 2 (Q2''20)'!J7</f>
        <v>20.689067245928356</v>
      </c>
      <c r="K5" s="638">
        <f>'Table 2 (Q3''20)'!K7</f>
        <v>355.14521614513933</v>
      </c>
      <c r="L5" s="638"/>
      <c r="M5" s="638">
        <f>'Table 2 (Q3''20)'!O7-'Table 2 (Q2''20)'!N7</f>
        <v>0</v>
      </c>
      <c r="N5" s="638">
        <f>'Table 2 (Q3''20)'!P7-'Table 2 (Q2''20)'!O7</f>
        <v>0</v>
      </c>
      <c r="O5" s="638">
        <f>'Table 2 (Q3''20)'!Q7-'Table 2 (Q2''20)'!P7</f>
        <v>0</v>
      </c>
      <c r="P5" s="638">
        <f>'Table 2 (Q3''20)'!R7-'Table 2 (Q2''20)'!Q7</f>
        <v>0</v>
      </c>
      <c r="Q5" s="638">
        <f>'Table 2 (Q3''20)'!S7-'Table 2 (Q2''20)'!R7</f>
        <v>0</v>
      </c>
      <c r="R5" s="638">
        <f>'Table 2 (Q3''20)'!T7-'Table 2 (Q2''20)'!S7</f>
        <v>0</v>
      </c>
      <c r="S5" s="638">
        <f>'Table 2 (Q3''20)'!U7-'Table 2 (Q2''20)'!T7</f>
        <v>0</v>
      </c>
      <c r="T5" s="638">
        <f>'Table 2 (Q3''20)'!V7-'Table 2 (Q2''20)'!U7</f>
        <v>0</v>
      </c>
      <c r="U5" s="638">
        <f>'Table 2 (Q3''20)'!W7-'Table 2 (Q2''20)'!V7</f>
        <v>0</v>
      </c>
      <c r="V5" s="638">
        <f>'Table 2 (Q3''20)'!X7-'Table 2 (Q2''20)'!W7</f>
        <v>0</v>
      </c>
      <c r="W5" s="638">
        <f>'Table 2 (Q3''20)'!Y7-'Table 2 (Q2''20)'!X7</f>
        <v>0</v>
      </c>
      <c r="X5" s="638">
        <f>'Table 2 (Q3''20)'!Z7-'Table 2 (Q2''20)'!Y7</f>
        <v>0</v>
      </c>
      <c r="Y5" s="638">
        <f>'Table 2 (Q3''20)'!AA7-'Table 2 (Q2''20)'!Z7</f>
        <v>0</v>
      </c>
      <c r="Z5" s="638">
        <f>'Table 2 (Q3''20)'!AB7-'Table 2 (Q2''20)'!AA7</f>
        <v>0</v>
      </c>
      <c r="AA5" s="638">
        <f>'Table 2 (Q3''20)'!AC7-'Table 2 (Q2''20)'!AB7</f>
        <v>0</v>
      </c>
      <c r="AB5" s="638">
        <f>'Table 2 (Q3''20)'!AD7-'Table 2 (Q2''20)'!AC7</f>
        <v>0</v>
      </c>
      <c r="AC5" s="638">
        <f>'Table 2 (Q3''20)'!AE7-'Table 2 (Q2''20)'!AD7</f>
        <v>0</v>
      </c>
      <c r="AD5" s="638">
        <f>'Table 2 (Q3''20)'!AF7-'Table 2 (Q2''20)'!AE7</f>
        <v>0</v>
      </c>
      <c r="AE5" s="638">
        <f>'Table 2 (Q3''20)'!AG7-'Table 2 (Q2''20)'!AF7</f>
        <v>-0.96897411276277978</v>
      </c>
      <c r="AF5" s="638">
        <f>'Table 2 (Q3''20)'!AH7-'Table 2 (Q2''20)'!AG7</f>
        <v>-0.97107804936156583</v>
      </c>
      <c r="AG5" s="638">
        <f>'Table 2 (Q3''20)'!AI7-'Table 2 (Q2''20)'!AH7</f>
        <v>-0.96472682990395242</v>
      </c>
      <c r="AH5" s="638">
        <f>'Table 2 (Q3''20)'!AJ7-'Table 2 (Q2''20)'!AI7</f>
        <v>-0.95883926408015441</v>
      </c>
      <c r="AI5" s="638">
        <f>'Table 2 (Q3''20)'!AK7-'Table 2 (Q2''20)'!AJ7</f>
        <v>-1.3227252526585858</v>
      </c>
      <c r="AJ5" s="638">
        <f>'Table 2 (Q3''20)'!AL7-'Table 2 (Q2''20)'!AK7</f>
        <v>3.2823534171184789</v>
      </c>
      <c r="AK5" s="638">
        <f>'Table 2 (Q3''20)'!AM7-'Table 2 (Q2''20)'!AL7</f>
        <v>85.196281855274549</v>
      </c>
    </row>
    <row r="6" spans="1:37" x14ac:dyDescent="0.2">
      <c r="A6" s="632"/>
      <c r="B6" s="633" t="s">
        <v>16</v>
      </c>
      <c r="C6" s="638">
        <f>'Table 2 (Q3''20)'!C8-'Table 2 (Q2''20)'!C8</f>
        <v>0</v>
      </c>
      <c r="D6" s="638">
        <f>'Table 2 (Q3''20)'!D8-'Table 2 (Q2''20)'!D8</f>
        <v>-5</v>
      </c>
      <c r="E6" s="638">
        <f>'Table 2 (Q3''20)'!E8-'Table 2 (Q2''20)'!E8</f>
        <v>5</v>
      </c>
      <c r="F6" s="638">
        <f>'Table 2 (Q3''20)'!F8-'Table 2 (Q2''20)'!F8</f>
        <v>0</v>
      </c>
      <c r="G6" s="638">
        <f>'Table 2 (Q3''20)'!G8-'Table 2 (Q2''20)'!G8</f>
        <v>5</v>
      </c>
      <c r="H6" s="638">
        <f>'Table 2 (Q3''20)'!H8-'Table 2 (Q2''20)'!H8</f>
        <v>0</v>
      </c>
      <c r="I6" s="638">
        <f>'Table 2 (Q3''20)'!I8-'Table 2 (Q2''20)'!I8</f>
        <v>5.6325185361170043</v>
      </c>
      <c r="J6" s="638">
        <f>'Table 2 (Q3''20)'!J8-'Table 2 (Q2''20)'!J8</f>
        <v>-15.174888342829718</v>
      </c>
      <c r="K6" s="638">
        <f>'Table 2 (Q3''20)'!K8</f>
        <v>1289.0863784458415</v>
      </c>
      <c r="L6" s="638"/>
      <c r="M6" s="638">
        <f>'Table 2 (Q3''20)'!O8-'Table 2 (Q2''20)'!N8</f>
        <v>0</v>
      </c>
      <c r="N6" s="638">
        <f>'Table 2 (Q3''20)'!P8-'Table 2 (Q2''20)'!O8</f>
        <v>0</v>
      </c>
      <c r="O6" s="638">
        <f>'Table 2 (Q3''20)'!Q8-'Table 2 (Q2''20)'!P8</f>
        <v>0</v>
      </c>
      <c r="P6" s="638">
        <f>'Table 2 (Q3''20)'!R8-'Table 2 (Q2''20)'!Q8</f>
        <v>0</v>
      </c>
      <c r="Q6" s="638">
        <f>'Table 2 (Q3''20)'!S8-'Table 2 (Q2''20)'!R8</f>
        <v>0</v>
      </c>
      <c r="R6" s="638">
        <f>'Table 2 (Q3''20)'!T8-'Table 2 (Q2''20)'!S8</f>
        <v>0</v>
      </c>
      <c r="S6" s="638">
        <f>'Table 2 (Q3''20)'!U8-'Table 2 (Q2''20)'!T8</f>
        <v>0</v>
      </c>
      <c r="T6" s="638">
        <f>'Table 2 (Q3''20)'!V8-'Table 2 (Q2''20)'!U8</f>
        <v>0</v>
      </c>
      <c r="U6" s="638">
        <f>'Table 2 (Q3''20)'!W8-'Table 2 (Q2''20)'!V8</f>
        <v>0</v>
      </c>
      <c r="V6" s="638">
        <f>'Table 2 (Q3''20)'!X8-'Table 2 (Q2''20)'!W8</f>
        <v>0</v>
      </c>
      <c r="W6" s="638">
        <f>'Table 2 (Q3''20)'!Y8-'Table 2 (Q2''20)'!X8</f>
        <v>0</v>
      </c>
      <c r="X6" s="638">
        <f>'Table 2 (Q3''20)'!Z8-'Table 2 (Q2''20)'!Y8</f>
        <v>0</v>
      </c>
      <c r="Y6" s="638">
        <f>'Table 2 (Q3''20)'!AA8-'Table 2 (Q2''20)'!Z8</f>
        <v>0</v>
      </c>
      <c r="Z6" s="638">
        <f>'Table 2 (Q3''20)'!AB8-'Table 2 (Q2''20)'!AA8</f>
        <v>0</v>
      </c>
      <c r="AA6" s="638">
        <f>'Table 2 (Q3''20)'!AC8-'Table 2 (Q2''20)'!AB8</f>
        <v>0</v>
      </c>
      <c r="AB6" s="638">
        <f>'Table 2 (Q3''20)'!AD8-'Table 2 (Q2''20)'!AC8</f>
        <v>0</v>
      </c>
      <c r="AC6" s="638">
        <f>'Table 2 (Q3''20)'!AE8-'Table 2 (Q2''20)'!AD8</f>
        <v>0</v>
      </c>
      <c r="AD6" s="638">
        <f>'Table 2 (Q3''20)'!AF8-'Table 2 (Q2''20)'!AE8</f>
        <v>0</v>
      </c>
      <c r="AE6" s="638">
        <f>'Table 2 (Q3''20)'!AG8-'Table 2 (Q2''20)'!AF8</f>
        <v>1.4857934851451091</v>
      </c>
      <c r="AF6" s="638">
        <f>'Table 2 (Q3''20)'!AH8-'Table 2 (Q2''20)'!AG8</f>
        <v>1.4273776323890388</v>
      </c>
      <c r="AG6" s="638">
        <f>'Table 2 (Q3''20)'!AI8-'Table 2 (Q2''20)'!AH8</f>
        <v>1.6731287866546154</v>
      </c>
      <c r="AH6" s="638">
        <f>'Table 2 (Q3''20)'!AJ8-'Table 2 (Q2''20)'!AI8</f>
        <v>1.3721030723748981</v>
      </c>
      <c r="AI6" s="638">
        <f>'Table 2 (Q3''20)'!AK8-'Table 2 (Q2''20)'!AJ8</f>
        <v>2.239682916077129</v>
      </c>
      <c r="AJ6" s="638">
        <f>'Table 2 (Q3''20)'!AL8-'Table 2 (Q2''20)'!AK8</f>
        <v>4.1824438106442869</v>
      </c>
      <c r="AK6" s="638">
        <f>'Table 2 (Q3''20)'!AM8-'Table 2 (Q2''20)'!AL8</f>
        <v>301.1226792485898</v>
      </c>
    </row>
    <row r="7" spans="1:37" x14ac:dyDescent="0.2">
      <c r="A7" s="632"/>
      <c r="B7" s="633" t="s">
        <v>17</v>
      </c>
      <c r="C7" s="638">
        <f>'Table 2 (Q3''20)'!C9-'Table 2 (Q2''20)'!C9</f>
        <v>5</v>
      </c>
      <c r="D7" s="638">
        <f>'Table 2 (Q3''20)'!D9-'Table 2 (Q2''20)'!D9</f>
        <v>-5</v>
      </c>
      <c r="E7" s="638">
        <f>'Table 2 (Q3''20)'!E9-'Table 2 (Q2''20)'!E9</f>
        <v>0</v>
      </c>
      <c r="F7" s="638">
        <f>'Table 2 (Q3''20)'!F9-'Table 2 (Q2''20)'!F9</f>
        <v>0</v>
      </c>
      <c r="G7" s="638">
        <f>'Table 2 (Q3''20)'!G9-'Table 2 (Q2''20)'!G9</f>
        <v>0</v>
      </c>
      <c r="H7" s="638">
        <f>'Table 2 (Q3''20)'!H9-'Table 2 (Q2''20)'!H9</f>
        <v>0</v>
      </c>
      <c r="I7" s="638">
        <f>'Table 2 (Q3''20)'!I9-'Table 2 (Q2''20)'!I9</f>
        <v>1.3029193550892728</v>
      </c>
      <c r="J7" s="638">
        <f>'Table 2 (Q3''20)'!J9-'Table 2 (Q2''20)'!J9</f>
        <v>-13.979198143607164</v>
      </c>
      <c r="K7" s="638">
        <f>'Table 2 (Q3''20)'!K9</f>
        <v>327.51768358218766</v>
      </c>
      <c r="L7" s="638"/>
      <c r="M7" s="638">
        <f>'Table 2 (Q3''20)'!O9-'Table 2 (Q2''20)'!N9</f>
        <v>0</v>
      </c>
      <c r="N7" s="638">
        <f>'Table 2 (Q3''20)'!P9-'Table 2 (Q2''20)'!O9</f>
        <v>0</v>
      </c>
      <c r="O7" s="638">
        <f>'Table 2 (Q3''20)'!Q9-'Table 2 (Q2''20)'!P9</f>
        <v>0</v>
      </c>
      <c r="P7" s="638">
        <f>'Table 2 (Q3''20)'!R9-'Table 2 (Q2''20)'!Q9</f>
        <v>0</v>
      </c>
      <c r="Q7" s="638">
        <f>'Table 2 (Q3''20)'!S9-'Table 2 (Q2''20)'!R9</f>
        <v>0</v>
      </c>
      <c r="R7" s="638">
        <f>'Table 2 (Q3''20)'!T9-'Table 2 (Q2''20)'!S9</f>
        <v>0</v>
      </c>
      <c r="S7" s="638">
        <f>'Table 2 (Q3''20)'!U9-'Table 2 (Q2''20)'!T9</f>
        <v>0</v>
      </c>
      <c r="T7" s="638">
        <f>'Table 2 (Q3''20)'!V9-'Table 2 (Q2''20)'!U9</f>
        <v>0</v>
      </c>
      <c r="U7" s="638">
        <f>'Table 2 (Q3''20)'!W9-'Table 2 (Q2''20)'!V9</f>
        <v>0</v>
      </c>
      <c r="V7" s="638">
        <f>'Table 2 (Q3''20)'!X9-'Table 2 (Q2''20)'!W9</f>
        <v>0</v>
      </c>
      <c r="W7" s="638">
        <f>'Table 2 (Q3''20)'!Y9-'Table 2 (Q2''20)'!X9</f>
        <v>0</v>
      </c>
      <c r="X7" s="638">
        <f>'Table 2 (Q3''20)'!Z9-'Table 2 (Q2''20)'!Y9</f>
        <v>0</v>
      </c>
      <c r="Y7" s="638">
        <f>'Table 2 (Q3''20)'!AA9-'Table 2 (Q2''20)'!Z9</f>
        <v>0</v>
      </c>
      <c r="Z7" s="638">
        <f>'Table 2 (Q3''20)'!AB9-'Table 2 (Q2''20)'!AA9</f>
        <v>0</v>
      </c>
      <c r="AA7" s="638">
        <f>'Table 2 (Q3''20)'!AC9-'Table 2 (Q2''20)'!AB9</f>
        <v>0</v>
      </c>
      <c r="AB7" s="638">
        <f>'Table 2 (Q3''20)'!AD9-'Table 2 (Q2''20)'!AC9</f>
        <v>0</v>
      </c>
      <c r="AC7" s="638">
        <f>'Table 2 (Q3''20)'!AE9-'Table 2 (Q2''20)'!AD9</f>
        <v>0</v>
      </c>
      <c r="AD7" s="638">
        <f>'Table 2 (Q3''20)'!AF9-'Table 2 (Q2''20)'!AE9</f>
        <v>0</v>
      </c>
      <c r="AE7" s="638">
        <f>'Table 2 (Q3''20)'!AG9-'Table 2 (Q2''20)'!AF9</f>
        <v>0.39511998825889805</v>
      </c>
      <c r="AF7" s="638">
        <f>'Table 2 (Q3''20)'!AH9-'Table 2 (Q2''20)'!AG9</f>
        <v>0.3949774366618044</v>
      </c>
      <c r="AG7" s="638">
        <f>'Table 2 (Q3''20)'!AI9-'Table 2 (Q2''20)'!AH9</f>
        <v>0.39503247574100442</v>
      </c>
      <c r="AH7" s="638">
        <f>'Table 2 (Q3''20)'!AJ9-'Table 2 (Q2''20)'!AI9</f>
        <v>0.39495797627952811</v>
      </c>
      <c r="AI7" s="638">
        <f>'Table 2 (Q3''20)'!AK9-'Table 2 (Q2''20)'!AJ9</f>
        <v>5.6872769840722981E-2</v>
      </c>
      <c r="AJ7" s="638">
        <f>'Table 2 (Q3''20)'!AL9-'Table 2 (Q2''20)'!AK9</f>
        <v>-1.7998723885079002</v>
      </c>
      <c r="AK7" s="638">
        <f>'Table 2 (Q3''20)'!AM9-'Table 2 (Q2''20)'!AL9</f>
        <v>71.592140523063009</v>
      </c>
    </row>
    <row r="8" spans="1:37" x14ac:dyDescent="0.2">
      <c r="A8" s="632"/>
      <c r="B8" s="633" t="s">
        <v>18</v>
      </c>
      <c r="C8" s="638">
        <f>'Table 2 (Q3''20)'!C10-'Table 2 (Q2''20)'!C10</f>
        <v>0</v>
      </c>
      <c r="D8" s="638">
        <f>'Table 2 (Q3''20)'!D10-'Table 2 (Q2''20)'!D10</f>
        <v>0</v>
      </c>
      <c r="E8" s="638">
        <f>'Table 2 (Q3''20)'!E10-'Table 2 (Q2''20)'!E10</f>
        <v>0</v>
      </c>
      <c r="F8" s="638">
        <f>'Table 2 (Q3''20)'!F10-'Table 2 (Q2''20)'!F10</f>
        <v>0</v>
      </c>
      <c r="G8" s="638">
        <f>'Table 2 (Q3''20)'!G10-'Table 2 (Q2''20)'!G10</f>
        <v>0</v>
      </c>
      <c r="H8" s="638">
        <f>'Table 2 (Q3''20)'!H10-'Table 2 (Q2''20)'!H10</f>
        <v>0</v>
      </c>
      <c r="I8" s="638">
        <f>'Table 2 (Q3''20)'!I10-'Table 2 (Q2''20)'!I10</f>
        <v>-19.644818901715297</v>
      </c>
      <c r="J8" s="638">
        <f>'Table 2 (Q3''20)'!J10-'Table 2 (Q2''20)'!J10</f>
        <v>2.0327467417808975</v>
      </c>
      <c r="K8" s="638">
        <f>'Table 2 (Q3''20)'!K10</f>
        <v>402.91282906114293</v>
      </c>
      <c r="L8" s="638"/>
      <c r="M8" s="638">
        <f>'Table 2 (Q3''20)'!O10-'Table 2 (Q2''20)'!N10</f>
        <v>0</v>
      </c>
      <c r="N8" s="638">
        <f>'Table 2 (Q3''20)'!P10-'Table 2 (Q2''20)'!O10</f>
        <v>0</v>
      </c>
      <c r="O8" s="638">
        <f>'Table 2 (Q3''20)'!Q10-'Table 2 (Q2''20)'!P10</f>
        <v>0</v>
      </c>
      <c r="P8" s="638">
        <f>'Table 2 (Q3''20)'!R10-'Table 2 (Q2''20)'!Q10</f>
        <v>0</v>
      </c>
      <c r="Q8" s="638">
        <f>'Table 2 (Q3''20)'!S10-'Table 2 (Q2''20)'!R10</f>
        <v>0</v>
      </c>
      <c r="R8" s="638">
        <f>'Table 2 (Q3''20)'!T10-'Table 2 (Q2''20)'!S10</f>
        <v>0</v>
      </c>
      <c r="S8" s="638">
        <f>'Table 2 (Q3''20)'!U10-'Table 2 (Q2''20)'!T10</f>
        <v>0</v>
      </c>
      <c r="T8" s="638">
        <f>'Table 2 (Q3''20)'!V10-'Table 2 (Q2''20)'!U10</f>
        <v>0</v>
      </c>
      <c r="U8" s="638">
        <f>'Table 2 (Q3''20)'!W10-'Table 2 (Q2''20)'!V10</f>
        <v>0</v>
      </c>
      <c r="V8" s="638">
        <f>'Table 2 (Q3''20)'!X10-'Table 2 (Q2''20)'!W10</f>
        <v>0</v>
      </c>
      <c r="W8" s="638">
        <f>'Table 2 (Q3''20)'!Y10-'Table 2 (Q2''20)'!X10</f>
        <v>0</v>
      </c>
      <c r="X8" s="638">
        <f>'Table 2 (Q3''20)'!Z10-'Table 2 (Q2''20)'!Y10</f>
        <v>0</v>
      </c>
      <c r="Y8" s="638">
        <f>'Table 2 (Q3''20)'!AA10-'Table 2 (Q2''20)'!Z10</f>
        <v>0</v>
      </c>
      <c r="Z8" s="638">
        <f>'Table 2 (Q3''20)'!AB10-'Table 2 (Q2''20)'!AA10</f>
        <v>0</v>
      </c>
      <c r="AA8" s="638">
        <f>'Table 2 (Q3''20)'!AC10-'Table 2 (Q2''20)'!AB10</f>
        <v>0</v>
      </c>
      <c r="AB8" s="638">
        <f>'Table 2 (Q3''20)'!AD10-'Table 2 (Q2''20)'!AC10</f>
        <v>0</v>
      </c>
      <c r="AC8" s="638">
        <f>'Table 2 (Q3''20)'!AE10-'Table 2 (Q2''20)'!AD10</f>
        <v>0</v>
      </c>
      <c r="AD8" s="638">
        <f>'Table 2 (Q3''20)'!AF10-'Table 2 (Q2''20)'!AE10</f>
        <v>0</v>
      </c>
      <c r="AE8" s="638">
        <f>'Table 2 (Q3''20)'!AG10-'Table 2 (Q2''20)'!AF10</f>
        <v>-5.0413562903550613</v>
      </c>
      <c r="AF8" s="638">
        <f>'Table 2 (Q3''20)'!AH10-'Table 2 (Q2''20)'!AG10</f>
        <v>-5.3152522803214239</v>
      </c>
      <c r="AG8" s="638">
        <f>'Table 2 (Q3''20)'!AI10-'Table 2 (Q2''20)'!AH10</f>
        <v>-3.5038639975467163</v>
      </c>
      <c r="AH8" s="638">
        <f>'Table 2 (Q3''20)'!AJ10-'Table 2 (Q2''20)'!AI10</f>
        <v>-5.1656597182398656</v>
      </c>
      <c r="AI8" s="638">
        <f>'Table 2 (Q3''20)'!AK10-'Table 2 (Q2''20)'!AJ10</f>
        <v>-7.3211224838730686</v>
      </c>
      <c r="AJ8" s="638">
        <f>'Table 2 (Q3''20)'!AL10-'Table 2 (Q2''20)'!AK10</f>
        <v>0.11707657555072615</v>
      </c>
      <c r="AK8" s="638">
        <f>'Table 2 (Q3''20)'!AM10-'Table 2 (Q2''20)'!AL10</f>
        <v>75.168233526029226</v>
      </c>
    </row>
    <row r="9" spans="1:37" x14ac:dyDescent="0.2">
      <c r="A9" s="632"/>
      <c r="B9" s="633" t="s">
        <v>21</v>
      </c>
      <c r="C9" s="638">
        <f>'Table 2 (Q3''20)'!C11-'Table 2 (Q2''20)'!C11</f>
        <v>0</v>
      </c>
      <c r="D9" s="638">
        <f>'Table 2 (Q3''20)'!D11-'Table 2 (Q2''20)'!D11</f>
        <v>0</v>
      </c>
      <c r="E9" s="638">
        <f>'Table 2 (Q3''20)'!E11-'Table 2 (Q2''20)'!E11</f>
        <v>5</v>
      </c>
      <c r="F9" s="638">
        <f>'Table 2 (Q3''20)'!F11-'Table 2 (Q2''20)'!F11</f>
        <v>0</v>
      </c>
      <c r="G9" s="638">
        <f>'Table 2 (Q3''20)'!G11-'Table 2 (Q2''20)'!G11</f>
        <v>0</v>
      </c>
      <c r="H9" s="638">
        <f>'Table 2 (Q3''20)'!H11-'Table 2 (Q2''20)'!H11</f>
        <v>0</v>
      </c>
      <c r="I9" s="638" t="str">
        <f>'Table 2 (Q3''20)'!I11</f>
        <v>††</v>
      </c>
      <c r="J9" s="638" t="str">
        <f>'Table 2 (Q3''20)'!J11</f>
        <v>††</v>
      </c>
      <c r="K9" s="638" t="str">
        <f>'Table 2 (Q3''20)'!K11</f>
        <v>††</v>
      </c>
      <c r="L9" s="638"/>
      <c r="M9" s="638">
        <f>'Table 2 (Q3''20)'!O11-'Table 2 (Q2''20)'!N11</f>
        <v>0</v>
      </c>
      <c r="N9" s="638">
        <f>'Table 2 (Q3''20)'!P11-'Table 2 (Q2''20)'!O11</f>
        <v>0</v>
      </c>
      <c r="O9" s="638">
        <f>'Table 2 (Q3''20)'!Q11-'Table 2 (Q2''20)'!P11</f>
        <v>0</v>
      </c>
      <c r="P9" s="638">
        <f>'Table 2 (Q3''20)'!R11-'Table 2 (Q2''20)'!Q11</f>
        <v>0</v>
      </c>
      <c r="Q9" s="638">
        <f>'Table 2 (Q3''20)'!S11-'Table 2 (Q2''20)'!R11</f>
        <v>0</v>
      </c>
      <c r="R9" s="638">
        <f>'Table 2 (Q3''20)'!T11-'Table 2 (Q2''20)'!S11</f>
        <v>0</v>
      </c>
      <c r="S9" s="638">
        <f>'Table 2 (Q3''20)'!U11-'Table 2 (Q2''20)'!T11</f>
        <v>0</v>
      </c>
      <c r="T9" s="638">
        <f>'Table 2 (Q3''20)'!V11-'Table 2 (Q2''20)'!U11</f>
        <v>0</v>
      </c>
      <c r="U9" s="638">
        <f>'Table 2 (Q3''20)'!W11-'Table 2 (Q2''20)'!V11</f>
        <v>0</v>
      </c>
      <c r="V9" s="638">
        <f>'Table 2 (Q3''20)'!X11-'Table 2 (Q2''20)'!W11</f>
        <v>0</v>
      </c>
      <c r="W9" s="638">
        <f>'Table 2 (Q3''20)'!Y11-'Table 2 (Q2''20)'!X11</f>
        <v>0</v>
      </c>
      <c r="X9" s="638">
        <f>'Table 2 (Q3''20)'!Z11-'Table 2 (Q2''20)'!Y11</f>
        <v>0</v>
      </c>
      <c r="Y9" s="638">
        <f>'Table 2 (Q3''20)'!AA11-'Table 2 (Q2''20)'!Z11</f>
        <v>0</v>
      </c>
      <c r="Z9" s="638">
        <f>'Table 2 (Q3''20)'!AB11-'Table 2 (Q2''20)'!AA11</f>
        <v>0</v>
      </c>
      <c r="AA9" s="638">
        <f>'Table 2 (Q3''20)'!AC11-'Table 2 (Q2''20)'!AB11</f>
        <v>0</v>
      </c>
      <c r="AB9" s="638">
        <f>'Table 2 (Q3''20)'!AD11-'Table 2 (Q2''20)'!AC11</f>
        <v>0</v>
      </c>
      <c r="AC9" s="638">
        <f>'Table 2 (Q3''20)'!AE11-'Table 2 (Q2''20)'!AD11</f>
        <v>0</v>
      </c>
      <c r="AD9" s="638">
        <f>'Table 2 (Q3''20)'!AF11-'Table 2 (Q2''20)'!AE11</f>
        <v>0</v>
      </c>
      <c r="AE9" s="638" t="str">
        <f>'Table 2 (Q3''20)'!AG11</f>
        <v>††</v>
      </c>
      <c r="AF9" s="638" t="str">
        <f>'Table 2 (Q3''20)'!AH11</f>
        <v>††</v>
      </c>
      <c r="AG9" s="638" t="str">
        <f>'Table 2 (Q3''20)'!AI11</f>
        <v>††</v>
      </c>
      <c r="AH9" s="638" t="str">
        <f>'Table 2 (Q3''20)'!AJ11</f>
        <v>††</v>
      </c>
      <c r="AI9" s="638" t="str">
        <f>'Table 2 (Q3''20)'!AK11</f>
        <v>††</v>
      </c>
      <c r="AJ9" s="638" t="str">
        <f>'Table 2 (Q3''20)'!AL11</f>
        <v>††</v>
      </c>
      <c r="AK9" s="638" t="str">
        <f>'Table 2 (Q3''20)'!AM11</f>
        <v>††</v>
      </c>
    </row>
    <row r="10" spans="1:37" x14ac:dyDescent="0.2">
      <c r="A10" s="632"/>
      <c r="B10" s="633" t="s">
        <v>19</v>
      </c>
      <c r="C10" s="638">
        <f>'Table 2 (Q3''20)'!C12-'Table 2 (Q2''20)'!C12</f>
        <v>5</v>
      </c>
      <c r="D10" s="638">
        <f>'Table 2 (Q3''20)'!D12-'Table 2 (Q2''20)'!D12</f>
        <v>0</v>
      </c>
      <c r="E10" s="638">
        <f>'Table 2 (Q3''20)'!E12-'Table 2 (Q2''20)'!E12</f>
        <v>-20</v>
      </c>
      <c r="F10" s="638">
        <f>'Table 2 (Q3''20)'!F12-'Table 2 (Q2''20)'!F12</f>
        <v>-10</v>
      </c>
      <c r="G10" s="638">
        <f>'Table 2 (Q3''20)'!G12-'Table 2 (Q2''20)'!G12</f>
        <v>-10</v>
      </c>
      <c r="H10" s="638">
        <f>'Table 2 (Q3''20)'!H12-'Table 2 (Q2''20)'!H12</f>
        <v>-10</v>
      </c>
      <c r="I10" s="638">
        <f>'Table 2 (Q3''20)'!I12-'Table 2 (Q2''20)'!I12</f>
        <v>6.3855194817712118</v>
      </c>
      <c r="J10" s="638">
        <f>'Table 2 (Q3''20)'!J12-'Table 2 (Q2''20)'!J12</f>
        <v>-2.1096863500851555</v>
      </c>
      <c r="K10" s="638">
        <f>'Table 2 (Q3''20)'!K12</f>
        <v>621.42032427173035</v>
      </c>
      <c r="L10" s="638"/>
      <c r="M10" s="638">
        <f>'Table 2 (Q3''20)'!O12-'Table 2 (Q2''20)'!N12</f>
        <v>0</v>
      </c>
      <c r="N10" s="638">
        <f>'Table 2 (Q3''20)'!P12-'Table 2 (Q2''20)'!O12</f>
        <v>0</v>
      </c>
      <c r="O10" s="638">
        <f>'Table 2 (Q3''20)'!Q12-'Table 2 (Q2''20)'!P12</f>
        <v>-5</v>
      </c>
      <c r="P10" s="638">
        <f>'Table 2 (Q3''20)'!R12-'Table 2 (Q2''20)'!Q12</f>
        <v>-5</v>
      </c>
      <c r="Q10" s="638">
        <f>'Table 2 (Q3''20)'!S12-'Table 2 (Q2''20)'!R12</f>
        <v>-5</v>
      </c>
      <c r="R10" s="638">
        <f>'Table 2 (Q3''20)'!T12-'Table 2 (Q2''20)'!S12</f>
        <v>-5</v>
      </c>
      <c r="S10" s="638">
        <f>'Table 2 (Q3''20)'!U12-'Table 2 (Q2''20)'!T12</f>
        <v>0</v>
      </c>
      <c r="T10" s="638">
        <f>'Table 2 (Q3''20)'!V12-'Table 2 (Q2''20)'!U12</f>
        <v>-5</v>
      </c>
      <c r="U10" s="638">
        <f>'Table 2 (Q3''20)'!W12-'Table 2 (Q2''20)'!V12</f>
        <v>0</v>
      </c>
      <c r="V10" s="638">
        <f>'Table 2 (Q3''20)'!X12-'Table 2 (Q2''20)'!W12</f>
        <v>-5</v>
      </c>
      <c r="W10" s="638">
        <f>'Table 2 (Q3''20)'!Y12-'Table 2 (Q2''20)'!X12</f>
        <v>0</v>
      </c>
      <c r="X10" s="638">
        <f>'Table 2 (Q3''20)'!Z12-'Table 2 (Q2''20)'!Y12</f>
        <v>-5</v>
      </c>
      <c r="Y10" s="638">
        <f>'Table 2 (Q3''20)'!AA12-'Table 2 (Q2''20)'!Z12</f>
        <v>0</v>
      </c>
      <c r="Z10" s="638">
        <f>'Table 2 (Q3''20)'!AB12-'Table 2 (Q2''20)'!AA12</f>
        <v>0</v>
      </c>
      <c r="AA10" s="638">
        <f>'Table 2 (Q3''20)'!AC12-'Table 2 (Q2''20)'!AB12</f>
        <v>-5</v>
      </c>
      <c r="AB10" s="638">
        <f>'Table 2 (Q3''20)'!AD12-'Table 2 (Q2''20)'!AC12</f>
        <v>-5</v>
      </c>
      <c r="AC10" s="638">
        <f>'Table 2 (Q3''20)'!AE12-'Table 2 (Q2''20)'!AD12</f>
        <v>0</v>
      </c>
      <c r="AD10" s="638">
        <f>'Table 2 (Q3''20)'!AF12-'Table 2 (Q2''20)'!AE12</f>
        <v>0</v>
      </c>
      <c r="AE10" s="638">
        <f>'Table 2 (Q3''20)'!AG12-'Table 2 (Q2''20)'!AF12</f>
        <v>0.9086183482341994</v>
      </c>
      <c r="AF10" s="638">
        <f>'Table 2 (Q3''20)'!AH12-'Table 2 (Q2''20)'!AG12</f>
        <v>1.1735912547784437</v>
      </c>
      <c r="AG10" s="638">
        <f>'Table 2 (Q3''20)'!AI12-'Table 2 (Q2''20)'!AH12</f>
        <v>2.0288598154902786</v>
      </c>
      <c r="AH10" s="638">
        <f>'Table 2 (Q3''20)'!AJ12-'Table 2 (Q2''20)'!AI12</f>
        <v>1.9803188545758985</v>
      </c>
      <c r="AI10" s="638">
        <f>'Table 2 (Q3''20)'!AK12-'Table 2 (Q2''20)'!AJ12</f>
        <v>-7.2767944471551687</v>
      </c>
      <c r="AJ10" s="638">
        <f>'Table 2 (Q3''20)'!AL12-'Table 2 (Q2''20)'!AK12</f>
        <v>-2.9118933192504244</v>
      </c>
      <c r="AK10" s="638">
        <f>'Table 2 (Q3''20)'!AM12-'Table 2 (Q2''20)'!AL12</f>
        <v>127.07766982725614</v>
      </c>
    </row>
    <row r="11" spans="1:37" s="810" customFormat="1" x14ac:dyDescent="0.2">
      <c r="A11" s="809"/>
      <c r="B11" s="636" t="s">
        <v>5</v>
      </c>
      <c r="C11" s="637">
        <f>'Table 2 (Q3''20)'!C13-'Table 2 (Q2''20)'!C13</f>
        <v>0</v>
      </c>
      <c r="D11" s="637">
        <f>'Table 2 (Q3''20)'!D13-'Table 2 (Q2''20)'!D13</f>
        <v>0</v>
      </c>
      <c r="E11" s="637">
        <f>'Table 2 (Q3''20)'!E13-'Table 2 (Q2''20)'!E13</f>
        <v>0</v>
      </c>
      <c r="F11" s="637">
        <f>'Table 2 (Q3''20)'!F13-'Table 2 (Q2''20)'!F13</f>
        <v>0</v>
      </c>
      <c r="G11" s="637">
        <f>'Table 2 (Q3''20)'!G13-'Table 2 (Q2''20)'!G13</f>
        <v>0</v>
      </c>
      <c r="H11" s="637">
        <f>'Table 2 (Q3''20)'!H13-'Table 2 (Q2''20)'!H13</f>
        <v>0</v>
      </c>
      <c r="I11" s="637">
        <f>'Table 2 (Q3''20)'!I13-'Table 2 (Q2''20)'!I13</f>
        <v>0.4895650946295973</v>
      </c>
      <c r="J11" s="637">
        <f>'Table 2 (Q3''20)'!J13-'Table 2 (Q2''20)'!J13</f>
        <v>13.077775153082257</v>
      </c>
      <c r="K11" s="637">
        <f>'Table 2 (Q3''20)'!K13</f>
        <v>2071.8912347467462</v>
      </c>
      <c r="L11" s="637"/>
      <c r="M11" s="637">
        <f>'Table 2 (Q3''20)'!O13-'Table 2 (Q2''20)'!N13</f>
        <v>0</v>
      </c>
      <c r="N11" s="637">
        <f>'Table 2 (Q3''20)'!P13-'Table 2 (Q2''20)'!O13</f>
        <v>0</v>
      </c>
      <c r="O11" s="637">
        <f>'Table 2 (Q3''20)'!Q13-'Table 2 (Q2''20)'!P13</f>
        <v>0</v>
      </c>
      <c r="P11" s="637">
        <f>'Table 2 (Q3''20)'!R13-'Table 2 (Q2''20)'!Q13</f>
        <v>0</v>
      </c>
      <c r="Q11" s="637">
        <f>'Table 2 (Q3''20)'!S13-'Table 2 (Q2''20)'!R13</f>
        <v>0</v>
      </c>
      <c r="R11" s="637">
        <f>'Table 2 (Q3''20)'!T13-'Table 2 (Q2''20)'!S13</f>
        <v>0</v>
      </c>
      <c r="S11" s="637">
        <f>'Table 2 (Q3''20)'!U13-'Table 2 (Q2''20)'!T13</f>
        <v>0</v>
      </c>
      <c r="T11" s="637">
        <f>'Table 2 (Q3''20)'!V13-'Table 2 (Q2''20)'!U13</f>
        <v>0</v>
      </c>
      <c r="U11" s="637">
        <f>'Table 2 (Q3''20)'!W13-'Table 2 (Q2''20)'!V13</f>
        <v>0</v>
      </c>
      <c r="V11" s="637">
        <f>'Table 2 (Q3''20)'!X13-'Table 2 (Q2''20)'!W13</f>
        <v>0</v>
      </c>
      <c r="W11" s="637">
        <f>'Table 2 (Q3''20)'!Y13-'Table 2 (Q2''20)'!X13</f>
        <v>0</v>
      </c>
      <c r="X11" s="637">
        <f>'Table 2 (Q3''20)'!Z13-'Table 2 (Q2''20)'!Y13</f>
        <v>0</v>
      </c>
      <c r="Y11" s="637">
        <f>'Table 2 (Q3''20)'!AA13-'Table 2 (Q2''20)'!Z13</f>
        <v>0</v>
      </c>
      <c r="Z11" s="637">
        <f>'Table 2 (Q3''20)'!AB13-'Table 2 (Q2''20)'!AA13</f>
        <v>0</v>
      </c>
      <c r="AA11" s="637">
        <f>'Table 2 (Q3''20)'!AC13-'Table 2 (Q2''20)'!AB13</f>
        <v>0</v>
      </c>
      <c r="AB11" s="637">
        <f>'Table 2 (Q3''20)'!AD13-'Table 2 (Q2''20)'!AC13</f>
        <v>0</v>
      </c>
      <c r="AC11" s="637">
        <f>'Table 2 (Q3''20)'!AE13-'Table 2 (Q2''20)'!AD13</f>
        <v>0</v>
      </c>
      <c r="AD11" s="637">
        <f>'Table 2 (Q3''20)'!AF13-'Table 2 (Q2''20)'!AE13</f>
        <v>0</v>
      </c>
      <c r="AE11" s="637">
        <f>'Table 2 (Q3''20)'!AG13-'Table 2 (Q2''20)'!AF13</f>
        <v>-0.17948954671703632</v>
      </c>
      <c r="AF11" s="637">
        <f>'Table 2 (Q3''20)'!AH13-'Table 2 (Q2''20)'!AG13</f>
        <v>-5.1794895467170363</v>
      </c>
      <c r="AG11" s="637">
        <f>'Table 2 (Q3''20)'!AI13-'Table 2 (Q2''20)'!AH13</f>
        <v>4.82051045328285</v>
      </c>
      <c r="AH11" s="637">
        <f>'Table 2 (Q3''20)'!AJ13-'Table 2 (Q2''20)'!AI13</f>
        <v>0.82051045328290684</v>
      </c>
      <c r="AI11" s="637">
        <f>'Table 2 (Q3''20)'!AK13-'Table 2 (Q2''20)'!AJ13</f>
        <v>0.67437760795468193</v>
      </c>
      <c r="AJ11" s="637">
        <f>'Table 2 (Q3''20)'!AL13-'Table 2 (Q2''20)'!AK13</f>
        <v>1.3495411079546784</v>
      </c>
      <c r="AK11" s="637">
        <f>'Table 2 (Q3''20)'!AM13-'Table 2 (Q2''20)'!AL13</f>
        <v>498.44264624698388</v>
      </c>
    </row>
    <row r="12" spans="1:37" x14ac:dyDescent="0.2">
      <c r="A12" s="632"/>
      <c r="B12" s="633" t="s">
        <v>15</v>
      </c>
      <c r="C12" s="638">
        <f>'Table 2 (Q3''20)'!C14-'Table 2 (Q2''20)'!C14</f>
        <v>0</v>
      </c>
      <c r="D12" s="638">
        <f>'Table 2 (Q3''20)'!D14-'Table 2 (Q2''20)'!D14</f>
        <v>0</v>
      </c>
      <c r="E12" s="638">
        <f>'Table 2 (Q3''20)'!E14-'Table 2 (Q2''20)'!E14</f>
        <v>0</v>
      </c>
      <c r="F12" s="638">
        <f>'Table 2 (Q3''20)'!F14-'Table 2 (Q2''20)'!F14</f>
        <v>0</v>
      </c>
      <c r="G12" s="638">
        <f>'Table 2 (Q3''20)'!G14-'Table 2 (Q2''20)'!G14</f>
        <v>0</v>
      </c>
      <c r="H12" s="638">
        <f>'Table 2 (Q3''20)'!H14-'Table 2 (Q2''20)'!H14</f>
        <v>0</v>
      </c>
      <c r="I12" s="638">
        <f>'Table 2 (Q3''20)'!I14-'Table 2 (Q2''20)'!I14</f>
        <v>0</v>
      </c>
      <c r="J12" s="638">
        <f>'Table 2 (Q3''20)'!J14-'Table 2 (Q2''20)'!J14</f>
        <v>-14.5</v>
      </c>
      <c r="K12" s="638">
        <f>'Table 2 (Q3''20)'!K14</f>
        <v>306.79499999999996</v>
      </c>
      <c r="L12" s="638"/>
      <c r="M12" s="638">
        <f>'Table 2 (Q3''20)'!O14-'Table 2 (Q2''20)'!N14</f>
        <v>0</v>
      </c>
      <c r="N12" s="638">
        <f>'Table 2 (Q3''20)'!P14-'Table 2 (Q2''20)'!O14</f>
        <v>0</v>
      </c>
      <c r="O12" s="638">
        <f>'Table 2 (Q3''20)'!Q14-'Table 2 (Q2''20)'!P14</f>
        <v>0</v>
      </c>
      <c r="P12" s="638">
        <f>'Table 2 (Q3''20)'!R14-'Table 2 (Q2''20)'!Q14</f>
        <v>0</v>
      </c>
      <c r="Q12" s="638">
        <f>'Table 2 (Q3''20)'!S14-'Table 2 (Q2''20)'!R14</f>
        <v>0</v>
      </c>
      <c r="R12" s="638">
        <f>'Table 2 (Q3''20)'!T14-'Table 2 (Q2''20)'!S14</f>
        <v>0</v>
      </c>
      <c r="S12" s="638">
        <f>'Table 2 (Q3''20)'!U14-'Table 2 (Q2''20)'!T14</f>
        <v>0</v>
      </c>
      <c r="T12" s="638">
        <f>'Table 2 (Q3''20)'!V14-'Table 2 (Q2''20)'!U14</f>
        <v>0</v>
      </c>
      <c r="U12" s="638">
        <f>'Table 2 (Q3''20)'!W14-'Table 2 (Q2''20)'!V14</f>
        <v>0</v>
      </c>
      <c r="V12" s="638">
        <f>'Table 2 (Q3''20)'!X14-'Table 2 (Q2''20)'!W14</f>
        <v>0</v>
      </c>
      <c r="W12" s="638">
        <f>'Table 2 (Q3''20)'!Y14-'Table 2 (Q2''20)'!X14</f>
        <v>0</v>
      </c>
      <c r="X12" s="638">
        <f>'Table 2 (Q3''20)'!Z14-'Table 2 (Q2''20)'!Y14</f>
        <v>0</v>
      </c>
      <c r="Y12" s="638">
        <f>'Table 2 (Q3''20)'!AA14-'Table 2 (Q2''20)'!Z14</f>
        <v>0</v>
      </c>
      <c r="Z12" s="638">
        <f>'Table 2 (Q3''20)'!AB14-'Table 2 (Q2''20)'!AA14</f>
        <v>0</v>
      </c>
      <c r="AA12" s="638">
        <f>'Table 2 (Q3''20)'!AC14-'Table 2 (Q2''20)'!AB14</f>
        <v>0</v>
      </c>
      <c r="AB12" s="638">
        <f>'Table 2 (Q3''20)'!AD14-'Table 2 (Q2''20)'!AC14</f>
        <v>0</v>
      </c>
      <c r="AC12" s="638">
        <f>'Table 2 (Q3''20)'!AE14-'Table 2 (Q2''20)'!AD14</f>
        <v>0</v>
      </c>
      <c r="AD12" s="638">
        <f>'Table 2 (Q3''20)'!AF14-'Table 2 (Q2''20)'!AE14</f>
        <v>0</v>
      </c>
      <c r="AE12" s="638">
        <f>'Table 2 (Q3''20)'!AG14-'Table 2 (Q2''20)'!AF14</f>
        <v>0</v>
      </c>
      <c r="AF12" s="638">
        <f>'Table 2 (Q3''20)'!AH14-'Table 2 (Q2''20)'!AG14</f>
        <v>-5</v>
      </c>
      <c r="AG12" s="638">
        <f>'Table 2 (Q3''20)'!AI14-'Table 2 (Q2''20)'!AH14</f>
        <v>5</v>
      </c>
      <c r="AH12" s="638">
        <f>'Table 2 (Q3''20)'!AJ14-'Table 2 (Q2''20)'!AI14</f>
        <v>0</v>
      </c>
      <c r="AI12" s="638">
        <f>'Table 2 (Q3''20)'!AK14-'Table 2 (Q2''20)'!AJ14</f>
        <v>0</v>
      </c>
      <c r="AJ12" s="638">
        <f>'Table 2 (Q3''20)'!AL14-'Table 2 (Q2''20)'!AK14</f>
        <v>0</v>
      </c>
      <c r="AK12" s="638">
        <f>'Table 2 (Q3''20)'!AM14-'Table 2 (Q2''20)'!AL14</f>
        <v>64</v>
      </c>
    </row>
    <row r="13" spans="1:37" x14ac:dyDescent="0.2">
      <c r="A13" s="632"/>
      <c r="B13" s="633" t="s">
        <v>16</v>
      </c>
      <c r="C13" s="638">
        <f>'Table 2 (Q3''20)'!C15-'Table 2 (Q2''20)'!C15</f>
        <v>0</v>
      </c>
      <c r="D13" s="638">
        <f>'Table 2 (Q3''20)'!D15-'Table 2 (Q2''20)'!D15</f>
        <v>0</v>
      </c>
      <c r="E13" s="638">
        <f>'Table 2 (Q3''20)'!E15-'Table 2 (Q2''20)'!E15</f>
        <v>0</v>
      </c>
      <c r="F13" s="638">
        <f>'Table 2 (Q3''20)'!F15-'Table 2 (Q2''20)'!F15</f>
        <v>0</v>
      </c>
      <c r="G13" s="638">
        <f>'Table 2 (Q3''20)'!G15-'Table 2 (Q2''20)'!G15</f>
        <v>0</v>
      </c>
      <c r="H13" s="638">
        <f>'Table 2 (Q3''20)'!H15-'Table 2 (Q2''20)'!H15</f>
        <v>0</v>
      </c>
      <c r="I13" s="638">
        <f>'Table 2 (Q3''20)'!I15-'Table 2 (Q2''20)'!I15</f>
        <v>0</v>
      </c>
      <c r="J13" s="638">
        <f>'Table 2 (Q3''20)'!J15-'Table 2 (Q2''20)'!J15</f>
        <v>-14.632304894103299</v>
      </c>
      <c r="K13" s="638">
        <f>'Table 2 (Q3''20)'!K15</f>
        <v>231.4872</v>
      </c>
      <c r="L13" s="638"/>
      <c r="M13" s="638">
        <f>'Table 2 (Q3''20)'!O15-'Table 2 (Q2''20)'!N15</f>
        <v>0</v>
      </c>
      <c r="N13" s="638">
        <f>'Table 2 (Q3''20)'!P15-'Table 2 (Q2''20)'!O15</f>
        <v>0</v>
      </c>
      <c r="O13" s="638">
        <f>'Table 2 (Q3''20)'!Q15-'Table 2 (Q2''20)'!P15</f>
        <v>0</v>
      </c>
      <c r="P13" s="638">
        <f>'Table 2 (Q3''20)'!R15-'Table 2 (Q2''20)'!Q15</f>
        <v>0</v>
      </c>
      <c r="Q13" s="638">
        <f>'Table 2 (Q3''20)'!S15-'Table 2 (Q2''20)'!R15</f>
        <v>0</v>
      </c>
      <c r="R13" s="638">
        <f>'Table 2 (Q3''20)'!T15-'Table 2 (Q2''20)'!S15</f>
        <v>0</v>
      </c>
      <c r="S13" s="638">
        <f>'Table 2 (Q3''20)'!U15-'Table 2 (Q2''20)'!T15</f>
        <v>0</v>
      </c>
      <c r="T13" s="638">
        <f>'Table 2 (Q3''20)'!V15-'Table 2 (Q2''20)'!U15</f>
        <v>0</v>
      </c>
      <c r="U13" s="638">
        <f>'Table 2 (Q3''20)'!W15-'Table 2 (Q2''20)'!V15</f>
        <v>0</v>
      </c>
      <c r="V13" s="638">
        <f>'Table 2 (Q3''20)'!X15-'Table 2 (Q2''20)'!W15</f>
        <v>0</v>
      </c>
      <c r="W13" s="638">
        <f>'Table 2 (Q3''20)'!Y15-'Table 2 (Q2''20)'!X15</f>
        <v>0</v>
      </c>
      <c r="X13" s="638">
        <f>'Table 2 (Q3''20)'!Z15-'Table 2 (Q2''20)'!Y15</f>
        <v>0</v>
      </c>
      <c r="Y13" s="638">
        <f>'Table 2 (Q3''20)'!AA15-'Table 2 (Q2''20)'!Z15</f>
        <v>0</v>
      </c>
      <c r="Z13" s="638">
        <f>'Table 2 (Q3''20)'!AB15-'Table 2 (Q2''20)'!AA15</f>
        <v>0</v>
      </c>
      <c r="AA13" s="638">
        <f>'Table 2 (Q3''20)'!AC15-'Table 2 (Q2''20)'!AB15</f>
        <v>0</v>
      </c>
      <c r="AB13" s="638">
        <f>'Table 2 (Q3''20)'!AD15-'Table 2 (Q2''20)'!AC15</f>
        <v>0</v>
      </c>
      <c r="AC13" s="638">
        <f>'Table 2 (Q3''20)'!AE15-'Table 2 (Q2''20)'!AD15</f>
        <v>0</v>
      </c>
      <c r="AD13" s="638">
        <f>'Table 2 (Q3''20)'!AF15-'Table 2 (Q2''20)'!AE15</f>
        <v>0</v>
      </c>
      <c r="AE13" s="638">
        <f>'Table 2 (Q3''20)'!AG15-'Table 2 (Q2''20)'!AF15</f>
        <v>0</v>
      </c>
      <c r="AF13" s="638">
        <f>'Table 2 (Q3''20)'!AH15-'Table 2 (Q2''20)'!AG15</f>
        <v>0</v>
      </c>
      <c r="AG13" s="638">
        <f>'Table 2 (Q3''20)'!AI15-'Table 2 (Q2''20)'!AH15</f>
        <v>0</v>
      </c>
      <c r="AH13" s="638">
        <f>'Table 2 (Q3''20)'!AJ15-'Table 2 (Q2''20)'!AI15</f>
        <v>0</v>
      </c>
      <c r="AI13" s="638">
        <f>'Table 2 (Q3''20)'!AK15-'Table 2 (Q2''20)'!AJ15</f>
        <v>0</v>
      </c>
      <c r="AJ13" s="638">
        <f>'Table 2 (Q3''20)'!AL15-'Table 2 (Q2''20)'!AK15</f>
        <v>-0.12860399999999927</v>
      </c>
      <c r="AK13" s="638">
        <f>'Table 2 (Q3''20)'!AM15-'Table 2 (Q2''20)'!AL15</f>
        <v>53.8496444360702</v>
      </c>
    </row>
    <row r="14" spans="1:37" x14ac:dyDescent="0.2">
      <c r="A14" s="632"/>
      <c r="B14" s="633" t="s">
        <v>17</v>
      </c>
      <c r="C14" s="638">
        <f>'Table 2 (Q3''20)'!C16-'Table 2 (Q2''20)'!C16</f>
        <v>0</v>
      </c>
      <c r="D14" s="638">
        <f>'Table 2 (Q3''20)'!D16-'Table 2 (Q2''20)'!D16</f>
        <v>0</v>
      </c>
      <c r="E14" s="638">
        <f>'Table 2 (Q3''20)'!E16-'Table 2 (Q2''20)'!E16</f>
        <v>0</v>
      </c>
      <c r="F14" s="638">
        <f>'Table 2 (Q3''20)'!F16-'Table 2 (Q2''20)'!F16</f>
        <v>0</v>
      </c>
      <c r="G14" s="638">
        <f>'Table 2 (Q3''20)'!G16-'Table 2 (Q2''20)'!G16</f>
        <v>0</v>
      </c>
      <c r="H14" s="638">
        <f>'Table 2 (Q3''20)'!H16-'Table 2 (Q2''20)'!H16</f>
        <v>0</v>
      </c>
      <c r="I14" s="638">
        <f>'Table 2 (Q3''20)'!I16-'Table 2 (Q2''20)'!I16</f>
        <v>0</v>
      </c>
      <c r="J14" s="638">
        <f>'Table 2 (Q3''20)'!J16-'Table 2 (Q2''20)'!J16</f>
        <v>-4.5448673893958471</v>
      </c>
      <c r="K14" s="638">
        <f>'Table 2 (Q3''20)'!K16</f>
        <v>370.15062068387675</v>
      </c>
      <c r="L14" s="638"/>
      <c r="M14" s="638">
        <f>'Table 2 (Q3''20)'!O16-'Table 2 (Q2''20)'!N16</f>
        <v>0</v>
      </c>
      <c r="N14" s="638">
        <f>'Table 2 (Q3''20)'!P16-'Table 2 (Q2''20)'!O16</f>
        <v>0</v>
      </c>
      <c r="O14" s="638">
        <f>'Table 2 (Q3''20)'!Q16-'Table 2 (Q2''20)'!P16</f>
        <v>0</v>
      </c>
      <c r="P14" s="638">
        <f>'Table 2 (Q3''20)'!R16-'Table 2 (Q2''20)'!Q16</f>
        <v>0</v>
      </c>
      <c r="Q14" s="638">
        <f>'Table 2 (Q3''20)'!S16-'Table 2 (Q2''20)'!R16</f>
        <v>0</v>
      </c>
      <c r="R14" s="638">
        <f>'Table 2 (Q3''20)'!T16-'Table 2 (Q2''20)'!S16</f>
        <v>0</v>
      </c>
      <c r="S14" s="638">
        <f>'Table 2 (Q3''20)'!U16-'Table 2 (Q2''20)'!T16</f>
        <v>0</v>
      </c>
      <c r="T14" s="638">
        <f>'Table 2 (Q3''20)'!V16-'Table 2 (Q2''20)'!U16</f>
        <v>0</v>
      </c>
      <c r="U14" s="638">
        <f>'Table 2 (Q3''20)'!W16-'Table 2 (Q2''20)'!V16</f>
        <v>0</v>
      </c>
      <c r="V14" s="638">
        <f>'Table 2 (Q3''20)'!X16-'Table 2 (Q2''20)'!W16</f>
        <v>0</v>
      </c>
      <c r="W14" s="638">
        <f>'Table 2 (Q3''20)'!Y16-'Table 2 (Q2''20)'!X16</f>
        <v>0</v>
      </c>
      <c r="X14" s="638">
        <f>'Table 2 (Q3''20)'!Z16-'Table 2 (Q2''20)'!Y16</f>
        <v>0</v>
      </c>
      <c r="Y14" s="638">
        <f>'Table 2 (Q3''20)'!AA16-'Table 2 (Q2''20)'!Z16</f>
        <v>0</v>
      </c>
      <c r="Z14" s="638">
        <f>'Table 2 (Q3''20)'!AB16-'Table 2 (Q2''20)'!AA16</f>
        <v>0</v>
      </c>
      <c r="AA14" s="638">
        <f>'Table 2 (Q3''20)'!AC16-'Table 2 (Q2''20)'!AB16</f>
        <v>0</v>
      </c>
      <c r="AB14" s="638">
        <f>'Table 2 (Q3''20)'!AD16-'Table 2 (Q2''20)'!AC16</f>
        <v>0</v>
      </c>
      <c r="AC14" s="638">
        <f>'Table 2 (Q3''20)'!AE16-'Table 2 (Q2''20)'!AD16</f>
        <v>0</v>
      </c>
      <c r="AD14" s="638">
        <f>'Table 2 (Q3''20)'!AF16-'Table 2 (Q2''20)'!AE16</f>
        <v>0</v>
      </c>
      <c r="AE14" s="638">
        <f>'Table 2 (Q3''20)'!AG16-'Table 2 (Q2''20)'!AF16</f>
        <v>0</v>
      </c>
      <c r="AF14" s="638">
        <f>'Table 2 (Q3''20)'!AH16-'Table 2 (Q2''20)'!AG16</f>
        <v>0</v>
      </c>
      <c r="AG14" s="638">
        <f>'Table 2 (Q3''20)'!AI16-'Table 2 (Q2''20)'!AH16</f>
        <v>0</v>
      </c>
      <c r="AH14" s="638">
        <f>'Table 2 (Q3''20)'!AJ16-'Table 2 (Q2''20)'!AI16</f>
        <v>0</v>
      </c>
      <c r="AI14" s="638">
        <f>'Table 2 (Q3''20)'!AK16-'Table 2 (Q2''20)'!AJ16</f>
        <v>0</v>
      </c>
      <c r="AJ14" s="638">
        <f>'Table 2 (Q3''20)'!AL16-'Table 2 (Q2''20)'!AK16</f>
        <v>0</v>
      </c>
      <c r="AK14" s="638">
        <f>'Table 2 (Q3''20)'!AM16-'Table 2 (Q2''20)'!AL16</f>
        <v>93.902132153221075</v>
      </c>
    </row>
    <row r="15" spans="1:37" x14ac:dyDescent="0.2">
      <c r="A15" s="632"/>
      <c r="B15" s="633" t="s">
        <v>18</v>
      </c>
      <c r="C15" s="638">
        <f>'Table 2 (Q3''20)'!C17-'Table 2 (Q2''20)'!C17</f>
        <v>0</v>
      </c>
      <c r="D15" s="638">
        <f>'Table 2 (Q3''20)'!D17-'Table 2 (Q2''20)'!D17</f>
        <v>0</v>
      </c>
      <c r="E15" s="638">
        <f>'Table 2 (Q3''20)'!E17-'Table 2 (Q2''20)'!E17</f>
        <v>0</v>
      </c>
      <c r="F15" s="638">
        <f>'Table 2 (Q3''20)'!F17-'Table 2 (Q2''20)'!F17</f>
        <v>0</v>
      </c>
      <c r="G15" s="638">
        <f>'Table 2 (Q3''20)'!G17-'Table 2 (Q2''20)'!G17</f>
        <v>0</v>
      </c>
      <c r="H15" s="638">
        <f>'Table 2 (Q3''20)'!H17-'Table 2 (Q2''20)'!H17</f>
        <v>0</v>
      </c>
      <c r="I15" s="638">
        <f>'Table 2 (Q3''20)'!I17-'Table 2 (Q2''20)'!I17</f>
        <v>0.89605243741641516</v>
      </c>
      <c r="J15" s="638">
        <f>'Table 2 (Q3''20)'!J17-'Table 2 (Q2''20)'!J17</f>
        <v>50.906750641025837</v>
      </c>
      <c r="K15" s="638">
        <f>'Table 2 (Q3''20)'!K17</f>
        <v>926.32001026602563</v>
      </c>
      <c r="L15" s="638"/>
      <c r="M15" s="638">
        <f>'Table 2 (Q3''20)'!O17-'Table 2 (Q2''20)'!N17</f>
        <v>0</v>
      </c>
      <c r="N15" s="638">
        <f>'Table 2 (Q3''20)'!P17-'Table 2 (Q2''20)'!O17</f>
        <v>0</v>
      </c>
      <c r="O15" s="638">
        <f>'Table 2 (Q3''20)'!Q17-'Table 2 (Q2''20)'!P17</f>
        <v>0</v>
      </c>
      <c r="P15" s="638">
        <f>'Table 2 (Q3''20)'!R17-'Table 2 (Q2''20)'!Q17</f>
        <v>0</v>
      </c>
      <c r="Q15" s="638">
        <f>'Table 2 (Q3''20)'!S17-'Table 2 (Q2''20)'!R17</f>
        <v>0</v>
      </c>
      <c r="R15" s="638">
        <f>'Table 2 (Q3''20)'!T17-'Table 2 (Q2''20)'!S17</f>
        <v>0</v>
      </c>
      <c r="S15" s="638">
        <f>'Table 2 (Q3''20)'!U17-'Table 2 (Q2''20)'!T17</f>
        <v>0</v>
      </c>
      <c r="T15" s="638">
        <f>'Table 2 (Q3''20)'!V17-'Table 2 (Q2''20)'!U17</f>
        <v>0</v>
      </c>
      <c r="U15" s="638">
        <f>'Table 2 (Q3''20)'!W17-'Table 2 (Q2''20)'!V17</f>
        <v>0</v>
      </c>
      <c r="V15" s="638">
        <f>'Table 2 (Q3''20)'!X17-'Table 2 (Q2''20)'!W17</f>
        <v>0</v>
      </c>
      <c r="W15" s="638">
        <f>'Table 2 (Q3''20)'!Y17-'Table 2 (Q2''20)'!X17</f>
        <v>0</v>
      </c>
      <c r="X15" s="638">
        <f>'Table 2 (Q3''20)'!Z17-'Table 2 (Q2''20)'!Y17</f>
        <v>0</v>
      </c>
      <c r="Y15" s="638">
        <f>'Table 2 (Q3''20)'!AA17-'Table 2 (Q2''20)'!Z17</f>
        <v>0</v>
      </c>
      <c r="Z15" s="638">
        <f>'Table 2 (Q3''20)'!AB17-'Table 2 (Q2''20)'!AA17</f>
        <v>0</v>
      </c>
      <c r="AA15" s="638">
        <f>'Table 2 (Q3''20)'!AC17-'Table 2 (Q2''20)'!AB17</f>
        <v>0</v>
      </c>
      <c r="AB15" s="638">
        <f>'Table 2 (Q3''20)'!AD17-'Table 2 (Q2''20)'!AC17</f>
        <v>0</v>
      </c>
      <c r="AC15" s="638">
        <f>'Table 2 (Q3''20)'!AE17-'Table 2 (Q2''20)'!AD17</f>
        <v>0</v>
      </c>
      <c r="AD15" s="638">
        <f>'Table 2 (Q3''20)'!AF17-'Table 2 (Q2''20)'!AE17</f>
        <v>0</v>
      </c>
      <c r="AE15" s="638">
        <f>'Table 2 (Q3''20)'!AG17-'Table 2 (Q2''20)'!AF17</f>
        <v>0</v>
      </c>
      <c r="AF15" s="638">
        <f>'Table 2 (Q3''20)'!AH17-'Table 2 (Q2''20)'!AG17</f>
        <v>0</v>
      </c>
      <c r="AG15" s="638">
        <f>'Table 2 (Q3''20)'!AI17-'Table 2 (Q2''20)'!AH17</f>
        <v>0</v>
      </c>
      <c r="AH15" s="638">
        <f>'Table 2 (Q3''20)'!AJ17-'Table 2 (Q2''20)'!AI17</f>
        <v>1</v>
      </c>
      <c r="AI15" s="638">
        <f>'Table 2 (Q3''20)'!AK17-'Table 2 (Q2''20)'!AJ17</f>
        <v>0</v>
      </c>
      <c r="AJ15" s="638">
        <f>'Table 2 (Q3''20)'!AL17-'Table 2 (Q2''20)'!AK17</f>
        <v>0</v>
      </c>
      <c r="AK15" s="638">
        <f>'Table 2 (Q3''20)'!AM17-'Table 2 (Q2''20)'!AL17</f>
        <v>235.50054230769257</v>
      </c>
    </row>
    <row r="16" spans="1:37" x14ac:dyDescent="0.2">
      <c r="A16" s="632"/>
      <c r="B16" s="633" t="s">
        <v>21</v>
      </c>
      <c r="C16" s="638">
        <f>'Table 2 (Q3''20)'!C18-'Table 2 (Q2''20)'!C18</f>
        <v>0</v>
      </c>
      <c r="D16" s="638">
        <f>'Table 2 (Q3''20)'!D18-'Table 2 (Q2''20)'!D18</f>
        <v>0</v>
      </c>
      <c r="E16" s="638">
        <f>'Table 2 (Q3''20)'!E18-'Table 2 (Q2''20)'!E18</f>
        <v>0</v>
      </c>
      <c r="F16" s="638">
        <f>'Table 2 (Q3''20)'!F18-'Table 2 (Q2''20)'!F18</f>
        <v>0</v>
      </c>
      <c r="G16" s="638">
        <f>'Table 2 (Q3''20)'!G18-'Table 2 (Q2''20)'!G18</f>
        <v>0</v>
      </c>
      <c r="H16" s="638">
        <f>'Table 2 (Q3''20)'!H18-'Table 2 (Q2''20)'!H18</f>
        <v>0</v>
      </c>
      <c r="I16" s="638">
        <f>'Table 2 (Q3''20)'!I18-'Table 2 (Q2''20)'!I18</f>
        <v>9.3512657213565831E-2</v>
      </c>
      <c r="J16" s="638">
        <f>'Table 2 (Q3''20)'!J18-'Table 2 (Q2''20)'!J18</f>
        <v>0</v>
      </c>
      <c r="K16" s="638">
        <f>'Table 2 (Q3''20)'!K18</f>
        <v>63.074403796843569</v>
      </c>
      <c r="L16" s="638"/>
      <c r="M16" s="638">
        <f>'Table 2 (Q3''20)'!O18-'Table 2 (Q2''20)'!N18</f>
        <v>0</v>
      </c>
      <c r="N16" s="638">
        <f>'Table 2 (Q3''20)'!P18-'Table 2 (Q2''20)'!O18</f>
        <v>0</v>
      </c>
      <c r="O16" s="638">
        <f>'Table 2 (Q3''20)'!Q18-'Table 2 (Q2''20)'!P18</f>
        <v>0</v>
      </c>
      <c r="P16" s="638">
        <f>'Table 2 (Q3''20)'!R18-'Table 2 (Q2''20)'!Q18</f>
        <v>0</v>
      </c>
      <c r="Q16" s="638">
        <f>'Table 2 (Q3''20)'!S18-'Table 2 (Q2''20)'!R18</f>
        <v>0</v>
      </c>
      <c r="R16" s="638">
        <f>'Table 2 (Q3''20)'!T18-'Table 2 (Q2''20)'!S18</f>
        <v>0</v>
      </c>
      <c r="S16" s="638">
        <f>'Table 2 (Q3''20)'!U18-'Table 2 (Q2''20)'!T18</f>
        <v>0</v>
      </c>
      <c r="T16" s="638">
        <f>'Table 2 (Q3''20)'!V18-'Table 2 (Q2''20)'!U18</f>
        <v>0</v>
      </c>
      <c r="U16" s="638">
        <f>'Table 2 (Q3''20)'!W18-'Table 2 (Q2''20)'!V18</f>
        <v>0</v>
      </c>
      <c r="V16" s="638">
        <f>'Table 2 (Q3''20)'!X18-'Table 2 (Q2''20)'!W18</f>
        <v>0</v>
      </c>
      <c r="W16" s="638">
        <f>'Table 2 (Q3''20)'!Y18-'Table 2 (Q2''20)'!X18</f>
        <v>0</v>
      </c>
      <c r="X16" s="638">
        <f>'Table 2 (Q3''20)'!Z18-'Table 2 (Q2''20)'!Y18</f>
        <v>0</v>
      </c>
      <c r="Y16" s="638">
        <f>'Table 2 (Q3''20)'!AA18-'Table 2 (Q2''20)'!Z18</f>
        <v>0</v>
      </c>
      <c r="Z16" s="638">
        <f>'Table 2 (Q3''20)'!AB18-'Table 2 (Q2''20)'!AA18</f>
        <v>0</v>
      </c>
      <c r="AA16" s="638">
        <f>'Table 2 (Q3''20)'!AC18-'Table 2 (Q2''20)'!AB18</f>
        <v>0</v>
      </c>
      <c r="AB16" s="638">
        <f>'Table 2 (Q3''20)'!AD18-'Table 2 (Q2''20)'!AC18</f>
        <v>0</v>
      </c>
      <c r="AC16" s="638">
        <f>'Table 2 (Q3''20)'!AE18-'Table 2 (Q2''20)'!AD18</f>
        <v>0</v>
      </c>
      <c r="AD16" s="638">
        <f>'Table 2 (Q3''20)'!AF18-'Table 2 (Q2''20)'!AE18</f>
        <v>0</v>
      </c>
      <c r="AE16" s="638">
        <f>'Table 2 (Q3''20)'!AG18-'Table 2 (Q2''20)'!AF18</f>
        <v>0</v>
      </c>
      <c r="AF16" s="638">
        <f>'Table 2 (Q3''20)'!AH18-'Table 2 (Q2''20)'!AG18</f>
        <v>0</v>
      </c>
      <c r="AG16" s="638">
        <f>'Table 2 (Q3''20)'!AI18-'Table 2 (Q2''20)'!AH18</f>
        <v>0</v>
      </c>
      <c r="AH16" s="638">
        <f>'Table 2 (Q3''20)'!AJ18-'Table 2 (Q2''20)'!AI18</f>
        <v>0</v>
      </c>
      <c r="AI16" s="638">
        <f>'Table 2 (Q3''20)'!AK18-'Table 2 (Q2''20)'!AJ18</f>
        <v>0.83591820000000183</v>
      </c>
      <c r="AJ16" s="638">
        <f>'Table 2 (Q3''20)'!AL18-'Table 2 (Q2''20)'!AK18</f>
        <v>1.6396857000000007</v>
      </c>
      <c r="AK16" s="638">
        <f>'Table 2 (Q3''20)'!AM18-'Table 2 (Q2''20)'!AL18</f>
        <v>11.590327350000003</v>
      </c>
    </row>
    <row r="17" spans="1:37" x14ac:dyDescent="0.2">
      <c r="A17" s="632"/>
      <c r="B17" s="633" t="s">
        <v>19</v>
      </c>
      <c r="C17" s="638">
        <f>'Table 2 (Q3''20)'!C19-'Table 2 (Q2''20)'!C19</f>
        <v>0</v>
      </c>
      <c r="D17" s="638">
        <f>'Table 2 (Q3''20)'!D19-'Table 2 (Q2''20)'!D19</f>
        <v>0</v>
      </c>
      <c r="E17" s="638">
        <f>'Table 2 (Q3''20)'!E19-'Table 2 (Q2''20)'!E19</f>
        <v>0</v>
      </c>
      <c r="F17" s="638">
        <f>'Table 2 (Q3''20)'!F19-'Table 2 (Q2''20)'!F19</f>
        <v>0</v>
      </c>
      <c r="G17" s="638">
        <f>'Table 2 (Q3''20)'!G19-'Table 2 (Q2''20)'!G19</f>
        <v>0</v>
      </c>
      <c r="H17" s="638">
        <f>'Table 2 (Q3''20)'!H19-'Table 2 (Q2''20)'!H19</f>
        <v>0</v>
      </c>
      <c r="I17" s="638">
        <f>'Table 2 (Q3''20)'!I19-'Table 2 (Q2''20)'!I19</f>
        <v>-0.5</v>
      </c>
      <c r="J17" s="638">
        <f>'Table 2 (Q3''20)'!J19-'Table 2 (Q2''20)'!J19</f>
        <v>-4.1518032044440929</v>
      </c>
      <c r="K17" s="638">
        <f>'Table 2 (Q3''20)'!K19</f>
        <v>174.06399999999996</v>
      </c>
      <c r="L17" s="638"/>
      <c r="M17" s="638">
        <f>'Table 2 (Q3''20)'!O19-'Table 2 (Q2''20)'!N19</f>
        <v>0</v>
      </c>
      <c r="N17" s="638">
        <f>'Table 2 (Q3''20)'!P19-'Table 2 (Q2''20)'!O19</f>
        <v>0</v>
      </c>
      <c r="O17" s="638">
        <f>'Table 2 (Q3''20)'!Q19-'Table 2 (Q2''20)'!P19</f>
        <v>0</v>
      </c>
      <c r="P17" s="638">
        <f>'Table 2 (Q3''20)'!R19-'Table 2 (Q2''20)'!Q19</f>
        <v>0</v>
      </c>
      <c r="Q17" s="638">
        <f>'Table 2 (Q3''20)'!S19-'Table 2 (Q2''20)'!R19</f>
        <v>0</v>
      </c>
      <c r="R17" s="638">
        <f>'Table 2 (Q3''20)'!T19-'Table 2 (Q2''20)'!S19</f>
        <v>0</v>
      </c>
      <c r="S17" s="638">
        <f>'Table 2 (Q3''20)'!U19-'Table 2 (Q2''20)'!T19</f>
        <v>0</v>
      </c>
      <c r="T17" s="638">
        <f>'Table 2 (Q3''20)'!V19-'Table 2 (Q2''20)'!U19</f>
        <v>0</v>
      </c>
      <c r="U17" s="638">
        <f>'Table 2 (Q3''20)'!W19-'Table 2 (Q2''20)'!V19</f>
        <v>0</v>
      </c>
      <c r="V17" s="638">
        <f>'Table 2 (Q3''20)'!X19-'Table 2 (Q2''20)'!W19</f>
        <v>0</v>
      </c>
      <c r="W17" s="638">
        <f>'Table 2 (Q3''20)'!Y19-'Table 2 (Q2''20)'!X19</f>
        <v>0</v>
      </c>
      <c r="X17" s="638">
        <f>'Table 2 (Q3''20)'!Z19-'Table 2 (Q2''20)'!Y19</f>
        <v>0</v>
      </c>
      <c r="Y17" s="638">
        <f>'Table 2 (Q3''20)'!AA19-'Table 2 (Q2''20)'!Z19</f>
        <v>0</v>
      </c>
      <c r="Z17" s="638">
        <f>'Table 2 (Q3''20)'!AB19-'Table 2 (Q2''20)'!AA19</f>
        <v>0</v>
      </c>
      <c r="AA17" s="638">
        <f>'Table 2 (Q3''20)'!AC19-'Table 2 (Q2''20)'!AB19</f>
        <v>0</v>
      </c>
      <c r="AB17" s="638">
        <f>'Table 2 (Q3''20)'!AD19-'Table 2 (Q2''20)'!AC19</f>
        <v>0</v>
      </c>
      <c r="AC17" s="638">
        <f>'Table 2 (Q3''20)'!AE19-'Table 2 (Q2''20)'!AD19</f>
        <v>0</v>
      </c>
      <c r="AD17" s="638">
        <f>'Table 2 (Q3''20)'!AF19-'Table 2 (Q2''20)'!AE19</f>
        <v>0</v>
      </c>
      <c r="AE17" s="638">
        <f>'Table 2 (Q3''20)'!AG19-'Table 2 (Q2''20)'!AF19</f>
        <v>-0.17948954671706474</v>
      </c>
      <c r="AF17" s="638">
        <f>'Table 2 (Q3''20)'!AH19-'Table 2 (Q2''20)'!AG19</f>
        <v>-0.17948954671706474</v>
      </c>
      <c r="AG17" s="638">
        <f>'Table 2 (Q3''20)'!AI19-'Table 2 (Q2''20)'!AH19</f>
        <v>-0.17948954671706474</v>
      </c>
      <c r="AH17" s="638">
        <f>'Table 2 (Q3''20)'!AJ19-'Table 2 (Q2''20)'!AI19</f>
        <v>-0.17948954671706474</v>
      </c>
      <c r="AI17" s="638">
        <f>'Table 2 (Q3''20)'!AK19-'Table 2 (Q2''20)'!AJ19</f>
        <v>-0.16154059204535542</v>
      </c>
      <c r="AJ17" s="638">
        <f>'Table 2 (Q3''20)'!AL19-'Table 2 (Q2''20)'!AK19</f>
        <v>-0.16154059204535542</v>
      </c>
      <c r="AK17" s="638">
        <f>'Table 2 (Q3''20)'!AM19-'Table 2 (Q2''20)'!AL19</f>
        <v>39.6</v>
      </c>
    </row>
    <row r="18" spans="1:37" s="810" customFormat="1" x14ac:dyDescent="0.2">
      <c r="A18" s="809"/>
      <c r="B18" s="636" t="s">
        <v>12</v>
      </c>
      <c r="C18" s="637">
        <f>'Table 2 (Q3''20)'!C20-'Table 2 (Q2''20)'!C20</f>
        <v>0</v>
      </c>
      <c r="D18" s="637">
        <f>'Table 2 (Q3''20)'!D20-'Table 2 (Q2''20)'!D20</f>
        <v>0</v>
      </c>
      <c r="E18" s="637">
        <f>'Table 2 (Q3''20)'!E20-'Table 2 (Q2''20)'!E20</f>
        <v>0</v>
      </c>
      <c r="F18" s="637">
        <f>'Table 2 (Q3''20)'!F20-'Table 2 (Q2''20)'!F20</f>
        <v>0</v>
      </c>
      <c r="G18" s="637">
        <f>'Table 2 (Q3''20)'!G20-'Table 2 (Q2''20)'!G20</f>
        <v>0</v>
      </c>
      <c r="H18" s="637">
        <f>'Table 2 (Q3''20)'!H20-'Table 2 (Q2''20)'!H20</f>
        <v>5</v>
      </c>
      <c r="I18" s="637">
        <f>'Table 2 (Q3''20)'!I20-'Table 2 (Q2''20)'!I20</f>
        <v>6.4764244109719584</v>
      </c>
      <c r="J18" s="637">
        <f>'Table 2 (Q3''20)'!J20-'Table 2 (Q2''20)'!J20</f>
        <v>-5.7899486124283612</v>
      </c>
      <c r="K18" s="637">
        <f>'Table 2 (Q3''20)'!K20</f>
        <v>677.59370607824258</v>
      </c>
      <c r="L18" s="637"/>
      <c r="M18" s="637">
        <f>'Table 2 (Q3''20)'!O20-'Table 2 (Q2''20)'!N20</f>
        <v>0</v>
      </c>
      <c r="N18" s="637">
        <f>'Table 2 (Q3''20)'!P20-'Table 2 (Q2''20)'!O20</f>
        <v>0</v>
      </c>
      <c r="O18" s="637">
        <f>'Table 2 (Q3''20)'!Q20-'Table 2 (Q2''20)'!P20</f>
        <v>0</v>
      </c>
      <c r="P18" s="637">
        <f>'Table 2 (Q3''20)'!R20-'Table 2 (Q2''20)'!Q20</f>
        <v>0</v>
      </c>
      <c r="Q18" s="637">
        <f>'Table 2 (Q3''20)'!S20-'Table 2 (Q2''20)'!R20</f>
        <v>0</v>
      </c>
      <c r="R18" s="637">
        <f>'Table 2 (Q3''20)'!T20-'Table 2 (Q2''20)'!S20</f>
        <v>0</v>
      </c>
      <c r="S18" s="637">
        <f>'Table 2 (Q3''20)'!U20-'Table 2 (Q2''20)'!T20</f>
        <v>0</v>
      </c>
      <c r="T18" s="637">
        <f>'Table 2 (Q3''20)'!V20-'Table 2 (Q2''20)'!U20</f>
        <v>0</v>
      </c>
      <c r="U18" s="637">
        <f>'Table 2 (Q3''20)'!W20-'Table 2 (Q2''20)'!V20</f>
        <v>0</v>
      </c>
      <c r="V18" s="637">
        <f>'Table 2 (Q3''20)'!X20-'Table 2 (Q2''20)'!W20</f>
        <v>0</v>
      </c>
      <c r="W18" s="637">
        <f>'Table 2 (Q3''20)'!Y20-'Table 2 (Q2''20)'!X20</f>
        <v>0</v>
      </c>
      <c r="X18" s="637">
        <f>'Table 2 (Q3''20)'!Z20-'Table 2 (Q2''20)'!Y20</f>
        <v>0</v>
      </c>
      <c r="Y18" s="637">
        <f>'Table 2 (Q3''20)'!AA20-'Table 2 (Q2''20)'!Z20</f>
        <v>0</v>
      </c>
      <c r="Z18" s="637">
        <f>'Table 2 (Q3''20)'!AB20-'Table 2 (Q2''20)'!AA20</f>
        <v>0</v>
      </c>
      <c r="AA18" s="637">
        <f>'Table 2 (Q3''20)'!AC20-'Table 2 (Q2''20)'!AB20</f>
        <v>0</v>
      </c>
      <c r="AB18" s="637">
        <f>'Table 2 (Q3''20)'!AD20-'Table 2 (Q2''20)'!AC20</f>
        <v>0</v>
      </c>
      <c r="AC18" s="637">
        <f>'Table 2 (Q3''20)'!AE20-'Table 2 (Q2''20)'!AD20</f>
        <v>0</v>
      </c>
      <c r="AD18" s="637">
        <f>'Table 2 (Q3''20)'!AF20-'Table 2 (Q2''20)'!AE20</f>
        <v>5</v>
      </c>
      <c r="AE18" s="637">
        <f>'Table 2 (Q3''20)'!AG20-'Table 2 (Q2''20)'!AF20</f>
        <v>1.2830238826284415</v>
      </c>
      <c r="AF18" s="637">
        <f>'Table 2 (Q3''20)'!AH20-'Table 2 (Q2''20)'!AG20</f>
        <v>1.3550415012244343</v>
      </c>
      <c r="AG18" s="637">
        <f>'Table 2 (Q3''20)'!AI20-'Table 2 (Q2''20)'!AH20</f>
        <v>1.283023882628413</v>
      </c>
      <c r="AH18" s="637">
        <f>'Table 2 (Q3''20)'!AJ20-'Table 2 (Q2''20)'!AI20</f>
        <v>2.5553351444906696</v>
      </c>
      <c r="AI18" s="637">
        <f>'Table 2 (Q3''20)'!AK20-'Table 2 (Q2''20)'!AJ20</f>
        <v>20.291020149652581</v>
      </c>
      <c r="AJ18" s="637">
        <f>'Table 2 (Q3''20)'!AL20-'Table 2 (Q2''20)'!AK20</f>
        <v>-4.5658034699223009</v>
      </c>
      <c r="AK18" s="637">
        <f>'Table 2 (Q3''20)'!AM20-'Table 2 (Q2''20)'!AL20</f>
        <v>123.55847203506129</v>
      </c>
    </row>
    <row r="19" spans="1:37" s="399" customFormat="1" x14ac:dyDescent="0.2">
      <c r="A19" s="632"/>
      <c r="B19" s="633" t="s">
        <v>15</v>
      </c>
      <c r="C19" s="638">
        <f>'Table 2 (Q3''20)'!C21-'Table 2 (Q2''20)'!C21</f>
        <v>0</v>
      </c>
      <c r="D19" s="638">
        <f>'Table 2 (Q3''20)'!D21-'Table 2 (Q2''20)'!D21</f>
        <v>0</v>
      </c>
      <c r="E19" s="638">
        <f>'Table 2 (Q3''20)'!E21-'Table 2 (Q2''20)'!E21</f>
        <v>0</v>
      </c>
      <c r="F19" s="638">
        <f>'Table 2 (Q3''20)'!F21-'Table 2 (Q2''20)'!F21</f>
        <v>0</v>
      </c>
      <c r="G19" s="638">
        <f>'Table 2 (Q3''20)'!G21-'Table 2 (Q2''20)'!G21</f>
        <v>0</v>
      </c>
      <c r="H19" s="638">
        <f>'Table 2 (Q3''20)'!H21-'Table 2 (Q2''20)'!H21</f>
        <v>0</v>
      </c>
      <c r="I19" s="638">
        <f>'Table 2 (Q3''20)'!I21-'Table 2 (Q2''20)'!I21</f>
        <v>0</v>
      </c>
      <c r="J19" s="638">
        <f>'Table 2 (Q3''20)'!J21-'Table 2 (Q2''20)'!J21</f>
        <v>-3</v>
      </c>
      <c r="K19" s="638">
        <f>'Table 2 (Q3''20)'!K21</f>
        <v>99.749586322506048</v>
      </c>
      <c r="L19" s="638"/>
      <c r="M19" s="638">
        <f>'Table 2 (Q3''20)'!O21-'Table 2 (Q2''20)'!N21</f>
        <v>0</v>
      </c>
      <c r="N19" s="638">
        <f>'Table 2 (Q3''20)'!P21-'Table 2 (Q2''20)'!O21</f>
        <v>0</v>
      </c>
      <c r="O19" s="638">
        <f>'Table 2 (Q3''20)'!Q21-'Table 2 (Q2''20)'!P21</f>
        <v>0</v>
      </c>
      <c r="P19" s="638">
        <f>'Table 2 (Q3''20)'!R21-'Table 2 (Q2''20)'!Q21</f>
        <v>0</v>
      </c>
      <c r="Q19" s="638">
        <f>'Table 2 (Q3''20)'!S21-'Table 2 (Q2''20)'!R21</f>
        <v>0</v>
      </c>
      <c r="R19" s="638">
        <f>'Table 2 (Q3''20)'!T21-'Table 2 (Q2''20)'!S21</f>
        <v>0</v>
      </c>
      <c r="S19" s="638">
        <f>'Table 2 (Q3''20)'!U21-'Table 2 (Q2''20)'!T21</f>
        <v>0</v>
      </c>
      <c r="T19" s="638">
        <f>'Table 2 (Q3''20)'!V21-'Table 2 (Q2''20)'!U21</f>
        <v>0</v>
      </c>
      <c r="U19" s="638">
        <f>'Table 2 (Q3''20)'!W21-'Table 2 (Q2''20)'!V21</f>
        <v>0</v>
      </c>
      <c r="V19" s="638">
        <f>'Table 2 (Q3''20)'!X21-'Table 2 (Q2''20)'!W21</f>
        <v>0</v>
      </c>
      <c r="W19" s="638">
        <f>'Table 2 (Q3''20)'!Y21-'Table 2 (Q2''20)'!X21</f>
        <v>0</v>
      </c>
      <c r="X19" s="638">
        <f>'Table 2 (Q3''20)'!Z21-'Table 2 (Q2''20)'!Y21</f>
        <v>0</v>
      </c>
      <c r="Y19" s="638">
        <f>'Table 2 (Q3''20)'!AA21-'Table 2 (Q2''20)'!Z21</f>
        <v>0</v>
      </c>
      <c r="Z19" s="638">
        <f>'Table 2 (Q3''20)'!AB21-'Table 2 (Q2''20)'!AA21</f>
        <v>0</v>
      </c>
      <c r="AA19" s="638">
        <f>'Table 2 (Q3''20)'!AC21-'Table 2 (Q2''20)'!AB21</f>
        <v>0</v>
      </c>
      <c r="AB19" s="638">
        <f>'Table 2 (Q3''20)'!AD21-'Table 2 (Q2''20)'!AC21</f>
        <v>0</v>
      </c>
      <c r="AC19" s="638">
        <f>'Table 2 (Q3''20)'!AE21-'Table 2 (Q2''20)'!AD21</f>
        <v>0</v>
      </c>
      <c r="AD19" s="638">
        <f>'Table 2 (Q3''20)'!AF21-'Table 2 (Q2''20)'!AE21</f>
        <v>0</v>
      </c>
      <c r="AE19" s="638">
        <f>'Table 2 (Q3''20)'!AG21-'Table 2 (Q2''20)'!AF21</f>
        <v>0</v>
      </c>
      <c r="AF19" s="638">
        <f>'Table 2 (Q3''20)'!AH21-'Table 2 (Q2''20)'!AG21</f>
        <v>0</v>
      </c>
      <c r="AG19" s="638">
        <f>'Table 2 (Q3''20)'!AI21-'Table 2 (Q2''20)'!AH21</f>
        <v>0</v>
      </c>
      <c r="AH19" s="638">
        <f>'Table 2 (Q3''20)'!AJ21-'Table 2 (Q2''20)'!AI21</f>
        <v>0</v>
      </c>
      <c r="AI19" s="638">
        <f>'Table 2 (Q3''20)'!AK21-'Table 2 (Q2''20)'!AJ21</f>
        <v>0</v>
      </c>
      <c r="AJ19" s="638">
        <f>'Table 2 (Q3''20)'!AL21-'Table 2 (Q2''20)'!AK21</f>
        <v>-0.6101915204494226</v>
      </c>
      <c r="AK19" s="638">
        <f>'Table 2 (Q3''20)'!AM21-'Table 2 (Q2''20)'!AL21</f>
        <v>23.311766302726724</v>
      </c>
    </row>
    <row r="20" spans="1:37" s="399" customFormat="1" x14ac:dyDescent="0.2">
      <c r="A20" s="632"/>
      <c r="B20" s="633" t="s">
        <v>16</v>
      </c>
      <c r="C20" s="638">
        <f>'Table 2 (Q3''20)'!C22-'Table 2 (Q2''20)'!C22</f>
        <v>0</v>
      </c>
      <c r="D20" s="638">
        <f>'Table 2 (Q3''20)'!D22-'Table 2 (Q2''20)'!D22</f>
        <v>0</v>
      </c>
      <c r="E20" s="638">
        <f>'Table 2 (Q3''20)'!E22-'Table 2 (Q2''20)'!E22</f>
        <v>0</v>
      </c>
      <c r="F20" s="638">
        <f>'Table 2 (Q3''20)'!F22-'Table 2 (Q2''20)'!F22</f>
        <v>0</v>
      </c>
      <c r="G20" s="638">
        <f>'Table 2 (Q3''20)'!G22-'Table 2 (Q2''20)'!G22</f>
        <v>0</v>
      </c>
      <c r="H20" s="638">
        <f>'Table 2 (Q3''20)'!H22-'Table 2 (Q2''20)'!H22</f>
        <v>0</v>
      </c>
      <c r="I20" s="638">
        <f>'Table 2 (Q3''20)'!I22-'Table 2 (Q2''20)'!I22</f>
        <v>0</v>
      </c>
      <c r="J20" s="638">
        <f>'Table 2 (Q3''20)'!J22-'Table 2 (Q2''20)'!J22</f>
        <v>-3</v>
      </c>
      <c r="K20" s="638">
        <f>'Table 2 (Q3''20)'!K22</f>
        <v>120.36004355746731</v>
      </c>
      <c r="L20" s="638"/>
      <c r="M20" s="638">
        <f>'Table 2 (Q3''20)'!O22-'Table 2 (Q2''20)'!N22</f>
        <v>0</v>
      </c>
      <c r="N20" s="638">
        <f>'Table 2 (Q3''20)'!P22-'Table 2 (Q2''20)'!O22</f>
        <v>0</v>
      </c>
      <c r="O20" s="638">
        <f>'Table 2 (Q3''20)'!Q22-'Table 2 (Q2''20)'!P22</f>
        <v>0</v>
      </c>
      <c r="P20" s="638">
        <f>'Table 2 (Q3''20)'!R22-'Table 2 (Q2''20)'!Q22</f>
        <v>0</v>
      </c>
      <c r="Q20" s="638">
        <f>'Table 2 (Q3''20)'!S22-'Table 2 (Q2''20)'!R22</f>
        <v>0</v>
      </c>
      <c r="R20" s="638">
        <f>'Table 2 (Q3''20)'!T22-'Table 2 (Q2''20)'!S22</f>
        <v>0</v>
      </c>
      <c r="S20" s="638">
        <f>'Table 2 (Q3''20)'!U22-'Table 2 (Q2''20)'!T22</f>
        <v>0</v>
      </c>
      <c r="T20" s="638">
        <f>'Table 2 (Q3''20)'!V22-'Table 2 (Q2''20)'!U22</f>
        <v>0</v>
      </c>
      <c r="U20" s="638">
        <f>'Table 2 (Q3''20)'!W22-'Table 2 (Q2''20)'!V22</f>
        <v>0</v>
      </c>
      <c r="V20" s="638">
        <f>'Table 2 (Q3''20)'!X22-'Table 2 (Q2''20)'!W22</f>
        <v>0</v>
      </c>
      <c r="W20" s="638">
        <f>'Table 2 (Q3''20)'!Y22-'Table 2 (Q2''20)'!X22</f>
        <v>0</v>
      </c>
      <c r="X20" s="638">
        <f>'Table 2 (Q3''20)'!Z22-'Table 2 (Q2''20)'!Y22</f>
        <v>0</v>
      </c>
      <c r="Y20" s="638">
        <f>'Table 2 (Q3''20)'!AA22-'Table 2 (Q2''20)'!Z22</f>
        <v>0</v>
      </c>
      <c r="Z20" s="638">
        <f>'Table 2 (Q3''20)'!AB22-'Table 2 (Q2''20)'!AA22</f>
        <v>0</v>
      </c>
      <c r="AA20" s="638">
        <f>'Table 2 (Q3''20)'!AC22-'Table 2 (Q2''20)'!AB22</f>
        <v>0</v>
      </c>
      <c r="AB20" s="638">
        <f>'Table 2 (Q3''20)'!AD22-'Table 2 (Q2''20)'!AC22</f>
        <v>0</v>
      </c>
      <c r="AC20" s="638">
        <f>'Table 2 (Q3''20)'!AE22-'Table 2 (Q2''20)'!AD22</f>
        <v>0</v>
      </c>
      <c r="AD20" s="638">
        <f>'Table 2 (Q3''20)'!AF22-'Table 2 (Q2''20)'!AE22</f>
        <v>0</v>
      </c>
      <c r="AE20" s="638">
        <f>'Table 2 (Q3''20)'!AG22-'Table 2 (Q2''20)'!AF22</f>
        <v>0</v>
      </c>
      <c r="AF20" s="638">
        <f>'Table 2 (Q3''20)'!AH22-'Table 2 (Q2''20)'!AG22</f>
        <v>0</v>
      </c>
      <c r="AG20" s="638">
        <f>'Table 2 (Q3''20)'!AI22-'Table 2 (Q2''20)'!AH22</f>
        <v>0</v>
      </c>
      <c r="AH20" s="638">
        <f>'Table 2 (Q3''20)'!AJ22-'Table 2 (Q2''20)'!AI22</f>
        <v>0</v>
      </c>
      <c r="AI20" s="638">
        <f>'Table 2 (Q3''20)'!AK22-'Table 2 (Q2''20)'!AJ22</f>
        <v>-0.6981070033841803</v>
      </c>
      <c r="AJ20" s="638">
        <f>'Table 2 (Q3''20)'!AL22-'Table 2 (Q2''20)'!AK22</f>
        <v>-0.74643434767759942</v>
      </c>
      <c r="AK20" s="638">
        <f>'Table 2 (Q3''20)'!AM22-'Table 2 (Q2''20)'!AL22</f>
        <v>27.930264175227677</v>
      </c>
    </row>
    <row r="21" spans="1:37" s="399" customFormat="1" x14ac:dyDescent="0.2">
      <c r="A21" s="632"/>
      <c r="B21" s="633" t="s">
        <v>17</v>
      </c>
      <c r="C21" s="638">
        <f>'Table 2 (Q3''20)'!C23-'Table 2 (Q2''20)'!C23</f>
        <v>0</v>
      </c>
      <c r="D21" s="638">
        <f>'Table 2 (Q3''20)'!D23-'Table 2 (Q2''20)'!D23</f>
        <v>0</v>
      </c>
      <c r="E21" s="638">
        <f>'Table 2 (Q3''20)'!E23-'Table 2 (Q2''20)'!E23</f>
        <v>0</v>
      </c>
      <c r="F21" s="638">
        <f>'Table 2 (Q3''20)'!F23-'Table 2 (Q2''20)'!F23</f>
        <v>0</v>
      </c>
      <c r="G21" s="638">
        <f>'Table 2 (Q3''20)'!G23-'Table 2 (Q2''20)'!G23</f>
        <v>0</v>
      </c>
      <c r="H21" s="638">
        <f>'Table 2 (Q3''20)'!H23-'Table 2 (Q2''20)'!H23</f>
        <v>0</v>
      </c>
      <c r="I21" s="638">
        <f>'Table 2 (Q3''20)'!I23-'Table 2 (Q2''20)'!I23</f>
        <v>0</v>
      </c>
      <c r="J21" s="638">
        <f>'Table 2 (Q3''20)'!J23-'Table 2 (Q2''20)'!J23</f>
        <v>0</v>
      </c>
      <c r="K21" s="638">
        <f>'Table 2 (Q3''20)'!K23</f>
        <v>63.538273196278723</v>
      </c>
      <c r="L21" s="638"/>
      <c r="M21" s="638">
        <f>'Table 2 (Q3''20)'!O23-'Table 2 (Q2''20)'!N23</f>
        <v>0</v>
      </c>
      <c r="N21" s="638">
        <f>'Table 2 (Q3''20)'!P23-'Table 2 (Q2''20)'!O23</f>
        <v>0</v>
      </c>
      <c r="O21" s="638">
        <f>'Table 2 (Q3''20)'!Q23-'Table 2 (Q2''20)'!P23</f>
        <v>0</v>
      </c>
      <c r="P21" s="638">
        <f>'Table 2 (Q3''20)'!R23-'Table 2 (Q2''20)'!Q23</f>
        <v>0</v>
      </c>
      <c r="Q21" s="638">
        <f>'Table 2 (Q3''20)'!S23-'Table 2 (Q2''20)'!R23</f>
        <v>0</v>
      </c>
      <c r="R21" s="638">
        <f>'Table 2 (Q3''20)'!T23-'Table 2 (Q2''20)'!S23</f>
        <v>0</v>
      </c>
      <c r="S21" s="638">
        <f>'Table 2 (Q3''20)'!U23-'Table 2 (Q2''20)'!T23</f>
        <v>0</v>
      </c>
      <c r="T21" s="638">
        <f>'Table 2 (Q3''20)'!V23-'Table 2 (Q2''20)'!U23</f>
        <v>0</v>
      </c>
      <c r="U21" s="638">
        <f>'Table 2 (Q3''20)'!W23-'Table 2 (Q2''20)'!V23</f>
        <v>0</v>
      </c>
      <c r="V21" s="638">
        <f>'Table 2 (Q3''20)'!X23-'Table 2 (Q2''20)'!W23</f>
        <v>0</v>
      </c>
      <c r="W21" s="638">
        <f>'Table 2 (Q3''20)'!Y23-'Table 2 (Q2''20)'!X23</f>
        <v>0</v>
      </c>
      <c r="X21" s="638">
        <f>'Table 2 (Q3''20)'!Z23-'Table 2 (Q2''20)'!Y23</f>
        <v>0</v>
      </c>
      <c r="Y21" s="638">
        <f>'Table 2 (Q3''20)'!AA23-'Table 2 (Q2''20)'!Z23</f>
        <v>0</v>
      </c>
      <c r="Z21" s="638">
        <f>'Table 2 (Q3''20)'!AB23-'Table 2 (Q2''20)'!AA23</f>
        <v>0</v>
      </c>
      <c r="AA21" s="638">
        <f>'Table 2 (Q3''20)'!AC23-'Table 2 (Q2''20)'!AB23</f>
        <v>0</v>
      </c>
      <c r="AB21" s="638">
        <f>'Table 2 (Q3''20)'!AD23-'Table 2 (Q2''20)'!AC23</f>
        <v>0</v>
      </c>
      <c r="AC21" s="638">
        <f>'Table 2 (Q3''20)'!AE23-'Table 2 (Q2''20)'!AD23</f>
        <v>0</v>
      </c>
      <c r="AD21" s="638">
        <f>'Table 2 (Q3''20)'!AF23-'Table 2 (Q2''20)'!AE23</f>
        <v>0</v>
      </c>
      <c r="AE21" s="638">
        <f>'Table 2 (Q3''20)'!AG23-'Table 2 (Q2''20)'!AF23</f>
        <v>0</v>
      </c>
      <c r="AF21" s="638">
        <f>'Table 2 (Q3''20)'!AH23-'Table 2 (Q2''20)'!AG23</f>
        <v>0</v>
      </c>
      <c r="AG21" s="638">
        <f>'Table 2 (Q3''20)'!AI23-'Table 2 (Q2''20)'!AH23</f>
        <v>0</v>
      </c>
      <c r="AH21" s="638">
        <f>'Table 2 (Q3''20)'!AJ23-'Table 2 (Q2''20)'!AI23</f>
        <v>0</v>
      </c>
      <c r="AI21" s="638">
        <f>'Table 2 (Q3''20)'!AK23-'Table 2 (Q2''20)'!AJ23</f>
        <v>-0.71968375248833993</v>
      </c>
      <c r="AJ21" s="638">
        <f>'Table 2 (Q3''20)'!AL23-'Table 2 (Q2''20)'!AK23</f>
        <v>-1.3388709940226633</v>
      </c>
      <c r="AK21" s="638">
        <f>'Table 2 (Q3''20)'!AM23-'Table 2 (Q2''20)'!AL23</f>
        <v>15.598692106957518</v>
      </c>
    </row>
    <row r="22" spans="1:37" x14ac:dyDescent="0.2">
      <c r="A22" s="632"/>
      <c r="B22" s="633" t="s">
        <v>18</v>
      </c>
      <c r="C22" s="638">
        <f>'Table 2 (Q3''20)'!C24-'Table 2 (Q2''20)'!C24</f>
        <v>0</v>
      </c>
      <c r="D22" s="638">
        <f>'Table 2 (Q3''20)'!D24-'Table 2 (Q2''20)'!D24</f>
        <v>0</v>
      </c>
      <c r="E22" s="638">
        <f>'Table 2 (Q3''20)'!E24-'Table 2 (Q2''20)'!E24</f>
        <v>0</v>
      </c>
      <c r="F22" s="638">
        <f>'Table 2 (Q3''20)'!F24-'Table 2 (Q2''20)'!F24</f>
        <v>0</v>
      </c>
      <c r="G22" s="638">
        <f>'Table 2 (Q3''20)'!G24-'Table 2 (Q2''20)'!G24</f>
        <v>0</v>
      </c>
      <c r="H22" s="638">
        <f>'Table 2 (Q3''20)'!H24-'Table 2 (Q2''20)'!H24</f>
        <v>0</v>
      </c>
      <c r="I22" s="638">
        <f>'Table 2 (Q3''20)'!I24-'Table 2 (Q2''20)'!I24</f>
        <v>0.24389966831176935</v>
      </c>
      <c r="J22" s="638">
        <f>'Table 2 (Q3''20)'!J24-'Table 2 (Q2''20)'!J24</f>
        <v>-0.24005872865330957</v>
      </c>
      <c r="K22" s="638">
        <f>'Table 2 (Q3''20)'!K24</f>
        <v>226.50333230072144</v>
      </c>
      <c r="L22" s="638"/>
      <c r="M22" s="638">
        <f>'Table 2 (Q3''20)'!O24-'Table 2 (Q2''20)'!N24</f>
        <v>0</v>
      </c>
      <c r="N22" s="638">
        <f>'Table 2 (Q3''20)'!P24-'Table 2 (Q2''20)'!O24</f>
        <v>0</v>
      </c>
      <c r="O22" s="638">
        <f>'Table 2 (Q3''20)'!Q24-'Table 2 (Q2''20)'!P24</f>
        <v>0</v>
      </c>
      <c r="P22" s="638">
        <f>'Table 2 (Q3''20)'!R24-'Table 2 (Q2''20)'!Q24</f>
        <v>0</v>
      </c>
      <c r="Q22" s="638">
        <f>'Table 2 (Q3''20)'!S24-'Table 2 (Q2''20)'!R24</f>
        <v>0</v>
      </c>
      <c r="R22" s="638">
        <f>'Table 2 (Q3''20)'!T24-'Table 2 (Q2''20)'!S24</f>
        <v>0</v>
      </c>
      <c r="S22" s="638">
        <f>'Table 2 (Q3''20)'!U24-'Table 2 (Q2''20)'!T24</f>
        <v>0</v>
      </c>
      <c r="T22" s="638">
        <f>'Table 2 (Q3''20)'!V24-'Table 2 (Q2''20)'!U24</f>
        <v>0</v>
      </c>
      <c r="U22" s="638">
        <f>'Table 2 (Q3''20)'!W24-'Table 2 (Q2''20)'!V24</f>
        <v>0</v>
      </c>
      <c r="V22" s="638">
        <f>'Table 2 (Q3''20)'!X24-'Table 2 (Q2''20)'!W24</f>
        <v>0</v>
      </c>
      <c r="W22" s="638">
        <f>'Table 2 (Q3''20)'!Y24-'Table 2 (Q2''20)'!X24</f>
        <v>0</v>
      </c>
      <c r="X22" s="638">
        <f>'Table 2 (Q3''20)'!Z24-'Table 2 (Q2''20)'!Y24</f>
        <v>0</v>
      </c>
      <c r="Y22" s="638">
        <f>'Table 2 (Q3''20)'!AA24-'Table 2 (Q2''20)'!Z24</f>
        <v>0</v>
      </c>
      <c r="Z22" s="638">
        <f>'Table 2 (Q3''20)'!AB24-'Table 2 (Q2''20)'!AA24</f>
        <v>0</v>
      </c>
      <c r="AA22" s="638">
        <f>'Table 2 (Q3''20)'!AC24-'Table 2 (Q2''20)'!AB24</f>
        <v>0</v>
      </c>
      <c r="AB22" s="638">
        <f>'Table 2 (Q3''20)'!AD24-'Table 2 (Q2''20)'!AC24</f>
        <v>0</v>
      </c>
      <c r="AC22" s="638">
        <f>'Table 2 (Q3''20)'!AE24-'Table 2 (Q2''20)'!AD24</f>
        <v>0</v>
      </c>
      <c r="AD22" s="638">
        <f>'Table 2 (Q3''20)'!AF24-'Table 2 (Q2''20)'!AE24</f>
        <v>0</v>
      </c>
      <c r="AE22" s="638">
        <f>'Table 2 (Q3''20)'!AG24-'Table 2 (Q2''20)'!AF24</f>
        <v>3.6969044212604274E-2</v>
      </c>
      <c r="AF22" s="638">
        <f>'Table 2 (Q3''20)'!AH24-'Table 2 (Q2''20)'!AG24</f>
        <v>0.10898666280860425</v>
      </c>
      <c r="AG22" s="638">
        <f>'Table 2 (Q3''20)'!AI24-'Table 2 (Q2''20)'!AH24</f>
        <v>3.6969044212604274E-2</v>
      </c>
      <c r="AH22" s="638">
        <f>'Table 2 (Q3''20)'!AJ24-'Table 2 (Q2''20)'!AI24</f>
        <v>6.0974917077942337E-2</v>
      </c>
      <c r="AI22" s="638">
        <f>'Table 2 (Q3''20)'!AK24-'Table 2 (Q2''20)'!AJ24</f>
        <v>21.618788882280114</v>
      </c>
      <c r="AJ22" s="638">
        <f>'Table 2 (Q3''20)'!AL24-'Table 2 (Q2''20)'!AK24</f>
        <v>-2.4005872865330957E-2</v>
      </c>
      <c r="AK22" s="638">
        <f>'Table 2 (Q3''20)'!AM24-'Table 2 (Q2''20)'!AL24</f>
        <v>19.703048586993027</v>
      </c>
    </row>
    <row r="23" spans="1:37" x14ac:dyDescent="0.2">
      <c r="A23" s="632"/>
      <c r="B23" s="633" t="s">
        <v>19</v>
      </c>
      <c r="C23" s="638">
        <f>'Table 2 (Q3''20)'!C25-'Table 2 (Q2''20)'!C25</f>
        <v>0</v>
      </c>
      <c r="D23" s="638">
        <f>'Table 2 (Q3''20)'!D25-'Table 2 (Q2''20)'!D25</f>
        <v>0</v>
      </c>
      <c r="E23" s="638">
        <f>'Table 2 (Q3''20)'!E25-'Table 2 (Q2''20)'!E25</f>
        <v>0</v>
      </c>
      <c r="F23" s="638">
        <f>'Table 2 (Q3''20)'!F25-'Table 2 (Q2''20)'!F25</f>
        <v>0</v>
      </c>
      <c r="G23" s="638">
        <f>'Table 2 (Q3''20)'!G25-'Table 2 (Q2''20)'!G25</f>
        <v>0</v>
      </c>
      <c r="H23" s="638">
        <f>'Table 2 (Q3''20)'!H25-'Table 2 (Q2''20)'!H25</f>
        <v>5</v>
      </c>
      <c r="I23" s="638">
        <f>'Table 2 (Q3''20)'!I25-'Table 2 (Q2''20)'!I25</f>
        <v>6.2325247426601891</v>
      </c>
      <c r="J23" s="638">
        <f>'Table 2 (Q3''20)'!J25-'Table 2 (Q2''20)'!J25</f>
        <v>0.4501101162248915</v>
      </c>
      <c r="K23" s="638">
        <f>'Table 2 (Q3''20)'!K25</f>
        <v>167.44247070126909</v>
      </c>
      <c r="L23" s="638"/>
      <c r="M23" s="638">
        <f>'Table 2 (Q3''20)'!O25-'Table 2 (Q2''20)'!N25</f>
        <v>0</v>
      </c>
      <c r="N23" s="638">
        <f>'Table 2 (Q3''20)'!P25-'Table 2 (Q2''20)'!O25</f>
        <v>0</v>
      </c>
      <c r="O23" s="638">
        <f>'Table 2 (Q3''20)'!Q25-'Table 2 (Q2''20)'!P25</f>
        <v>0</v>
      </c>
      <c r="P23" s="638">
        <f>'Table 2 (Q3''20)'!R25-'Table 2 (Q2''20)'!Q25</f>
        <v>0</v>
      </c>
      <c r="Q23" s="638">
        <f>'Table 2 (Q3''20)'!S25-'Table 2 (Q2''20)'!R25</f>
        <v>0</v>
      </c>
      <c r="R23" s="638">
        <f>'Table 2 (Q3''20)'!T25-'Table 2 (Q2''20)'!S25</f>
        <v>0</v>
      </c>
      <c r="S23" s="638">
        <f>'Table 2 (Q3''20)'!U25-'Table 2 (Q2''20)'!T25</f>
        <v>0</v>
      </c>
      <c r="T23" s="638">
        <f>'Table 2 (Q3''20)'!V25-'Table 2 (Q2''20)'!U25</f>
        <v>0</v>
      </c>
      <c r="U23" s="638">
        <f>'Table 2 (Q3''20)'!W25-'Table 2 (Q2''20)'!V25</f>
        <v>0</v>
      </c>
      <c r="V23" s="638">
        <f>'Table 2 (Q3''20)'!X25-'Table 2 (Q2''20)'!W25</f>
        <v>0</v>
      </c>
      <c r="W23" s="638">
        <f>'Table 2 (Q3''20)'!Y25-'Table 2 (Q2''20)'!X25</f>
        <v>0</v>
      </c>
      <c r="X23" s="638">
        <f>'Table 2 (Q3''20)'!Z25-'Table 2 (Q2''20)'!Y25</f>
        <v>0</v>
      </c>
      <c r="Y23" s="638">
        <f>'Table 2 (Q3''20)'!AA25-'Table 2 (Q2''20)'!Z25</f>
        <v>0</v>
      </c>
      <c r="Z23" s="638">
        <f>'Table 2 (Q3''20)'!AB25-'Table 2 (Q2''20)'!AA25</f>
        <v>0</v>
      </c>
      <c r="AA23" s="638">
        <f>'Table 2 (Q3''20)'!AC25-'Table 2 (Q2''20)'!AB25</f>
        <v>0</v>
      </c>
      <c r="AB23" s="638">
        <f>'Table 2 (Q3''20)'!AD25-'Table 2 (Q2''20)'!AC25</f>
        <v>0</v>
      </c>
      <c r="AC23" s="638">
        <f>'Table 2 (Q3''20)'!AE25-'Table 2 (Q2''20)'!AD25</f>
        <v>0</v>
      </c>
      <c r="AD23" s="638">
        <f>'Table 2 (Q3''20)'!AF25-'Table 2 (Q2''20)'!AE25</f>
        <v>5</v>
      </c>
      <c r="AE23" s="638">
        <f>'Table 2 (Q3''20)'!AG25-'Table 2 (Q2''20)'!AF25</f>
        <v>1.2460548384158159</v>
      </c>
      <c r="AF23" s="638">
        <f>'Table 2 (Q3''20)'!AH25-'Table 2 (Q2''20)'!AG25</f>
        <v>1.2460548384158159</v>
      </c>
      <c r="AG23" s="638">
        <f>'Table 2 (Q3''20)'!AI25-'Table 2 (Q2''20)'!AH25</f>
        <v>1.2460548384158159</v>
      </c>
      <c r="AH23" s="638">
        <f>'Table 2 (Q3''20)'!AJ25-'Table 2 (Q2''20)'!AI25</f>
        <v>2.4943602274127414</v>
      </c>
      <c r="AI23" s="638">
        <f>'Table 2 (Q3''20)'!AK25-'Table 2 (Q2''20)'!AJ25</f>
        <v>9.0022023244983984E-2</v>
      </c>
      <c r="AJ23" s="638">
        <f>'Table 2 (Q3''20)'!AL25-'Table 2 (Q2''20)'!AK25</f>
        <v>-1.846300734907274</v>
      </c>
      <c r="AK23" s="638">
        <f>'Table 2 (Q3''20)'!AM25-'Table 2 (Q2''20)'!AL25</f>
        <v>37.014700863156335</v>
      </c>
    </row>
    <row r="24" spans="1:37" s="810" customFormat="1" x14ac:dyDescent="0.2">
      <c r="A24" s="809"/>
      <c r="B24" s="636" t="s">
        <v>13</v>
      </c>
      <c r="C24" s="637">
        <f>'Table 2 (Q3''20)'!C26-'Table 2 (Q2''20)'!C26</f>
        <v>0</v>
      </c>
      <c r="D24" s="637">
        <f>'Table 2 (Q3''20)'!D26-'Table 2 (Q2''20)'!D26</f>
        <v>-5</v>
      </c>
      <c r="E24" s="637">
        <f>'Table 2 (Q3''20)'!E26-'Table 2 (Q2''20)'!E26</f>
        <v>0</v>
      </c>
      <c r="F24" s="637">
        <f>'Table 2 (Q3''20)'!F26-'Table 2 (Q2''20)'!F26</f>
        <v>0</v>
      </c>
      <c r="G24" s="637">
        <f>'Table 2 (Q3''20)'!G26-'Table 2 (Q2''20)'!G26</f>
        <v>0</v>
      </c>
      <c r="H24" s="637">
        <f>'Table 2 (Q3''20)'!H26-'Table 2 (Q2''20)'!H26</f>
        <v>0</v>
      </c>
      <c r="I24" s="637">
        <f>'Table 2 (Q3''20)'!I26-'Table 2 (Q2''20)'!I26</f>
        <v>0</v>
      </c>
      <c r="J24" s="637">
        <f>'Table 2 (Q3''20)'!J26-'Table 2 (Q2''20)'!J26</f>
        <v>-7.2456647450788552</v>
      </c>
      <c r="K24" s="637">
        <f>'Table 2 (Q3''20)'!K26</f>
        <v>157.59391011078134</v>
      </c>
      <c r="L24" s="637"/>
      <c r="M24" s="637">
        <f>'Table 2 (Q3''20)'!O26-'Table 2 (Q2''20)'!N26</f>
        <v>0</v>
      </c>
      <c r="N24" s="637">
        <f>'Table 2 (Q3''20)'!P26-'Table 2 (Q2''20)'!O26</f>
        <v>0</v>
      </c>
      <c r="O24" s="637">
        <f>'Table 2 (Q3''20)'!Q26-'Table 2 (Q2''20)'!P26</f>
        <v>0</v>
      </c>
      <c r="P24" s="637">
        <f>'Table 2 (Q3''20)'!R26-'Table 2 (Q2''20)'!Q26</f>
        <v>0</v>
      </c>
      <c r="Q24" s="637">
        <f>'Table 2 (Q3''20)'!S26-'Table 2 (Q2''20)'!R26</f>
        <v>0</v>
      </c>
      <c r="R24" s="637">
        <f>'Table 2 (Q3''20)'!T26-'Table 2 (Q2''20)'!S26</f>
        <v>0</v>
      </c>
      <c r="S24" s="637">
        <f>'Table 2 (Q3''20)'!U26-'Table 2 (Q2''20)'!T26</f>
        <v>0</v>
      </c>
      <c r="T24" s="637">
        <f>'Table 2 (Q3''20)'!V26-'Table 2 (Q2''20)'!U26</f>
        <v>0</v>
      </c>
      <c r="U24" s="637">
        <f>'Table 2 (Q3''20)'!W26-'Table 2 (Q2''20)'!V26</f>
        <v>0</v>
      </c>
      <c r="V24" s="637">
        <f>'Table 2 (Q3''20)'!X26-'Table 2 (Q2''20)'!W26</f>
        <v>0</v>
      </c>
      <c r="W24" s="637">
        <f>'Table 2 (Q3''20)'!Y26-'Table 2 (Q2''20)'!X26</f>
        <v>0</v>
      </c>
      <c r="X24" s="637">
        <f>'Table 2 (Q3''20)'!Z26-'Table 2 (Q2''20)'!Y26</f>
        <v>0</v>
      </c>
      <c r="Y24" s="637">
        <f>'Table 2 (Q3''20)'!AA26-'Table 2 (Q2''20)'!Z26</f>
        <v>0</v>
      </c>
      <c r="Z24" s="637">
        <f>'Table 2 (Q3''20)'!AB26-'Table 2 (Q2''20)'!AA26</f>
        <v>0</v>
      </c>
      <c r="AA24" s="637">
        <f>'Table 2 (Q3''20)'!AC26-'Table 2 (Q2''20)'!AB26</f>
        <v>0</v>
      </c>
      <c r="AB24" s="637">
        <f>'Table 2 (Q3''20)'!AD26-'Table 2 (Q2''20)'!AC26</f>
        <v>0</v>
      </c>
      <c r="AC24" s="637">
        <f>'Table 2 (Q3''20)'!AE26-'Table 2 (Q2''20)'!AD26</f>
        <v>0</v>
      </c>
      <c r="AD24" s="637">
        <f>'Table 2 (Q3''20)'!AF26-'Table 2 (Q2''20)'!AE26</f>
        <v>0</v>
      </c>
      <c r="AE24" s="637">
        <f>'Table 2 (Q3''20)'!AG26-'Table 2 (Q2''20)'!AF26</f>
        <v>0</v>
      </c>
      <c r="AF24" s="637">
        <f>'Table 2 (Q3''20)'!AH26-'Table 2 (Q2''20)'!AG26</f>
        <v>0</v>
      </c>
      <c r="AG24" s="637">
        <f>'Table 2 (Q3''20)'!AI26-'Table 2 (Q2''20)'!AH26</f>
        <v>0</v>
      </c>
      <c r="AH24" s="637">
        <f>'Table 2 (Q3''20)'!AJ26-'Table 2 (Q2''20)'!AI26</f>
        <v>0</v>
      </c>
      <c r="AI24" s="637">
        <f>'Table 2 (Q3''20)'!AK26-'Table 2 (Q2''20)'!AJ26</f>
        <v>-3.6658703680636364</v>
      </c>
      <c r="AJ24" s="637">
        <f>'Table 2 (Q3''20)'!AL26-'Table 2 (Q2''20)'!AK26</f>
        <v>-8.3362163817620463</v>
      </c>
      <c r="AK24" s="637">
        <f>'Table 2 (Q3''20)'!AM26-'Table 2 (Q2''20)'!AL26</f>
        <v>22.987552744357604</v>
      </c>
    </row>
    <row r="25" spans="1:37" s="399" customFormat="1" x14ac:dyDescent="0.2">
      <c r="A25" s="632"/>
      <c r="B25" s="633" t="s">
        <v>15</v>
      </c>
      <c r="C25" s="638">
        <f>'Table 2 (Q3''20)'!C27-'Table 2 (Q2''20)'!C27</f>
        <v>0</v>
      </c>
      <c r="D25" s="638">
        <f>'Table 2 (Q3''20)'!D27-'Table 2 (Q2''20)'!D27</f>
        <v>0</v>
      </c>
      <c r="E25" s="638">
        <f>'Table 2 (Q3''20)'!E27-'Table 2 (Q2''20)'!E27</f>
        <v>0</v>
      </c>
      <c r="F25" s="638">
        <f>'Table 2 (Q3''20)'!F27-'Table 2 (Q2''20)'!F27</f>
        <v>0</v>
      </c>
      <c r="G25" s="638">
        <f>'Table 2 (Q3''20)'!G27-'Table 2 (Q2''20)'!G27</f>
        <v>0</v>
      </c>
      <c r="H25" s="638">
        <f>'Table 2 (Q3''20)'!H27-'Table 2 (Q2''20)'!H27</f>
        <v>0</v>
      </c>
      <c r="I25" s="638">
        <f>'Table 2 (Q3''20)'!I27-'Table 2 (Q2''20)'!I27</f>
        <v>0</v>
      </c>
      <c r="J25" s="638">
        <f>'Table 2 (Q3''20)'!J27-'Table 2 (Q2''20)'!J27</f>
        <v>0</v>
      </c>
      <c r="K25" s="638">
        <f>'Table 2 (Q3''20)'!K27</f>
        <v>27.260218150050818</v>
      </c>
      <c r="L25" s="638"/>
      <c r="M25" s="638">
        <f>'Table 2 (Q3''20)'!O27-'Table 2 (Q2''20)'!N27</f>
        <v>0</v>
      </c>
      <c r="N25" s="638">
        <f>'Table 2 (Q3''20)'!P27-'Table 2 (Q2''20)'!O27</f>
        <v>0</v>
      </c>
      <c r="O25" s="638">
        <f>'Table 2 (Q3''20)'!Q27-'Table 2 (Q2''20)'!P27</f>
        <v>0</v>
      </c>
      <c r="P25" s="638">
        <f>'Table 2 (Q3''20)'!R27-'Table 2 (Q2''20)'!Q27</f>
        <v>0</v>
      </c>
      <c r="Q25" s="638">
        <f>'Table 2 (Q3''20)'!S27-'Table 2 (Q2''20)'!R27</f>
        <v>0</v>
      </c>
      <c r="R25" s="638">
        <f>'Table 2 (Q3''20)'!T27-'Table 2 (Q2''20)'!S27</f>
        <v>0</v>
      </c>
      <c r="S25" s="638">
        <f>'Table 2 (Q3''20)'!U27-'Table 2 (Q2''20)'!T27</f>
        <v>0</v>
      </c>
      <c r="T25" s="638">
        <f>'Table 2 (Q3''20)'!V27-'Table 2 (Q2''20)'!U27</f>
        <v>0</v>
      </c>
      <c r="U25" s="638">
        <f>'Table 2 (Q3''20)'!W27-'Table 2 (Q2''20)'!V27</f>
        <v>0</v>
      </c>
      <c r="V25" s="638">
        <f>'Table 2 (Q3''20)'!X27-'Table 2 (Q2''20)'!W27</f>
        <v>0</v>
      </c>
      <c r="W25" s="638">
        <f>'Table 2 (Q3''20)'!Y27-'Table 2 (Q2''20)'!X27</f>
        <v>0</v>
      </c>
      <c r="X25" s="638">
        <f>'Table 2 (Q3''20)'!Z27-'Table 2 (Q2''20)'!Y27</f>
        <v>0</v>
      </c>
      <c r="Y25" s="638">
        <f>'Table 2 (Q3''20)'!AA27-'Table 2 (Q2''20)'!Z27</f>
        <v>0</v>
      </c>
      <c r="Z25" s="638">
        <f>'Table 2 (Q3''20)'!AB27-'Table 2 (Q2''20)'!AA27</f>
        <v>0</v>
      </c>
      <c r="AA25" s="638">
        <f>'Table 2 (Q3''20)'!AC27-'Table 2 (Q2''20)'!AB27</f>
        <v>0</v>
      </c>
      <c r="AB25" s="638">
        <f>'Table 2 (Q3''20)'!AD27-'Table 2 (Q2''20)'!AC27</f>
        <v>0</v>
      </c>
      <c r="AC25" s="638">
        <f>'Table 2 (Q3''20)'!AE27-'Table 2 (Q2''20)'!AD27</f>
        <v>0</v>
      </c>
      <c r="AD25" s="638">
        <f>'Table 2 (Q3''20)'!AF27-'Table 2 (Q2''20)'!AE27</f>
        <v>0</v>
      </c>
      <c r="AE25" s="638">
        <f>'Table 2 (Q3''20)'!AG27-'Table 2 (Q2''20)'!AF27</f>
        <v>0</v>
      </c>
      <c r="AF25" s="638">
        <f>'Table 2 (Q3''20)'!AH27-'Table 2 (Q2''20)'!AG27</f>
        <v>0</v>
      </c>
      <c r="AG25" s="638">
        <f>'Table 2 (Q3''20)'!AI27-'Table 2 (Q2''20)'!AH27</f>
        <v>0</v>
      </c>
      <c r="AH25" s="638">
        <f>'Table 2 (Q3''20)'!AJ27-'Table 2 (Q2''20)'!AI27</f>
        <v>0</v>
      </c>
      <c r="AI25" s="638">
        <f>'Table 2 (Q3''20)'!AK27-'Table 2 (Q2''20)'!AJ27</f>
        <v>0</v>
      </c>
      <c r="AJ25" s="638">
        <f>'Table 2 (Q3''20)'!AL27-'Table 2 (Q2''20)'!AK27</f>
        <v>-3.1918213014889947</v>
      </c>
      <c r="AK25" s="638">
        <f>'Table 2 (Q3''20)'!AM27-'Table 2 (Q2''20)'!AL27</f>
        <v>0.47475951604726419</v>
      </c>
    </row>
    <row r="26" spans="1:37" s="399" customFormat="1" x14ac:dyDescent="0.2">
      <c r="A26" s="632"/>
      <c r="B26" s="633" t="s">
        <v>16</v>
      </c>
      <c r="C26" s="638">
        <f>'Table 2 (Q3''20)'!C28-'Table 2 (Q2''20)'!C28</f>
        <v>0</v>
      </c>
      <c r="D26" s="638">
        <f>'Table 2 (Q3''20)'!D28-'Table 2 (Q2''20)'!D28</f>
        <v>-5</v>
      </c>
      <c r="E26" s="638">
        <f>'Table 2 (Q3''20)'!E28-'Table 2 (Q2''20)'!E28</f>
        <v>0</v>
      </c>
      <c r="F26" s="638">
        <f>'Table 2 (Q3''20)'!F28-'Table 2 (Q2''20)'!F28</f>
        <v>0</v>
      </c>
      <c r="G26" s="638">
        <f>'Table 2 (Q3''20)'!G28-'Table 2 (Q2''20)'!G28</f>
        <v>0</v>
      </c>
      <c r="H26" s="638">
        <f>'Table 2 (Q3''20)'!H28-'Table 2 (Q2''20)'!H28</f>
        <v>0</v>
      </c>
      <c r="I26" s="638">
        <f>'Table 2 (Q3''20)'!I28-'Table 2 (Q2''20)'!I28</f>
        <v>0</v>
      </c>
      <c r="J26" s="638">
        <f>'Table 2 (Q3''20)'!J28-'Table 2 (Q2''20)'!J28</f>
        <v>0</v>
      </c>
      <c r="K26" s="638">
        <f>'Table 2 (Q3''20)'!K28</f>
        <v>15.514423700952829</v>
      </c>
      <c r="L26" s="638"/>
      <c r="M26" s="638">
        <f>'Table 2 (Q3''20)'!O28-'Table 2 (Q2''20)'!N28</f>
        <v>0</v>
      </c>
      <c r="N26" s="638">
        <f>'Table 2 (Q3''20)'!P28-'Table 2 (Q2''20)'!O28</f>
        <v>0</v>
      </c>
      <c r="O26" s="638">
        <f>'Table 2 (Q3''20)'!Q28-'Table 2 (Q2''20)'!P28</f>
        <v>0</v>
      </c>
      <c r="P26" s="638">
        <f>'Table 2 (Q3''20)'!R28-'Table 2 (Q2''20)'!Q28</f>
        <v>0</v>
      </c>
      <c r="Q26" s="638">
        <f>'Table 2 (Q3''20)'!S28-'Table 2 (Q2''20)'!R28</f>
        <v>0</v>
      </c>
      <c r="R26" s="638">
        <f>'Table 2 (Q3''20)'!T28-'Table 2 (Q2''20)'!S28</f>
        <v>0</v>
      </c>
      <c r="S26" s="638">
        <f>'Table 2 (Q3''20)'!U28-'Table 2 (Q2''20)'!T28</f>
        <v>0</v>
      </c>
      <c r="T26" s="638">
        <f>'Table 2 (Q3''20)'!V28-'Table 2 (Q2''20)'!U28</f>
        <v>0</v>
      </c>
      <c r="U26" s="638">
        <f>'Table 2 (Q3''20)'!W28-'Table 2 (Q2''20)'!V28</f>
        <v>0</v>
      </c>
      <c r="V26" s="638">
        <f>'Table 2 (Q3''20)'!X28-'Table 2 (Q2''20)'!W28</f>
        <v>0</v>
      </c>
      <c r="W26" s="638">
        <f>'Table 2 (Q3''20)'!Y28-'Table 2 (Q2''20)'!X28</f>
        <v>0</v>
      </c>
      <c r="X26" s="638">
        <f>'Table 2 (Q3''20)'!Z28-'Table 2 (Q2''20)'!Y28</f>
        <v>0</v>
      </c>
      <c r="Y26" s="638">
        <f>'Table 2 (Q3''20)'!AA28-'Table 2 (Q2''20)'!Z28</f>
        <v>0</v>
      </c>
      <c r="Z26" s="638">
        <f>'Table 2 (Q3''20)'!AB28-'Table 2 (Q2''20)'!AA28</f>
        <v>0</v>
      </c>
      <c r="AA26" s="638">
        <f>'Table 2 (Q3''20)'!AC28-'Table 2 (Q2''20)'!AB28</f>
        <v>0</v>
      </c>
      <c r="AB26" s="638">
        <f>'Table 2 (Q3''20)'!AD28-'Table 2 (Q2''20)'!AC28</f>
        <v>0</v>
      </c>
      <c r="AC26" s="638">
        <f>'Table 2 (Q3''20)'!AE28-'Table 2 (Q2''20)'!AD28</f>
        <v>0</v>
      </c>
      <c r="AD26" s="638">
        <f>'Table 2 (Q3''20)'!AF28-'Table 2 (Q2''20)'!AE28</f>
        <v>0</v>
      </c>
      <c r="AE26" s="638">
        <f>'Table 2 (Q3''20)'!AG28-'Table 2 (Q2''20)'!AF28</f>
        <v>0</v>
      </c>
      <c r="AF26" s="638">
        <f>'Table 2 (Q3''20)'!AH28-'Table 2 (Q2''20)'!AG28</f>
        <v>0</v>
      </c>
      <c r="AG26" s="638">
        <f>'Table 2 (Q3''20)'!AI28-'Table 2 (Q2''20)'!AH28</f>
        <v>0</v>
      </c>
      <c r="AH26" s="638">
        <f>'Table 2 (Q3''20)'!AJ28-'Table 2 (Q2''20)'!AI28</f>
        <v>0</v>
      </c>
      <c r="AI26" s="638">
        <f>'Table 2 (Q3''20)'!AK28-'Table 2 (Q2''20)'!AJ28</f>
        <v>0</v>
      </c>
      <c r="AJ26" s="638">
        <f>'Table 2 (Q3''20)'!AL28-'Table 2 (Q2''20)'!AK28</f>
        <v>-2.1763644574283321</v>
      </c>
      <c r="AK26" s="638">
        <f>'Table 2 (Q3''20)'!AM28-'Table 2 (Q2''20)'!AL28</f>
        <v>2.5624937163791985</v>
      </c>
    </row>
    <row r="27" spans="1:37" s="399" customFormat="1" x14ac:dyDescent="0.2">
      <c r="A27" s="632"/>
      <c r="B27" s="633" t="s">
        <v>17</v>
      </c>
      <c r="C27" s="638">
        <f>'Table 2 (Q3''20)'!C29-'Table 2 (Q2''20)'!C29</f>
        <v>0</v>
      </c>
      <c r="D27" s="638">
        <f>'Table 2 (Q3''20)'!D29-'Table 2 (Q2''20)'!D29</f>
        <v>0</v>
      </c>
      <c r="E27" s="638">
        <f>'Table 2 (Q3''20)'!E29-'Table 2 (Q2''20)'!E29</f>
        <v>0</v>
      </c>
      <c r="F27" s="638">
        <f>'Table 2 (Q3''20)'!F29-'Table 2 (Q2''20)'!F29</f>
        <v>0</v>
      </c>
      <c r="G27" s="638">
        <f>'Table 2 (Q3''20)'!G29-'Table 2 (Q2''20)'!G29</f>
        <v>0</v>
      </c>
      <c r="H27" s="638">
        <f>'Table 2 (Q3''20)'!H29-'Table 2 (Q2''20)'!H29</f>
        <v>0</v>
      </c>
      <c r="I27" s="638">
        <f>'Table 2 (Q3''20)'!I29-'Table 2 (Q2''20)'!I29</f>
        <v>0</v>
      </c>
      <c r="J27" s="638">
        <f>'Table 2 (Q3''20)'!J29-'Table 2 (Q2''20)'!J29</f>
        <v>0</v>
      </c>
      <c r="K27" s="638">
        <f>'Table 2 (Q3''20)'!K29</f>
        <v>6.5454812124883697</v>
      </c>
      <c r="L27" s="638"/>
      <c r="M27" s="638">
        <f>'Table 2 (Q3''20)'!O29-'Table 2 (Q2''20)'!N29</f>
        <v>0</v>
      </c>
      <c r="N27" s="638">
        <f>'Table 2 (Q3''20)'!P29-'Table 2 (Q2''20)'!O29</f>
        <v>0</v>
      </c>
      <c r="O27" s="638">
        <f>'Table 2 (Q3''20)'!Q29-'Table 2 (Q2''20)'!P29</f>
        <v>0</v>
      </c>
      <c r="P27" s="638">
        <f>'Table 2 (Q3''20)'!R29-'Table 2 (Q2''20)'!Q29</f>
        <v>0</v>
      </c>
      <c r="Q27" s="638">
        <f>'Table 2 (Q3''20)'!S29-'Table 2 (Q2''20)'!R29</f>
        <v>0</v>
      </c>
      <c r="R27" s="638">
        <f>'Table 2 (Q3''20)'!T29-'Table 2 (Q2''20)'!S29</f>
        <v>0</v>
      </c>
      <c r="S27" s="638">
        <f>'Table 2 (Q3''20)'!U29-'Table 2 (Q2''20)'!T29</f>
        <v>0</v>
      </c>
      <c r="T27" s="638">
        <f>'Table 2 (Q3''20)'!V29-'Table 2 (Q2''20)'!U29</f>
        <v>0</v>
      </c>
      <c r="U27" s="638">
        <f>'Table 2 (Q3''20)'!W29-'Table 2 (Q2''20)'!V29</f>
        <v>0</v>
      </c>
      <c r="V27" s="638">
        <f>'Table 2 (Q3''20)'!X29-'Table 2 (Q2''20)'!W29</f>
        <v>0</v>
      </c>
      <c r="W27" s="638">
        <f>'Table 2 (Q3''20)'!Y29-'Table 2 (Q2''20)'!X29</f>
        <v>0</v>
      </c>
      <c r="X27" s="638">
        <f>'Table 2 (Q3''20)'!Z29-'Table 2 (Q2''20)'!Y29</f>
        <v>0</v>
      </c>
      <c r="Y27" s="638">
        <f>'Table 2 (Q3''20)'!AA29-'Table 2 (Q2''20)'!Z29</f>
        <v>0</v>
      </c>
      <c r="Z27" s="638">
        <f>'Table 2 (Q3''20)'!AB29-'Table 2 (Q2''20)'!AA29</f>
        <v>0</v>
      </c>
      <c r="AA27" s="638">
        <f>'Table 2 (Q3''20)'!AC29-'Table 2 (Q2''20)'!AB29</f>
        <v>0</v>
      </c>
      <c r="AB27" s="638">
        <f>'Table 2 (Q3''20)'!AD29-'Table 2 (Q2''20)'!AC29</f>
        <v>0</v>
      </c>
      <c r="AC27" s="638">
        <f>'Table 2 (Q3''20)'!AE29-'Table 2 (Q2''20)'!AD29</f>
        <v>0</v>
      </c>
      <c r="AD27" s="638">
        <f>'Table 2 (Q3''20)'!AF29-'Table 2 (Q2''20)'!AE29</f>
        <v>0</v>
      </c>
      <c r="AE27" s="638">
        <f>'Table 2 (Q3''20)'!AG29-'Table 2 (Q2''20)'!AF29</f>
        <v>0</v>
      </c>
      <c r="AF27" s="638">
        <f>'Table 2 (Q3''20)'!AH29-'Table 2 (Q2''20)'!AG29</f>
        <v>0</v>
      </c>
      <c r="AG27" s="638">
        <f>'Table 2 (Q3''20)'!AI29-'Table 2 (Q2''20)'!AH29</f>
        <v>0</v>
      </c>
      <c r="AH27" s="638">
        <f>'Table 2 (Q3''20)'!AJ29-'Table 2 (Q2''20)'!AI29</f>
        <v>0</v>
      </c>
      <c r="AI27" s="638">
        <f>'Table 2 (Q3''20)'!AK29-'Table 2 (Q2''20)'!AJ29</f>
        <v>0</v>
      </c>
      <c r="AJ27" s="638">
        <f>'Table 2 (Q3''20)'!AL29-'Table 2 (Q2''20)'!AK29</f>
        <v>0</v>
      </c>
      <c r="AK27" s="638">
        <f>'Table 2 (Q3''20)'!AM29-'Table 2 (Q2''20)'!AL29</f>
        <v>1.5480111503640139</v>
      </c>
    </row>
    <row r="28" spans="1:37" x14ac:dyDescent="0.2">
      <c r="A28" s="632"/>
      <c r="B28" s="633" t="s">
        <v>18</v>
      </c>
      <c r="C28" s="638">
        <f>'Table 2 (Q3''20)'!C30-'Table 2 (Q2''20)'!C30</f>
        <v>0</v>
      </c>
      <c r="D28" s="638">
        <f>'Table 2 (Q3''20)'!D30-'Table 2 (Q2''20)'!D30</f>
        <v>0</v>
      </c>
      <c r="E28" s="638">
        <f>'Table 2 (Q3''20)'!E30-'Table 2 (Q2''20)'!E30</f>
        <v>0</v>
      </c>
      <c r="F28" s="638">
        <f>'Table 2 (Q3''20)'!F30-'Table 2 (Q2''20)'!F30</f>
        <v>0</v>
      </c>
      <c r="G28" s="638">
        <f>'Table 2 (Q3''20)'!G30-'Table 2 (Q2''20)'!G30</f>
        <v>0</v>
      </c>
      <c r="H28" s="638">
        <f>'Table 2 (Q3''20)'!H30-'Table 2 (Q2''20)'!H30</f>
        <v>0</v>
      </c>
      <c r="I28" s="638">
        <f>'Table 2 (Q3''20)'!I30-'Table 2 (Q2''20)'!I30</f>
        <v>0</v>
      </c>
      <c r="J28" s="638">
        <f>'Table 2 (Q3''20)'!J30-'Table 2 (Q2''20)'!J30</f>
        <v>0</v>
      </c>
      <c r="K28" s="638">
        <f>'Table 2 (Q3''20)'!K30</f>
        <v>22.941514455416737</v>
      </c>
      <c r="L28" s="638"/>
      <c r="M28" s="638">
        <f>'Table 2 (Q3''20)'!O30-'Table 2 (Q2''20)'!N30</f>
        <v>0</v>
      </c>
      <c r="N28" s="638">
        <f>'Table 2 (Q3''20)'!P30-'Table 2 (Q2''20)'!O30</f>
        <v>0</v>
      </c>
      <c r="O28" s="638">
        <f>'Table 2 (Q3''20)'!Q30-'Table 2 (Q2''20)'!P30</f>
        <v>0</v>
      </c>
      <c r="P28" s="638">
        <f>'Table 2 (Q3''20)'!R30-'Table 2 (Q2''20)'!Q30</f>
        <v>0</v>
      </c>
      <c r="Q28" s="638">
        <f>'Table 2 (Q3''20)'!S30-'Table 2 (Q2''20)'!R30</f>
        <v>0</v>
      </c>
      <c r="R28" s="638">
        <f>'Table 2 (Q3''20)'!T30-'Table 2 (Q2''20)'!S30</f>
        <v>0</v>
      </c>
      <c r="S28" s="638">
        <f>'Table 2 (Q3''20)'!U30-'Table 2 (Q2''20)'!T30</f>
        <v>0</v>
      </c>
      <c r="T28" s="638">
        <f>'Table 2 (Q3''20)'!V30-'Table 2 (Q2''20)'!U30</f>
        <v>0</v>
      </c>
      <c r="U28" s="638">
        <f>'Table 2 (Q3''20)'!W30-'Table 2 (Q2''20)'!V30</f>
        <v>0</v>
      </c>
      <c r="V28" s="638">
        <f>'Table 2 (Q3''20)'!X30-'Table 2 (Q2''20)'!W30</f>
        <v>0</v>
      </c>
      <c r="W28" s="638">
        <f>'Table 2 (Q3''20)'!Y30-'Table 2 (Q2''20)'!X30</f>
        <v>0</v>
      </c>
      <c r="X28" s="638">
        <f>'Table 2 (Q3''20)'!Z30-'Table 2 (Q2''20)'!Y30</f>
        <v>0</v>
      </c>
      <c r="Y28" s="638">
        <f>'Table 2 (Q3''20)'!AA30-'Table 2 (Q2''20)'!Z30</f>
        <v>0</v>
      </c>
      <c r="Z28" s="638">
        <f>'Table 2 (Q3''20)'!AB30-'Table 2 (Q2''20)'!AA30</f>
        <v>0</v>
      </c>
      <c r="AA28" s="638">
        <f>'Table 2 (Q3''20)'!AC30-'Table 2 (Q2''20)'!AB30</f>
        <v>0</v>
      </c>
      <c r="AB28" s="638">
        <f>'Table 2 (Q3''20)'!AD30-'Table 2 (Q2''20)'!AC30</f>
        <v>0</v>
      </c>
      <c r="AC28" s="638">
        <f>'Table 2 (Q3''20)'!AE30-'Table 2 (Q2''20)'!AD30</f>
        <v>0</v>
      </c>
      <c r="AD28" s="638">
        <f>'Table 2 (Q3''20)'!AF30-'Table 2 (Q2''20)'!AE30</f>
        <v>0</v>
      </c>
      <c r="AE28" s="638">
        <f>'Table 2 (Q3''20)'!AG30-'Table 2 (Q2''20)'!AF30</f>
        <v>0</v>
      </c>
      <c r="AF28" s="638">
        <f>'Table 2 (Q3''20)'!AH30-'Table 2 (Q2''20)'!AG30</f>
        <v>0</v>
      </c>
      <c r="AG28" s="638">
        <f>'Table 2 (Q3''20)'!AI30-'Table 2 (Q2''20)'!AH30</f>
        <v>0</v>
      </c>
      <c r="AH28" s="638">
        <f>'Table 2 (Q3''20)'!AJ30-'Table 2 (Q2''20)'!AI30</f>
        <v>0</v>
      </c>
      <c r="AI28" s="638">
        <f>'Table 2 (Q3''20)'!AK30-'Table 2 (Q2''20)'!AJ30</f>
        <v>-9.9503695902605216E-2</v>
      </c>
      <c r="AJ28" s="638">
        <f>'Table 2 (Q3''20)'!AL30-'Table 2 (Q2''20)'!AK30</f>
        <v>0</v>
      </c>
      <c r="AK28" s="638">
        <f>'Table 2 (Q3''20)'!AM30-'Table 2 (Q2''20)'!AL30</f>
        <v>8.2316731352394363</v>
      </c>
    </row>
    <row r="29" spans="1:37" s="399" customFormat="1" x14ac:dyDescent="0.2">
      <c r="A29" s="632"/>
      <c r="B29" s="633" t="s">
        <v>19</v>
      </c>
      <c r="C29" s="638">
        <f>'Table 2 (Q3''20)'!C31-'Table 2 (Q2''20)'!C31</f>
        <v>0</v>
      </c>
      <c r="D29" s="638">
        <f>'Table 2 (Q3''20)'!D31-'Table 2 (Q2''20)'!D31</f>
        <v>0</v>
      </c>
      <c r="E29" s="638">
        <f>'Table 2 (Q3''20)'!E31-'Table 2 (Q2''20)'!E31</f>
        <v>0</v>
      </c>
      <c r="F29" s="638">
        <f>'Table 2 (Q3''20)'!F31-'Table 2 (Q2''20)'!F31</f>
        <v>0</v>
      </c>
      <c r="G29" s="638">
        <f>'Table 2 (Q3''20)'!G31-'Table 2 (Q2''20)'!G31</f>
        <v>0</v>
      </c>
      <c r="H29" s="638">
        <f>'Table 2 (Q3''20)'!H31-'Table 2 (Q2''20)'!H31</f>
        <v>0</v>
      </c>
      <c r="I29" s="638">
        <f>'Table 2 (Q3''20)'!I31-'Table 2 (Q2''20)'!I31</f>
        <v>0</v>
      </c>
      <c r="J29" s="638">
        <f>'Table 2 (Q3''20)'!J31-'Table 2 (Q2''20)'!J31</f>
        <v>-7.2456647450788623</v>
      </c>
      <c r="K29" s="638">
        <f>'Table 2 (Q3''20)'!K31</f>
        <v>85.332272591872567</v>
      </c>
      <c r="L29" s="638"/>
      <c r="M29" s="638">
        <f>'Table 2 (Q3''20)'!O31-'Table 2 (Q2''20)'!N31</f>
        <v>0</v>
      </c>
      <c r="N29" s="638">
        <f>'Table 2 (Q3''20)'!P31-'Table 2 (Q2''20)'!O31</f>
        <v>0</v>
      </c>
      <c r="O29" s="638">
        <f>'Table 2 (Q3''20)'!Q31-'Table 2 (Q2''20)'!P31</f>
        <v>0</v>
      </c>
      <c r="P29" s="638">
        <f>'Table 2 (Q3''20)'!R31-'Table 2 (Q2''20)'!Q31</f>
        <v>0</v>
      </c>
      <c r="Q29" s="638">
        <f>'Table 2 (Q3''20)'!S31-'Table 2 (Q2''20)'!R31</f>
        <v>0</v>
      </c>
      <c r="R29" s="638">
        <f>'Table 2 (Q3''20)'!T31-'Table 2 (Q2''20)'!S31</f>
        <v>0</v>
      </c>
      <c r="S29" s="638">
        <f>'Table 2 (Q3''20)'!U31-'Table 2 (Q2''20)'!T31</f>
        <v>0</v>
      </c>
      <c r="T29" s="638">
        <f>'Table 2 (Q3''20)'!V31-'Table 2 (Q2''20)'!U31</f>
        <v>0</v>
      </c>
      <c r="U29" s="638">
        <f>'Table 2 (Q3''20)'!W31-'Table 2 (Q2''20)'!V31</f>
        <v>0</v>
      </c>
      <c r="V29" s="638">
        <f>'Table 2 (Q3''20)'!X31-'Table 2 (Q2''20)'!W31</f>
        <v>0</v>
      </c>
      <c r="W29" s="638">
        <f>'Table 2 (Q3''20)'!Y31-'Table 2 (Q2''20)'!X31</f>
        <v>0</v>
      </c>
      <c r="X29" s="638">
        <f>'Table 2 (Q3''20)'!Z31-'Table 2 (Q2''20)'!Y31</f>
        <v>0</v>
      </c>
      <c r="Y29" s="638">
        <f>'Table 2 (Q3''20)'!AA31-'Table 2 (Q2''20)'!Z31</f>
        <v>0</v>
      </c>
      <c r="Z29" s="638">
        <f>'Table 2 (Q3''20)'!AB31-'Table 2 (Q2''20)'!AA31</f>
        <v>0</v>
      </c>
      <c r="AA29" s="638">
        <f>'Table 2 (Q3''20)'!AC31-'Table 2 (Q2''20)'!AB31</f>
        <v>0</v>
      </c>
      <c r="AB29" s="638">
        <f>'Table 2 (Q3''20)'!AD31-'Table 2 (Q2''20)'!AC31</f>
        <v>0</v>
      </c>
      <c r="AC29" s="638">
        <f>'Table 2 (Q3''20)'!AE31-'Table 2 (Q2''20)'!AD31</f>
        <v>0</v>
      </c>
      <c r="AD29" s="638">
        <f>'Table 2 (Q3''20)'!AF31-'Table 2 (Q2''20)'!AE31</f>
        <v>0</v>
      </c>
      <c r="AE29" s="638">
        <f>'Table 2 (Q3''20)'!AG31-'Table 2 (Q2''20)'!AF31</f>
        <v>0</v>
      </c>
      <c r="AF29" s="638">
        <f>'Table 2 (Q3''20)'!AH31-'Table 2 (Q2''20)'!AG31</f>
        <v>0</v>
      </c>
      <c r="AG29" s="638">
        <f>'Table 2 (Q3''20)'!AI31-'Table 2 (Q2''20)'!AH31</f>
        <v>0</v>
      </c>
      <c r="AH29" s="638">
        <f>'Table 2 (Q3''20)'!AJ31-'Table 2 (Q2''20)'!AI31</f>
        <v>0</v>
      </c>
      <c r="AI29" s="638">
        <f>'Table 2 (Q3''20)'!AK31-'Table 2 (Q2''20)'!AJ31</f>
        <v>-3.5663666721610348</v>
      </c>
      <c r="AJ29" s="638">
        <f>'Table 2 (Q3''20)'!AL31-'Table 2 (Q2''20)'!AK31</f>
        <v>-2.9680306228447186</v>
      </c>
      <c r="AK29" s="638">
        <f>'Table 2 (Q3''20)'!AM31-'Table 2 (Q2''20)'!AL31</f>
        <v>10.170615226327691</v>
      </c>
    </row>
    <row r="30" spans="1:37" s="810" customFormat="1" x14ac:dyDescent="0.2">
      <c r="A30" s="809"/>
      <c r="B30" s="636" t="s">
        <v>10</v>
      </c>
      <c r="C30" s="637">
        <f>'Table 2 (Q3''20)'!C32-'Table 2 (Q2''20)'!C32</f>
        <v>0</v>
      </c>
      <c r="D30" s="637">
        <f>'Table 2 (Q3''20)'!D32-'Table 2 (Q2''20)'!D32</f>
        <v>0</v>
      </c>
      <c r="E30" s="637">
        <f>'Table 2 (Q3''20)'!E32-'Table 2 (Q2''20)'!E32</f>
        <v>0</v>
      </c>
      <c r="F30" s="637">
        <f>'Table 2 (Q3''20)'!F32-'Table 2 (Q2''20)'!F32</f>
        <v>0</v>
      </c>
      <c r="G30" s="637">
        <f>'Table 2 (Q3''20)'!G32-'Table 2 (Q2''20)'!G32</f>
        <v>0</v>
      </c>
      <c r="H30" s="637">
        <f>'Table 2 (Q3''20)'!H32-'Table 2 (Q2''20)'!H32</f>
        <v>0</v>
      </c>
      <c r="I30" s="637">
        <f>'Table 2 (Q3''20)'!I32-'Table 2 (Q2''20)'!I32</f>
        <v>-0.22465300000004618</v>
      </c>
      <c r="J30" s="637">
        <f>'Table 2 (Q3''20)'!J32-'Table 2 (Q2''20)'!J32</f>
        <v>-0.68081276000003754</v>
      </c>
      <c r="K30" s="637">
        <f>'Table 2 (Q3''20)'!K32</f>
        <v>134.57970894839298</v>
      </c>
      <c r="L30" s="637"/>
      <c r="M30" s="637">
        <f>'Table 2 (Q3''20)'!O32-'Table 2 (Q2''20)'!N32</f>
        <v>0</v>
      </c>
      <c r="N30" s="637">
        <f>'Table 2 (Q3''20)'!P32-'Table 2 (Q2''20)'!O32</f>
        <v>0</v>
      </c>
      <c r="O30" s="637">
        <f>'Table 2 (Q3''20)'!Q32-'Table 2 (Q2''20)'!P32</f>
        <v>0</v>
      </c>
      <c r="P30" s="637">
        <f>'Table 2 (Q3''20)'!R32-'Table 2 (Q2''20)'!Q32</f>
        <v>0</v>
      </c>
      <c r="Q30" s="637">
        <f>'Table 2 (Q3''20)'!S32-'Table 2 (Q2''20)'!R32</f>
        <v>0</v>
      </c>
      <c r="R30" s="637">
        <f>'Table 2 (Q3''20)'!T32-'Table 2 (Q2''20)'!S32</f>
        <v>0</v>
      </c>
      <c r="S30" s="637">
        <f>'Table 2 (Q3''20)'!U32-'Table 2 (Q2''20)'!T32</f>
        <v>0</v>
      </c>
      <c r="T30" s="637">
        <f>'Table 2 (Q3''20)'!V32-'Table 2 (Q2''20)'!U32</f>
        <v>0</v>
      </c>
      <c r="U30" s="637">
        <f>'Table 2 (Q3''20)'!W32-'Table 2 (Q2''20)'!V32</f>
        <v>0</v>
      </c>
      <c r="V30" s="637">
        <f>'Table 2 (Q3''20)'!X32-'Table 2 (Q2''20)'!W32</f>
        <v>0</v>
      </c>
      <c r="W30" s="637">
        <f>'Table 2 (Q3''20)'!Y32-'Table 2 (Q2''20)'!X32</f>
        <v>0</v>
      </c>
      <c r="X30" s="637">
        <f>'Table 2 (Q3''20)'!Z32-'Table 2 (Q2''20)'!Y32</f>
        <v>0</v>
      </c>
      <c r="Y30" s="637">
        <f>'Table 2 (Q3''20)'!AA32-'Table 2 (Q2''20)'!Z32</f>
        <v>0</v>
      </c>
      <c r="Z30" s="637">
        <f>'Table 2 (Q3''20)'!AB32-'Table 2 (Q2''20)'!AA32</f>
        <v>0</v>
      </c>
      <c r="AA30" s="637">
        <f>'Table 2 (Q3''20)'!AC32-'Table 2 (Q2''20)'!AB32</f>
        <v>0</v>
      </c>
      <c r="AB30" s="637">
        <f>'Table 2 (Q3''20)'!AD32-'Table 2 (Q2''20)'!AC32</f>
        <v>0</v>
      </c>
      <c r="AC30" s="637">
        <f>'Table 2 (Q3''20)'!AE32-'Table 2 (Q2''20)'!AD32</f>
        <v>0</v>
      </c>
      <c r="AD30" s="637">
        <f>'Table 2 (Q3''20)'!AF32-'Table 2 (Q2''20)'!AE32</f>
        <v>0</v>
      </c>
      <c r="AE30" s="637">
        <f>'Table 2 (Q3''20)'!AG32-'Table 2 (Q2''20)'!AF32</f>
        <v>0</v>
      </c>
      <c r="AF30" s="637">
        <f>'Table 2 (Q3''20)'!AH32-'Table 2 (Q2''20)'!AG32</f>
        <v>0</v>
      </c>
      <c r="AG30" s="637">
        <f>'Table 2 (Q3''20)'!AI32-'Table 2 (Q2''20)'!AH32</f>
        <v>0</v>
      </c>
      <c r="AH30" s="637">
        <f>'Table 2 (Q3''20)'!AJ32-'Table 2 (Q2''20)'!AI32</f>
        <v>0</v>
      </c>
      <c r="AI30" s="637">
        <f>'Table 2 (Q3''20)'!AK32-'Table 2 (Q2''20)'!AJ32</f>
        <v>2.3958799999945768E-3</v>
      </c>
      <c r="AJ30" s="637">
        <f>'Table 2 (Q3''20)'!AL32-'Table 2 (Q2''20)'!AK32</f>
        <v>-4.3827608799999993</v>
      </c>
      <c r="AK30" s="637">
        <f>'Table 2 (Q3''20)'!AM32-'Table 2 (Q2''20)'!AL32</f>
        <v>37.198700639999998</v>
      </c>
    </row>
    <row r="31" spans="1:37" s="399" customFormat="1" x14ac:dyDescent="0.2">
      <c r="A31" s="632"/>
      <c r="B31" s="633" t="s">
        <v>15</v>
      </c>
      <c r="C31" s="638">
        <f>'Table 2 (Q3''20)'!C33-'Table 2 (Q2''20)'!C33</f>
        <v>0</v>
      </c>
      <c r="D31" s="638">
        <f>'Table 2 (Q3''20)'!D33-'Table 2 (Q2''20)'!D33</f>
        <v>0</v>
      </c>
      <c r="E31" s="638">
        <f>'Table 2 (Q3''20)'!E33-'Table 2 (Q2''20)'!E33</f>
        <v>0</v>
      </c>
      <c r="F31" s="638">
        <f>'Table 2 (Q3''20)'!F33-'Table 2 (Q2''20)'!F33</f>
        <v>0</v>
      </c>
      <c r="G31" s="638">
        <f>'Table 2 (Q3''20)'!G33-'Table 2 (Q2''20)'!G33</f>
        <v>0</v>
      </c>
      <c r="H31" s="638">
        <f>'Table 2 (Q3''20)'!H33-'Table 2 (Q2''20)'!H33</f>
        <v>0</v>
      </c>
      <c r="I31" s="638">
        <f>'Table 2 (Q3''20)'!I33-'Table 2 (Q2''20)'!I33</f>
        <v>-5.9308392000005483E-2</v>
      </c>
      <c r="J31" s="638">
        <f>'Table 2 (Q3''20)'!J33-'Table 2 (Q2''20)'!J33</f>
        <v>-0.16388486301943317</v>
      </c>
      <c r="K31" s="638">
        <f>'Table 2 (Q3''20)'!K33</f>
        <v>35.394463453427356</v>
      </c>
      <c r="L31" s="638"/>
      <c r="M31" s="638">
        <f>'Table 2 (Q3''20)'!O33-'Table 2 (Q2''20)'!N33</f>
        <v>0</v>
      </c>
      <c r="N31" s="638">
        <f>'Table 2 (Q3''20)'!P33-'Table 2 (Q2''20)'!O33</f>
        <v>0</v>
      </c>
      <c r="O31" s="638">
        <f>'Table 2 (Q3''20)'!Q33-'Table 2 (Q2''20)'!P33</f>
        <v>0</v>
      </c>
      <c r="P31" s="638">
        <f>'Table 2 (Q3''20)'!R33-'Table 2 (Q2''20)'!Q33</f>
        <v>0</v>
      </c>
      <c r="Q31" s="638">
        <f>'Table 2 (Q3''20)'!S33-'Table 2 (Q2''20)'!R33</f>
        <v>0</v>
      </c>
      <c r="R31" s="638">
        <f>'Table 2 (Q3''20)'!T33-'Table 2 (Q2''20)'!S33</f>
        <v>0</v>
      </c>
      <c r="S31" s="638">
        <f>'Table 2 (Q3''20)'!U33-'Table 2 (Q2''20)'!T33</f>
        <v>0</v>
      </c>
      <c r="T31" s="638">
        <f>'Table 2 (Q3''20)'!V33-'Table 2 (Q2''20)'!U33</f>
        <v>0</v>
      </c>
      <c r="U31" s="638">
        <f>'Table 2 (Q3''20)'!W33-'Table 2 (Q2''20)'!V33</f>
        <v>0</v>
      </c>
      <c r="V31" s="638">
        <f>'Table 2 (Q3''20)'!X33-'Table 2 (Q2''20)'!W33</f>
        <v>0</v>
      </c>
      <c r="W31" s="638">
        <f>'Table 2 (Q3''20)'!Y33-'Table 2 (Q2''20)'!X33</f>
        <v>0</v>
      </c>
      <c r="X31" s="638">
        <f>'Table 2 (Q3''20)'!Z33-'Table 2 (Q2''20)'!Y33</f>
        <v>0</v>
      </c>
      <c r="Y31" s="638">
        <f>'Table 2 (Q3''20)'!AA33-'Table 2 (Q2''20)'!Z33</f>
        <v>0</v>
      </c>
      <c r="Z31" s="638">
        <f>'Table 2 (Q3''20)'!AB33-'Table 2 (Q2''20)'!AA33</f>
        <v>0</v>
      </c>
      <c r="AA31" s="638">
        <f>'Table 2 (Q3''20)'!AC33-'Table 2 (Q2''20)'!AB33</f>
        <v>0</v>
      </c>
      <c r="AB31" s="638">
        <f>'Table 2 (Q3''20)'!AD33-'Table 2 (Q2''20)'!AC33</f>
        <v>0</v>
      </c>
      <c r="AC31" s="638">
        <f>'Table 2 (Q3''20)'!AE33-'Table 2 (Q2''20)'!AD33</f>
        <v>0</v>
      </c>
      <c r="AD31" s="638">
        <f>'Table 2 (Q3''20)'!AF33-'Table 2 (Q2''20)'!AE33</f>
        <v>0</v>
      </c>
      <c r="AE31" s="638">
        <f>'Table 2 (Q3''20)'!AG33-'Table 2 (Q2''20)'!AF33</f>
        <v>0</v>
      </c>
      <c r="AF31" s="638">
        <f>'Table 2 (Q3''20)'!AH33-'Table 2 (Q2''20)'!AG33</f>
        <v>0</v>
      </c>
      <c r="AG31" s="638">
        <f>'Table 2 (Q3''20)'!AI33-'Table 2 (Q2''20)'!AH33</f>
        <v>0</v>
      </c>
      <c r="AH31" s="638">
        <f>'Table 2 (Q3''20)'!AJ33-'Table 2 (Q2''20)'!AI33</f>
        <v>0</v>
      </c>
      <c r="AI31" s="638">
        <f>'Table 2 (Q3''20)'!AK33-'Table 2 (Q2''20)'!AJ33</f>
        <v>0</v>
      </c>
      <c r="AJ31" s="638">
        <f>'Table 2 (Q3''20)'!AL33-'Table 2 (Q2''20)'!AK33</f>
        <v>0</v>
      </c>
      <c r="AK31" s="638">
        <f>'Table 2 (Q3''20)'!AM33-'Table 2 (Q2''20)'!AL33</f>
        <v>0</v>
      </c>
    </row>
    <row r="32" spans="1:37" s="399" customFormat="1" x14ac:dyDescent="0.2">
      <c r="A32" s="632"/>
      <c r="B32" s="633" t="s">
        <v>16</v>
      </c>
      <c r="C32" s="638">
        <f>'Table 2 (Q3''20)'!C34-'Table 2 (Q2''20)'!C34</f>
        <v>0</v>
      </c>
      <c r="D32" s="638">
        <f>'Table 2 (Q3''20)'!D34-'Table 2 (Q2''20)'!D34</f>
        <v>0</v>
      </c>
      <c r="E32" s="638">
        <f>'Table 2 (Q3''20)'!E34-'Table 2 (Q2''20)'!E34</f>
        <v>0</v>
      </c>
      <c r="F32" s="638">
        <f>'Table 2 (Q3''20)'!F34-'Table 2 (Q2''20)'!F34</f>
        <v>0</v>
      </c>
      <c r="G32" s="638">
        <f>'Table 2 (Q3''20)'!G34-'Table 2 (Q2''20)'!G34</f>
        <v>0</v>
      </c>
      <c r="H32" s="638">
        <f>'Table 2 (Q3''20)'!H34-'Table 2 (Q2''20)'!H34</f>
        <v>0</v>
      </c>
      <c r="I32" s="638">
        <f>'Table 2 (Q3''20)'!I34-'Table 2 (Q2''20)'!I34</f>
        <v>-4.2459417000003441E-2</v>
      </c>
      <c r="J32" s="638">
        <f>'Table 2 (Q3''20)'!J34-'Table 2 (Q2''20)'!J34</f>
        <v>-3.2480878980578609E-2</v>
      </c>
      <c r="K32" s="638">
        <f>'Table 2 (Q3''20)'!K34</f>
        <v>24.762666446504308</v>
      </c>
      <c r="L32" s="638"/>
      <c r="M32" s="638">
        <f>'Table 2 (Q3''20)'!O34-'Table 2 (Q2''20)'!N34</f>
        <v>0</v>
      </c>
      <c r="N32" s="638">
        <f>'Table 2 (Q3''20)'!P34-'Table 2 (Q2''20)'!O34</f>
        <v>0</v>
      </c>
      <c r="O32" s="638">
        <f>'Table 2 (Q3''20)'!Q34-'Table 2 (Q2''20)'!P34</f>
        <v>0</v>
      </c>
      <c r="P32" s="638">
        <f>'Table 2 (Q3''20)'!R34-'Table 2 (Q2''20)'!Q34</f>
        <v>0</v>
      </c>
      <c r="Q32" s="638">
        <f>'Table 2 (Q3''20)'!S34-'Table 2 (Q2''20)'!R34</f>
        <v>0</v>
      </c>
      <c r="R32" s="638">
        <f>'Table 2 (Q3''20)'!T34-'Table 2 (Q2''20)'!S34</f>
        <v>0</v>
      </c>
      <c r="S32" s="638">
        <f>'Table 2 (Q3''20)'!U34-'Table 2 (Q2''20)'!T34</f>
        <v>0</v>
      </c>
      <c r="T32" s="638">
        <f>'Table 2 (Q3''20)'!V34-'Table 2 (Q2''20)'!U34</f>
        <v>0</v>
      </c>
      <c r="U32" s="638">
        <f>'Table 2 (Q3''20)'!W34-'Table 2 (Q2''20)'!V34</f>
        <v>0</v>
      </c>
      <c r="V32" s="638">
        <f>'Table 2 (Q3''20)'!X34-'Table 2 (Q2''20)'!W34</f>
        <v>0</v>
      </c>
      <c r="W32" s="638">
        <f>'Table 2 (Q3''20)'!Y34-'Table 2 (Q2''20)'!X34</f>
        <v>0</v>
      </c>
      <c r="X32" s="638">
        <f>'Table 2 (Q3''20)'!Z34-'Table 2 (Q2''20)'!Y34</f>
        <v>0</v>
      </c>
      <c r="Y32" s="638">
        <f>'Table 2 (Q3''20)'!AA34-'Table 2 (Q2''20)'!Z34</f>
        <v>0</v>
      </c>
      <c r="Z32" s="638">
        <f>'Table 2 (Q3''20)'!AB34-'Table 2 (Q2''20)'!AA34</f>
        <v>0</v>
      </c>
      <c r="AA32" s="638">
        <f>'Table 2 (Q3''20)'!AC34-'Table 2 (Q2''20)'!AB34</f>
        <v>0</v>
      </c>
      <c r="AB32" s="638">
        <f>'Table 2 (Q3''20)'!AD34-'Table 2 (Q2''20)'!AC34</f>
        <v>0</v>
      </c>
      <c r="AC32" s="638">
        <f>'Table 2 (Q3''20)'!AE34-'Table 2 (Q2''20)'!AD34</f>
        <v>0</v>
      </c>
      <c r="AD32" s="638">
        <f>'Table 2 (Q3''20)'!AF34-'Table 2 (Q2''20)'!AE34</f>
        <v>0</v>
      </c>
      <c r="AE32" s="638">
        <f>'Table 2 (Q3''20)'!AG34-'Table 2 (Q2''20)'!AF34</f>
        <v>0</v>
      </c>
      <c r="AF32" s="638">
        <f>'Table 2 (Q3''20)'!AH34-'Table 2 (Q2''20)'!AG34</f>
        <v>0</v>
      </c>
      <c r="AG32" s="638">
        <f>'Table 2 (Q3''20)'!AI34-'Table 2 (Q2''20)'!AH34</f>
        <v>0</v>
      </c>
      <c r="AH32" s="638">
        <f>'Table 2 (Q3''20)'!AJ34-'Table 2 (Q2''20)'!AI34</f>
        <v>0</v>
      </c>
      <c r="AI32" s="638">
        <f>'Table 2 (Q3''20)'!AK34-'Table 2 (Q2''20)'!AJ34</f>
        <v>0</v>
      </c>
      <c r="AJ32" s="638">
        <f>'Table 2 (Q3''20)'!AL34-'Table 2 (Q2''20)'!AK34</f>
        <v>0</v>
      </c>
      <c r="AK32" s="638">
        <f>'Table 2 (Q3''20)'!AM34-'Table 2 (Q2''20)'!AL34</f>
        <v>0</v>
      </c>
    </row>
    <row r="33" spans="1:37" s="399" customFormat="1" x14ac:dyDescent="0.2">
      <c r="A33" s="632"/>
      <c r="B33" s="633" t="s">
        <v>17</v>
      </c>
      <c r="C33" s="638">
        <f>'Table 2 (Q3''20)'!C35-'Table 2 (Q2''20)'!C35</f>
        <v>0</v>
      </c>
      <c r="D33" s="638">
        <f>'Table 2 (Q3''20)'!D35-'Table 2 (Q2''20)'!D35</f>
        <v>0</v>
      </c>
      <c r="E33" s="638">
        <f>'Table 2 (Q3''20)'!E35-'Table 2 (Q2''20)'!E35</f>
        <v>0</v>
      </c>
      <c r="F33" s="638">
        <f>'Table 2 (Q3''20)'!F35-'Table 2 (Q2''20)'!F35</f>
        <v>0</v>
      </c>
      <c r="G33" s="638">
        <f>'Table 2 (Q3''20)'!G35-'Table 2 (Q2''20)'!G35</f>
        <v>0</v>
      </c>
      <c r="H33" s="638">
        <f>'Table 2 (Q3''20)'!H35-'Table 2 (Q2''20)'!H35</f>
        <v>0</v>
      </c>
      <c r="I33" s="638">
        <f>'Table 2 (Q3''20)'!I35-'Table 2 (Q2''20)'!I35</f>
        <v>-3.055280800000304E-2</v>
      </c>
      <c r="J33" s="638">
        <f>'Table 2 (Q3''20)'!J35-'Table 2 (Q2''20)'!J35</f>
        <v>-0.1189097226000051</v>
      </c>
      <c r="K33" s="638">
        <f>'Table 2 (Q3''20)'!K35</f>
        <v>18.033680999084659</v>
      </c>
      <c r="L33" s="638"/>
      <c r="M33" s="638">
        <f>'Table 2 (Q3''20)'!O35-'Table 2 (Q2''20)'!N35</f>
        <v>0</v>
      </c>
      <c r="N33" s="638">
        <f>'Table 2 (Q3''20)'!P35-'Table 2 (Q2''20)'!O35</f>
        <v>0</v>
      </c>
      <c r="O33" s="638">
        <f>'Table 2 (Q3''20)'!Q35-'Table 2 (Q2''20)'!P35</f>
        <v>0</v>
      </c>
      <c r="P33" s="638">
        <f>'Table 2 (Q3''20)'!R35-'Table 2 (Q2''20)'!Q35</f>
        <v>0</v>
      </c>
      <c r="Q33" s="638">
        <f>'Table 2 (Q3''20)'!S35-'Table 2 (Q2''20)'!R35</f>
        <v>0</v>
      </c>
      <c r="R33" s="638">
        <f>'Table 2 (Q3''20)'!T35-'Table 2 (Q2''20)'!S35</f>
        <v>0</v>
      </c>
      <c r="S33" s="638">
        <f>'Table 2 (Q3''20)'!U35-'Table 2 (Q2''20)'!T35</f>
        <v>0</v>
      </c>
      <c r="T33" s="638">
        <f>'Table 2 (Q3''20)'!V35-'Table 2 (Q2''20)'!U35</f>
        <v>0</v>
      </c>
      <c r="U33" s="638">
        <f>'Table 2 (Q3''20)'!W35-'Table 2 (Q2''20)'!V35</f>
        <v>0</v>
      </c>
      <c r="V33" s="638">
        <f>'Table 2 (Q3''20)'!X35-'Table 2 (Q2''20)'!W35</f>
        <v>0</v>
      </c>
      <c r="W33" s="638">
        <f>'Table 2 (Q3''20)'!Y35-'Table 2 (Q2''20)'!X35</f>
        <v>0</v>
      </c>
      <c r="X33" s="638">
        <f>'Table 2 (Q3''20)'!Z35-'Table 2 (Q2''20)'!Y35</f>
        <v>0</v>
      </c>
      <c r="Y33" s="638">
        <f>'Table 2 (Q3''20)'!AA35-'Table 2 (Q2''20)'!Z35</f>
        <v>0</v>
      </c>
      <c r="Z33" s="638">
        <f>'Table 2 (Q3''20)'!AB35-'Table 2 (Q2''20)'!AA35</f>
        <v>0</v>
      </c>
      <c r="AA33" s="638">
        <f>'Table 2 (Q3''20)'!AC35-'Table 2 (Q2''20)'!AB35</f>
        <v>0</v>
      </c>
      <c r="AB33" s="638">
        <f>'Table 2 (Q3''20)'!AD35-'Table 2 (Q2''20)'!AC35</f>
        <v>0</v>
      </c>
      <c r="AC33" s="638">
        <f>'Table 2 (Q3''20)'!AE35-'Table 2 (Q2''20)'!AD35</f>
        <v>0</v>
      </c>
      <c r="AD33" s="638">
        <f>'Table 2 (Q3''20)'!AF35-'Table 2 (Q2''20)'!AE35</f>
        <v>0</v>
      </c>
      <c r="AE33" s="638">
        <f>'Table 2 (Q3''20)'!AG35-'Table 2 (Q2''20)'!AF35</f>
        <v>0</v>
      </c>
      <c r="AF33" s="638">
        <f>'Table 2 (Q3''20)'!AH35-'Table 2 (Q2''20)'!AG35</f>
        <v>0</v>
      </c>
      <c r="AG33" s="638">
        <f>'Table 2 (Q3''20)'!AI35-'Table 2 (Q2''20)'!AH35</f>
        <v>0</v>
      </c>
      <c r="AH33" s="638">
        <f>'Table 2 (Q3''20)'!AJ35-'Table 2 (Q2''20)'!AI35</f>
        <v>0</v>
      </c>
      <c r="AI33" s="638">
        <f>'Table 2 (Q3''20)'!AK35-'Table 2 (Q2''20)'!AJ35</f>
        <v>0</v>
      </c>
      <c r="AJ33" s="638">
        <f>'Table 2 (Q3''20)'!AL35-'Table 2 (Q2''20)'!AK35</f>
        <v>0</v>
      </c>
      <c r="AK33" s="638">
        <f>'Table 2 (Q3''20)'!AM35-'Table 2 (Q2''20)'!AL35</f>
        <v>0</v>
      </c>
    </row>
    <row r="34" spans="1:37" x14ac:dyDescent="0.2">
      <c r="A34" s="632"/>
      <c r="B34" s="633" t="s">
        <v>18</v>
      </c>
      <c r="C34" s="638">
        <f>'Table 2 (Q3''20)'!C36-'Table 2 (Q2''20)'!C36</f>
        <v>0</v>
      </c>
      <c r="D34" s="638">
        <f>'Table 2 (Q3''20)'!D36-'Table 2 (Q2''20)'!D36</f>
        <v>0</v>
      </c>
      <c r="E34" s="638">
        <f>'Table 2 (Q3''20)'!E36-'Table 2 (Q2''20)'!E36</f>
        <v>0</v>
      </c>
      <c r="F34" s="638">
        <f>'Table 2 (Q3''20)'!F36-'Table 2 (Q2''20)'!F36</f>
        <v>0</v>
      </c>
      <c r="G34" s="638">
        <f>'Table 2 (Q3''20)'!G36-'Table 2 (Q2''20)'!G36</f>
        <v>0</v>
      </c>
      <c r="H34" s="638">
        <f>'Table 2 (Q3''20)'!H36-'Table 2 (Q2''20)'!H36</f>
        <v>0</v>
      </c>
      <c r="I34" s="638">
        <f>'Table 2 (Q3''20)'!I36-'Table 2 (Q2''20)'!I36</f>
        <v>-4.3582682000003814E-2</v>
      </c>
      <c r="J34" s="638">
        <f>'Table 2 (Q3''20)'!J36-'Table 2 (Q2''20)'!J36</f>
        <v>0.23485486896343843</v>
      </c>
      <c r="K34" s="638">
        <f>'Table 2 (Q3''20)'!K36</f>
        <v>26.646782371781811</v>
      </c>
      <c r="L34" s="638"/>
      <c r="M34" s="638">
        <f>'Table 2 (Q3''20)'!O36-'Table 2 (Q2''20)'!N36</f>
        <v>0</v>
      </c>
      <c r="N34" s="638">
        <f>'Table 2 (Q3''20)'!P36-'Table 2 (Q2''20)'!O36</f>
        <v>0</v>
      </c>
      <c r="O34" s="638">
        <f>'Table 2 (Q3''20)'!Q36-'Table 2 (Q2''20)'!P36</f>
        <v>0</v>
      </c>
      <c r="P34" s="638">
        <f>'Table 2 (Q3''20)'!R36-'Table 2 (Q2''20)'!Q36</f>
        <v>0</v>
      </c>
      <c r="Q34" s="638">
        <f>'Table 2 (Q3''20)'!S36-'Table 2 (Q2''20)'!R36</f>
        <v>0</v>
      </c>
      <c r="R34" s="638">
        <f>'Table 2 (Q3''20)'!T36-'Table 2 (Q2''20)'!S36</f>
        <v>0</v>
      </c>
      <c r="S34" s="638">
        <f>'Table 2 (Q3''20)'!U36-'Table 2 (Q2''20)'!T36</f>
        <v>0</v>
      </c>
      <c r="T34" s="638">
        <f>'Table 2 (Q3''20)'!V36-'Table 2 (Q2''20)'!U36</f>
        <v>0</v>
      </c>
      <c r="U34" s="638">
        <f>'Table 2 (Q3''20)'!W36-'Table 2 (Q2''20)'!V36</f>
        <v>0</v>
      </c>
      <c r="V34" s="638">
        <f>'Table 2 (Q3''20)'!X36-'Table 2 (Q2''20)'!W36</f>
        <v>0</v>
      </c>
      <c r="W34" s="638">
        <f>'Table 2 (Q3''20)'!Y36-'Table 2 (Q2''20)'!X36</f>
        <v>0</v>
      </c>
      <c r="X34" s="638">
        <f>'Table 2 (Q3''20)'!Z36-'Table 2 (Q2''20)'!Y36</f>
        <v>0</v>
      </c>
      <c r="Y34" s="638">
        <f>'Table 2 (Q3''20)'!AA36-'Table 2 (Q2''20)'!Z36</f>
        <v>0</v>
      </c>
      <c r="Z34" s="638">
        <f>'Table 2 (Q3''20)'!AB36-'Table 2 (Q2''20)'!AA36</f>
        <v>0</v>
      </c>
      <c r="AA34" s="638">
        <f>'Table 2 (Q3''20)'!AC36-'Table 2 (Q2''20)'!AB36</f>
        <v>0</v>
      </c>
      <c r="AB34" s="638">
        <f>'Table 2 (Q3''20)'!AD36-'Table 2 (Q2''20)'!AC36</f>
        <v>0</v>
      </c>
      <c r="AC34" s="638">
        <f>'Table 2 (Q3''20)'!AE36-'Table 2 (Q2''20)'!AD36</f>
        <v>0</v>
      </c>
      <c r="AD34" s="638">
        <f>'Table 2 (Q3''20)'!AF36-'Table 2 (Q2''20)'!AE36</f>
        <v>0</v>
      </c>
      <c r="AE34" s="638">
        <f>'Table 2 (Q3''20)'!AG36-'Table 2 (Q2''20)'!AF36</f>
        <v>0</v>
      </c>
      <c r="AF34" s="638">
        <f>'Table 2 (Q3''20)'!AH36-'Table 2 (Q2''20)'!AG36</f>
        <v>0</v>
      </c>
      <c r="AG34" s="638">
        <f>'Table 2 (Q3''20)'!AI36-'Table 2 (Q2''20)'!AH36</f>
        <v>0</v>
      </c>
      <c r="AH34" s="638">
        <f>'Table 2 (Q3''20)'!AJ36-'Table 2 (Q2''20)'!AI36</f>
        <v>0</v>
      </c>
      <c r="AI34" s="638">
        <f>'Table 2 (Q3''20)'!AK36-'Table 2 (Q2''20)'!AJ36</f>
        <v>0</v>
      </c>
      <c r="AJ34" s="638">
        <f>'Table 2 (Q3''20)'!AL36-'Table 2 (Q2''20)'!AK36</f>
        <v>0</v>
      </c>
      <c r="AK34" s="638">
        <f>'Table 2 (Q3''20)'!AM36-'Table 2 (Q2''20)'!AL36</f>
        <v>0</v>
      </c>
    </row>
    <row r="35" spans="1:37" s="399" customFormat="1" x14ac:dyDescent="0.2">
      <c r="A35" s="632"/>
      <c r="B35" s="633" t="s">
        <v>19</v>
      </c>
      <c r="C35" s="638">
        <f>'Table 2 (Q3''20)'!C37-'Table 2 (Q2''20)'!C37</f>
        <v>0</v>
      </c>
      <c r="D35" s="638">
        <f>'Table 2 (Q3''20)'!D37-'Table 2 (Q2''20)'!D37</f>
        <v>0</v>
      </c>
      <c r="E35" s="638">
        <f>'Table 2 (Q3''20)'!E37-'Table 2 (Q2''20)'!E37</f>
        <v>0</v>
      </c>
      <c r="F35" s="638">
        <f>'Table 2 (Q3''20)'!F37-'Table 2 (Q2''20)'!F37</f>
        <v>0</v>
      </c>
      <c r="G35" s="638">
        <f>'Table 2 (Q3''20)'!G37-'Table 2 (Q2''20)'!G37</f>
        <v>0</v>
      </c>
      <c r="H35" s="638">
        <f>'Table 2 (Q3''20)'!H37-'Table 2 (Q2''20)'!H37</f>
        <v>0</v>
      </c>
      <c r="I35" s="638">
        <f>'Table 2 (Q3''20)'!I37-'Table 2 (Q2''20)'!I37</f>
        <v>-4.874970100000553E-2</v>
      </c>
      <c r="J35" s="638">
        <f>'Table 2 (Q3''20)'!J37-'Table 2 (Q2''20)'!J37</f>
        <v>-0.60039216436344844</v>
      </c>
      <c r="K35" s="638">
        <f>'Table 2 (Q3''20)'!K37</f>
        <v>29.74211567759485</v>
      </c>
      <c r="L35" s="638"/>
      <c r="M35" s="638">
        <f>'Table 2 (Q3''20)'!O37-'Table 2 (Q2''20)'!N37</f>
        <v>0</v>
      </c>
      <c r="N35" s="638">
        <f>'Table 2 (Q3''20)'!P37-'Table 2 (Q2''20)'!O37</f>
        <v>0</v>
      </c>
      <c r="O35" s="638">
        <f>'Table 2 (Q3''20)'!Q37-'Table 2 (Q2''20)'!P37</f>
        <v>0</v>
      </c>
      <c r="P35" s="638">
        <f>'Table 2 (Q3''20)'!R37-'Table 2 (Q2''20)'!Q37</f>
        <v>0</v>
      </c>
      <c r="Q35" s="638">
        <f>'Table 2 (Q3''20)'!S37-'Table 2 (Q2''20)'!R37</f>
        <v>0</v>
      </c>
      <c r="R35" s="638">
        <f>'Table 2 (Q3''20)'!T37-'Table 2 (Q2''20)'!S37</f>
        <v>0</v>
      </c>
      <c r="S35" s="638">
        <f>'Table 2 (Q3''20)'!U37-'Table 2 (Q2''20)'!T37</f>
        <v>0</v>
      </c>
      <c r="T35" s="638">
        <f>'Table 2 (Q3''20)'!V37-'Table 2 (Q2''20)'!U37</f>
        <v>0</v>
      </c>
      <c r="U35" s="638">
        <f>'Table 2 (Q3''20)'!W37-'Table 2 (Q2''20)'!V37</f>
        <v>0</v>
      </c>
      <c r="V35" s="638">
        <f>'Table 2 (Q3''20)'!X37-'Table 2 (Q2''20)'!W37</f>
        <v>0</v>
      </c>
      <c r="W35" s="638">
        <f>'Table 2 (Q3''20)'!Y37-'Table 2 (Q2''20)'!X37</f>
        <v>0</v>
      </c>
      <c r="X35" s="638">
        <f>'Table 2 (Q3''20)'!Z37-'Table 2 (Q2''20)'!Y37</f>
        <v>0</v>
      </c>
      <c r="Y35" s="638">
        <f>'Table 2 (Q3''20)'!AA37-'Table 2 (Q2''20)'!Z37</f>
        <v>0</v>
      </c>
      <c r="Z35" s="638">
        <f>'Table 2 (Q3''20)'!AB37-'Table 2 (Q2''20)'!AA37</f>
        <v>0</v>
      </c>
      <c r="AA35" s="638">
        <f>'Table 2 (Q3''20)'!AC37-'Table 2 (Q2''20)'!AB37</f>
        <v>0</v>
      </c>
      <c r="AB35" s="638">
        <f>'Table 2 (Q3''20)'!AD37-'Table 2 (Q2''20)'!AC37</f>
        <v>0</v>
      </c>
      <c r="AC35" s="638">
        <f>'Table 2 (Q3''20)'!AE37-'Table 2 (Q2''20)'!AD37</f>
        <v>0</v>
      </c>
      <c r="AD35" s="638">
        <f>'Table 2 (Q3''20)'!AF37-'Table 2 (Q2''20)'!AE37</f>
        <v>0</v>
      </c>
      <c r="AE35" s="638">
        <f>'Table 2 (Q3''20)'!AG37-'Table 2 (Q2''20)'!AF37</f>
        <v>0</v>
      </c>
      <c r="AF35" s="638">
        <f>'Table 2 (Q3''20)'!AH37-'Table 2 (Q2''20)'!AG37</f>
        <v>0</v>
      </c>
      <c r="AG35" s="638">
        <f>'Table 2 (Q3''20)'!AI37-'Table 2 (Q2''20)'!AH37</f>
        <v>0</v>
      </c>
      <c r="AH35" s="638">
        <f>'Table 2 (Q3''20)'!AJ37-'Table 2 (Q2''20)'!AI37</f>
        <v>0</v>
      </c>
      <c r="AI35" s="638">
        <f>'Table 2 (Q3''20)'!AK37-'Table 2 (Q2''20)'!AJ37</f>
        <v>0</v>
      </c>
      <c r="AJ35" s="638">
        <f>'Table 2 (Q3''20)'!AL37-'Table 2 (Q2''20)'!AK37</f>
        <v>0</v>
      </c>
      <c r="AK35" s="638">
        <f>'Table 2 (Q3''20)'!AM37-'Table 2 (Q2''20)'!AL37</f>
        <v>0</v>
      </c>
    </row>
    <row r="36" spans="1:37" s="810" customFormat="1" x14ac:dyDescent="0.2">
      <c r="A36" s="809"/>
      <c r="B36" s="636" t="s">
        <v>11</v>
      </c>
      <c r="C36" s="637">
        <f>'Table 2 (Q3''20)'!C38-'Table 2 (Q2''20)'!C38</f>
        <v>0</v>
      </c>
      <c r="D36" s="637">
        <f>'Table 2 (Q3''20)'!D38-'Table 2 (Q2''20)'!D38</f>
        <v>0</v>
      </c>
      <c r="E36" s="637">
        <f>'Table 2 (Q3''20)'!E38-'Table 2 (Q2''20)'!E38</f>
        <v>0</v>
      </c>
      <c r="F36" s="637">
        <f>'Table 2 (Q3''20)'!F38-'Table 2 (Q2''20)'!F38</f>
        <v>0</v>
      </c>
      <c r="G36" s="637">
        <f>'Table 2 (Q3''20)'!G38-'Table 2 (Q2''20)'!G38</f>
        <v>0</v>
      </c>
      <c r="H36" s="637">
        <f>'Table 2 (Q3''20)'!H38-'Table 2 (Q2''20)'!H38</f>
        <v>0</v>
      </c>
      <c r="I36" s="637">
        <f>'Table 2 (Q3''20)'!I38-'Table 2 (Q2''20)'!I38</f>
        <v>-35.507406722716098</v>
      </c>
      <c r="J36" s="637">
        <f>'Table 2 (Q3''20)'!J38-'Table 2 (Q2''20)'!J38</f>
        <v>-62.046475702091641</v>
      </c>
      <c r="K36" s="637">
        <f>'Table 2 (Q3''20)'!K38</f>
        <v>496.68645136399363</v>
      </c>
      <c r="L36" s="637"/>
      <c r="M36" s="637">
        <f>'Table 2 (Q3''20)'!O38-'Table 2 (Q2''20)'!N38</f>
        <v>0</v>
      </c>
      <c r="N36" s="637">
        <f>'Table 2 (Q3''20)'!P38-'Table 2 (Q2''20)'!O38</f>
        <v>0</v>
      </c>
      <c r="O36" s="637">
        <f>'Table 2 (Q3''20)'!Q38-'Table 2 (Q2''20)'!P38</f>
        <v>0</v>
      </c>
      <c r="P36" s="637">
        <f>'Table 2 (Q3''20)'!R38-'Table 2 (Q2''20)'!Q38</f>
        <v>0</v>
      </c>
      <c r="Q36" s="637">
        <f>'Table 2 (Q3''20)'!S38-'Table 2 (Q2''20)'!R38</f>
        <v>0</v>
      </c>
      <c r="R36" s="637">
        <f>'Table 2 (Q3''20)'!T38-'Table 2 (Q2''20)'!S38</f>
        <v>0</v>
      </c>
      <c r="S36" s="637">
        <f>'Table 2 (Q3''20)'!U38-'Table 2 (Q2''20)'!T38</f>
        <v>0</v>
      </c>
      <c r="T36" s="637">
        <f>'Table 2 (Q3''20)'!V38-'Table 2 (Q2''20)'!U38</f>
        <v>0</v>
      </c>
      <c r="U36" s="637">
        <f>'Table 2 (Q3''20)'!W38-'Table 2 (Q2''20)'!V38</f>
        <v>0</v>
      </c>
      <c r="V36" s="637">
        <f>'Table 2 (Q3''20)'!X38-'Table 2 (Q2''20)'!W38</f>
        <v>0</v>
      </c>
      <c r="W36" s="637">
        <f>'Table 2 (Q3''20)'!Y38-'Table 2 (Q2''20)'!X38</f>
        <v>0</v>
      </c>
      <c r="X36" s="637">
        <f>'Table 2 (Q3''20)'!Z38-'Table 2 (Q2''20)'!Y38</f>
        <v>0</v>
      </c>
      <c r="Y36" s="637">
        <f>'Table 2 (Q3''20)'!AA38-'Table 2 (Q2''20)'!Z38</f>
        <v>0</v>
      </c>
      <c r="Z36" s="637">
        <f>'Table 2 (Q3''20)'!AB38-'Table 2 (Q2''20)'!AA38</f>
        <v>0</v>
      </c>
      <c r="AA36" s="637">
        <f>'Table 2 (Q3''20)'!AC38-'Table 2 (Q2''20)'!AB38</f>
        <v>0</v>
      </c>
      <c r="AB36" s="637">
        <f>'Table 2 (Q3''20)'!AD38-'Table 2 (Q2''20)'!AC38</f>
        <v>0</v>
      </c>
      <c r="AC36" s="637">
        <f>'Table 2 (Q3''20)'!AE38-'Table 2 (Q2''20)'!AD38</f>
        <v>0</v>
      </c>
      <c r="AD36" s="637">
        <f>'Table 2 (Q3''20)'!AF38-'Table 2 (Q2''20)'!AE38</f>
        <v>0</v>
      </c>
      <c r="AE36" s="637">
        <f>'Table 2 (Q3''20)'!AG38-'Table 2 (Q2''20)'!AF38</f>
        <v>49.164852830067346</v>
      </c>
      <c r="AF36" s="637">
        <f>'Table 2 (Q3''20)'!AH38-'Table 2 (Q2''20)'!AG38</f>
        <v>0.45801517514105683</v>
      </c>
      <c r="AG36" s="637">
        <f>'Table 2 (Q3''20)'!AI38-'Table 2 (Q2''20)'!AH38</f>
        <v>-42.511425563039523</v>
      </c>
      <c r="AH36" s="637">
        <f>'Table 2 (Q3''20)'!AJ38-'Table 2 (Q2''20)'!AI38</f>
        <v>-42.618849164884999</v>
      </c>
      <c r="AI36" s="637">
        <f>'Table 2 (Q3''20)'!AK38-'Table 2 (Q2''20)'!AJ38</f>
        <v>12.024015444403304</v>
      </c>
      <c r="AJ36" s="637">
        <f>'Table 2 (Q3''20)'!AL38-'Table 2 (Q2''20)'!AK38</f>
        <v>-56.053038645168556</v>
      </c>
      <c r="AK36" s="637">
        <f>'Table 2 (Q3''20)'!AM38-'Table 2 (Q2''20)'!AL38</f>
        <v>137.91902396434429</v>
      </c>
    </row>
    <row r="37" spans="1:37" s="399" customFormat="1" x14ac:dyDescent="0.2">
      <c r="A37" s="632"/>
      <c r="B37" s="633" t="s">
        <v>15</v>
      </c>
      <c r="C37" s="638">
        <f>'Table 2 (Q3''20)'!C39-'Table 2 (Q2''20)'!C39</f>
        <v>0</v>
      </c>
      <c r="D37" s="638">
        <f>'Table 2 (Q3''20)'!D39-'Table 2 (Q2''20)'!D39</f>
        <v>0</v>
      </c>
      <c r="E37" s="638">
        <f>'Table 2 (Q3''20)'!E39-'Table 2 (Q2''20)'!E39</f>
        <v>0</v>
      </c>
      <c r="F37" s="638">
        <f>'Table 2 (Q3''20)'!F39-'Table 2 (Q2''20)'!F39</f>
        <v>0</v>
      </c>
      <c r="G37" s="638">
        <f>'Table 2 (Q3''20)'!G39-'Table 2 (Q2''20)'!G39</f>
        <v>0</v>
      </c>
      <c r="H37" s="638">
        <f>'Table 2 (Q3''20)'!H39-'Table 2 (Q2''20)'!H39</f>
        <v>0</v>
      </c>
      <c r="I37" s="638">
        <f>'Table 2 (Q3''20)'!I39-'Table 2 (Q2''20)'!I39</f>
        <v>0</v>
      </c>
      <c r="J37" s="638">
        <f>'Table 2 (Q3''20)'!J39-'Table 2 (Q2''20)'!J39</f>
        <v>0</v>
      </c>
      <c r="K37" s="638">
        <f>'Table 2 (Q3''20)'!K39</f>
        <v>0</v>
      </c>
      <c r="L37" s="638"/>
      <c r="M37" s="638">
        <f>'Table 2 (Q3''20)'!O39-'Table 2 (Q2''20)'!N39</f>
        <v>0</v>
      </c>
      <c r="N37" s="638">
        <f>'Table 2 (Q3''20)'!P39-'Table 2 (Q2''20)'!O39</f>
        <v>0</v>
      </c>
      <c r="O37" s="638">
        <f>'Table 2 (Q3''20)'!Q39-'Table 2 (Q2''20)'!P39</f>
        <v>0</v>
      </c>
      <c r="P37" s="638">
        <f>'Table 2 (Q3''20)'!R39-'Table 2 (Q2''20)'!Q39</f>
        <v>0</v>
      </c>
      <c r="Q37" s="638">
        <f>'Table 2 (Q3''20)'!S39-'Table 2 (Q2''20)'!R39</f>
        <v>0</v>
      </c>
      <c r="R37" s="638">
        <f>'Table 2 (Q3''20)'!T39-'Table 2 (Q2''20)'!S39</f>
        <v>0</v>
      </c>
      <c r="S37" s="638">
        <f>'Table 2 (Q3''20)'!U39-'Table 2 (Q2''20)'!T39</f>
        <v>0</v>
      </c>
      <c r="T37" s="638">
        <f>'Table 2 (Q3''20)'!V39-'Table 2 (Q2''20)'!U39</f>
        <v>0</v>
      </c>
      <c r="U37" s="638">
        <f>'Table 2 (Q3''20)'!W39-'Table 2 (Q2''20)'!V39</f>
        <v>0</v>
      </c>
      <c r="V37" s="638">
        <f>'Table 2 (Q3''20)'!X39-'Table 2 (Q2''20)'!W39</f>
        <v>0</v>
      </c>
      <c r="W37" s="638">
        <f>'Table 2 (Q3''20)'!Y39-'Table 2 (Q2''20)'!X39</f>
        <v>0</v>
      </c>
      <c r="X37" s="638">
        <f>'Table 2 (Q3''20)'!Z39-'Table 2 (Q2''20)'!Y39</f>
        <v>0</v>
      </c>
      <c r="Y37" s="638">
        <f>'Table 2 (Q3''20)'!AA39-'Table 2 (Q2''20)'!Z39</f>
        <v>0</v>
      </c>
      <c r="Z37" s="638">
        <f>'Table 2 (Q3''20)'!AB39-'Table 2 (Q2''20)'!AA39</f>
        <v>0</v>
      </c>
      <c r="AA37" s="638">
        <f>'Table 2 (Q3''20)'!AC39-'Table 2 (Q2''20)'!AB39</f>
        <v>0</v>
      </c>
      <c r="AB37" s="638">
        <f>'Table 2 (Q3''20)'!AD39-'Table 2 (Q2''20)'!AC39</f>
        <v>0</v>
      </c>
      <c r="AC37" s="638">
        <f>'Table 2 (Q3''20)'!AE39-'Table 2 (Q2''20)'!AD39</f>
        <v>0</v>
      </c>
      <c r="AD37" s="638">
        <f>'Table 2 (Q3''20)'!AF39-'Table 2 (Q2''20)'!AE39</f>
        <v>0</v>
      </c>
      <c r="AE37" s="638">
        <f>'Table 2 (Q3''20)'!AG39-'Table 2 (Q2''20)'!AF39</f>
        <v>0</v>
      </c>
      <c r="AF37" s="638">
        <f>'Table 2 (Q3''20)'!AH39-'Table 2 (Q2''20)'!AG39</f>
        <v>0</v>
      </c>
      <c r="AG37" s="638">
        <f>'Table 2 (Q3''20)'!AI39-'Table 2 (Q2''20)'!AH39</f>
        <v>0</v>
      </c>
      <c r="AH37" s="638">
        <f>'Table 2 (Q3''20)'!AJ39-'Table 2 (Q2''20)'!AI39</f>
        <v>0</v>
      </c>
      <c r="AI37" s="638">
        <f>'Table 2 (Q3''20)'!AK39-'Table 2 (Q2''20)'!AJ39</f>
        <v>0</v>
      </c>
      <c r="AJ37" s="638">
        <f>'Table 2 (Q3''20)'!AL39-'Table 2 (Q2''20)'!AK39</f>
        <v>0</v>
      </c>
      <c r="AK37" s="638">
        <f>'Table 2 (Q3''20)'!AM39-'Table 2 (Q2''20)'!AL39</f>
        <v>0</v>
      </c>
    </row>
    <row r="38" spans="1:37" s="399" customFormat="1" x14ac:dyDescent="0.2">
      <c r="A38" s="632"/>
      <c r="B38" s="633" t="s">
        <v>16</v>
      </c>
      <c r="C38" s="638">
        <f>'Table 2 (Q3''20)'!C40-'Table 2 (Q2''20)'!C40</f>
        <v>0</v>
      </c>
      <c r="D38" s="638">
        <f>'Table 2 (Q3''20)'!D40-'Table 2 (Q2''20)'!D40</f>
        <v>0</v>
      </c>
      <c r="E38" s="638">
        <f>'Table 2 (Q3''20)'!E40-'Table 2 (Q2''20)'!E40</f>
        <v>0</v>
      </c>
      <c r="F38" s="638">
        <f>'Table 2 (Q3''20)'!F40-'Table 2 (Q2''20)'!F40</f>
        <v>0</v>
      </c>
      <c r="G38" s="638">
        <f>'Table 2 (Q3''20)'!G40-'Table 2 (Q2''20)'!G40</f>
        <v>0</v>
      </c>
      <c r="H38" s="638">
        <f>'Table 2 (Q3''20)'!H40-'Table 2 (Q2''20)'!H40</f>
        <v>0</v>
      </c>
      <c r="I38" s="638">
        <f>'Table 2 (Q3''20)'!I40-'Table 2 (Q2''20)'!I40</f>
        <v>0</v>
      </c>
      <c r="J38" s="638">
        <f>'Table 2 (Q3''20)'!J40-'Table 2 (Q2''20)'!J40</f>
        <v>0</v>
      </c>
      <c r="K38" s="638">
        <f>'Table 2 (Q3''20)'!K40</f>
        <v>0</v>
      </c>
      <c r="L38" s="638"/>
      <c r="M38" s="638">
        <f>'Table 2 (Q3''20)'!O40-'Table 2 (Q2''20)'!N40</f>
        <v>0</v>
      </c>
      <c r="N38" s="638">
        <f>'Table 2 (Q3''20)'!P40-'Table 2 (Q2''20)'!O40</f>
        <v>0</v>
      </c>
      <c r="O38" s="638">
        <f>'Table 2 (Q3''20)'!Q40-'Table 2 (Q2''20)'!P40</f>
        <v>0</v>
      </c>
      <c r="P38" s="638">
        <f>'Table 2 (Q3''20)'!R40-'Table 2 (Q2''20)'!Q40</f>
        <v>0</v>
      </c>
      <c r="Q38" s="638">
        <f>'Table 2 (Q3''20)'!S40-'Table 2 (Q2''20)'!R40</f>
        <v>0</v>
      </c>
      <c r="R38" s="638">
        <f>'Table 2 (Q3''20)'!T40-'Table 2 (Q2''20)'!S40</f>
        <v>0</v>
      </c>
      <c r="S38" s="638">
        <f>'Table 2 (Q3''20)'!U40-'Table 2 (Q2''20)'!T40</f>
        <v>0</v>
      </c>
      <c r="T38" s="638">
        <f>'Table 2 (Q3''20)'!V40-'Table 2 (Q2''20)'!U40</f>
        <v>0</v>
      </c>
      <c r="U38" s="638">
        <f>'Table 2 (Q3''20)'!W40-'Table 2 (Q2''20)'!V40</f>
        <v>0</v>
      </c>
      <c r="V38" s="638">
        <f>'Table 2 (Q3''20)'!X40-'Table 2 (Q2''20)'!W40</f>
        <v>0</v>
      </c>
      <c r="W38" s="638">
        <f>'Table 2 (Q3''20)'!Y40-'Table 2 (Q2''20)'!X40</f>
        <v>0</v>
      </c>
      <c r="X38" s="638">
        <f>'Table 2 (Q3''20)'!Z40-'Table 2 (Q2''20)'!Y40</f>
        <v>0</v>
      </c>
      <c r="Y38" s="638">
        <f>'Table 2 (Q3''20)'!AA40-'Table 2 (Q2''20)'!Z40</f>
        <v>0</v>
      </c>
      <c r="Z38" s="638">
        <f>'Table 2 (Q3''20)'!AB40-'Table 2 (Q2''20)'!AA40</f>
        <v>0</v>
      </c>
      <c r="AA38" s="638">
        <f>'Table 2 (Q3''20)'!AC40-'Table 2 (Q2''20)'!AB40</f>
        <v>0</v>
      </c>
      <c r="AB38" s="638">
        <f>'Table 2 (Q3''20)'!AD40-'Table 2 (Q2''20)'!AC40</f>
        <v>0</v>
      </c>
      <c r="AC38" s="638">
        <f>'Table 2 (Q3''20)'!AE40-'Table 2 (Q2''20)'!AD40</f>
        <v>0</v>
      </c>
      <c r="AD38" s="638">
        <f>'Table 2 (Q3''20)'!AF40-'Table 2 (Q2''20)'!AE40</f>
        <v>0</v>
      </c>
      <c r="AE38" s="638">
        <f>'Table 2 (Q3''20)'!AG40-'Table 2 (Q2''20)'!AF40</f>
        <v>0</v>
      </c>
      <c r="AF38" s="638">
        <f>'Table 2 (Q3''20)'!AH40-'Table 2 (Q2''20)'!AG40</f>
        <v>0</v>
      </c>
      <c r="AG38" s="638">
        <f>'Table 2 (Q3''20)'!AI40-'Table 2 (Q2''20)'!AH40</f>
        <v>0</v>
      </c>
      <c r="AH38" s="638">
        <f>'Table 2 (Q3''20)'!AJ40-'Table 2 (Q2''20)'!AI40</f>
        <v>0</v>
      </c>
      <c r="AI38" s="638">
        <f>'Table 2 (Q3''20)'!AK40-'Table 2 (Q2''20)'!AJ40</f>
        <v>0</v>
      </c>
      <c r="AJ38" s="638">
        <f>'Table 2 (Q3''20)'!AL40-'Table 2 (Q2''20)'!AK40</f>
        <v>0</v>
      </c>
      <c r="AK38" s="638">
        <f>'Table 2 (Q3''20)'!AM40-'Table 2 (Q2''20)'!AL40</f>
        <v>0</v>
      </c>
    </row>
    <row r="39" spans="1:37" s="399" customFormat="1" x14ac:dyDescent="0.2">
      <c r="A39" s="632"/>
      <c r="B39" s="633" t="s">
        <v>17</v>
      </c>
      <c r="C39" s="638">
        <f>'Table 2 (Q3''20)'!C41-'Table 2 (Q2''20)'!C41</f>
        <v>0</v>
      </c>
      <c r="D39" s="638">
        <f>'Table 2 (Q3''20)'!D41-'Table 2 (Q2''20)'!D41</f>
        <v>0</v>
      </c>
      <c r="E39" s="638">
        <f>'Table 2 (Q3''20)'!E41-'Table 2 (Q2''20)'!E41</f>
        <v>0</v>
      </c>
      <c r="F39" s="638">
        <f>'Table 2 (Q3''20)'!F41-'Table 2 (Q2''20)'!F41</f>
        <v>0</v>
      </c>
      <c r="G39" s="638">
        <f>'Table 2 (Q3''20)'!G41-'Table 2 (Q2''20)'!G41</f>
        <v>0</v>
      </c>
      <c r="H39" s="638">
        <f>'Table 2 (Q3''20)'!H41-'Table 2 (Q2''20)'!H41</f>
        <v>0</v>
      </c>
      <c r="I39" s="638">
        <f>'Table 2 (Q3''20)'!I41-'Table 2 (Q2''20)'!I41</f>
        <v>0</v>
      </c>
      <c r="J39" s="638">
        <f>'Table 2 (Q3''20)'!J41-'Table 2 (Q2''20)'!J41</f>
        <v>5.5165201323934667</v>
      </c>
      <c r="K39" s="638">
        <f>'Table 2 (Q3''20)'!K41</f>
        <v>0</v>
      </c>
      <c r="L39" s="638"/>
      <c r="M39" s="638">
        <f>'Table 2 (Q3''20)'!O41-'Table 2 (Q2''20)'!N41</f>
        <v>0</v>
      </c>
      <c r="N39" s="638">
        <f>'Table 2 (Q3''20)'!P41-'Table 2 (Q2''20)'!O41</f>
        <v>0</v>
      </c>
      <c r="O39" s="638">
        <f>'Table 2 (Q3''20)'!Q41-'Table 2 (Q2''20)'!P41</f>
        <v>0</v>
      </c>
      <c r="P39" s="638">
        <f>'Table 2 (Q3''20)'!R41-'Table 2 (Q2''20)'!Q41</f>
        <v>0</v>
      </c>
      <c r="Q39" s="638">
        <f>'Table 2 (Q3''20)'!S41-'Table 2 (Q2''20)'!R41</f>
        <v>0</v>
      </c>
      <c r="R39" s="638">
        <f>'Table 2 (Q3''20)'!T41-'Table 2 (Q2''20)'!S41</f>
        <v>0</v>
      </c>
      <c r="S39" s="638">
        <f>'Table 2 (Q3''20)'!U41-'Table 2 (Q2''20)'!T41</f>
        <v>0</v>
      </c>
      <c r="T39" s="638">
        <f>'Table 2 (Q3''20)'!V41-'Table 2 (Q2''20)'!U41</f>
        <v>0</v>
      </c>
      <c r="U39" s="638">
        <f>'Table 2 (Q3''20)'!W41-'Table 2 (Q2''20)'!V41</f>
        <v>0</v>
      </c>
      <c r="V39" s="638">
        <f>'Table 2 (Q3''20)'!X41-'Table 2 (Q2''20)'!W41</f>
        <v>0</v>
      </c>
      <c r="W39" s="638">
        <f>'Table 2 (Q3''20)'!Y41-'Table 2 (Q2''20)'!X41</f>
        <v>0</v>
      </c>
      <c r="X39" s="638">
        <f>'Table 2 (Q3''20)'!Z41-'Table 2 (Q2''20)'!Y41</f>
        <v>0</v>
      </c>
      <c r="Y39" s="638">
        <f>'Table 2 (Q3''20)'!AA41-'Table 2 (Q2''20)'!Z41</f>
        <v>0</v>
      </c>
      <c r="Z39" s="638">
        <f>'Table 2 (Q3''20)'!AB41-'Table 2 (Q2''20)'!AA41</f>
        <v>0</v>
      </c>
      <c r="AA39" s="638">
        <f>'Table 2 (Q3''20)'!AC41-'Table 2 (Q2''20)'!AB41</f>
        <v>0</v>
      </c>
      <c r="AB39" s="638">
        <f>'Table 2 (Q3''20)'!AD41-'Table 2 (Q2''20)'!AC41</f>
        <v>0</v>
      </c>
      <c r="AC39" s="638">
        <f>'Table 2 (Q3''20)'!AE41-'Table 2 (Q2''20)'!AD41</f>
        <v>0</v>
      </c>
      <c r="AD39" s="638">
        <f>'Table 2 (Q3''20)'!AF41-'Table 2 (Q2''20)'!AE41</f>
        <v>0</v>
      </c>
      <c r="AE39" s="638">
        <f>'Table 2 (Q3''20)'!AG41-'Table 2 (Q2''20)'!AF41</f>
        <v>0</v>
      </c>
      <c r="AF39" s="638">
        <f>'Table 2 (Q3''20)'!AH41-'Table 2 (Q2''20)'!AG41</f>
        <v>0</v>
      </c>
      <c r="AG39" s="638">
        <f>'Table 2 (Q3''20)'!AI41-'Table 2 (Q2''20)'!AH41</f>
        <v>0</v>
      </c>
      <c r="AH39" s="638">
        <f>'Table 2 (Q3''20)'!AJ41-'Table 2 (Q2''20)'!AI41</f>
        <v>0</v>
      </c>
      <c r="AI39" s="638">
        <f>'Table 2 (Q3''20)'!AK41-'Table 2 (Q2''20)'!AJ41</f>
        <v>0</v>
      </c>
      <c r="AJ39" s="638">
        <f>'Table 2 (Q3''20)'!AL41-'Table 2 (Q2''20)'!AK41</f>
        <v>0</v>
      </c>
      <c r="AK39" s="638">
        <f>'Table 2 (Q3''20)'!AM41-'Table 2 (Q2''20)'!AL41</f>
        <v>0</v>
      </c>
    </row>
    <row r="40" spans="1:37" x14ac:dyDescent="0.2">
      <c r="A40" s="632"/>
      <c r="B40" s="633" t="s">
        <v>18</v>
      </c>
      <c r="C40" s="638">
        <f>'Table 2 (Q3''20)'!C42-'Table 2 (Q2''20)'!C42</f>
        <v>0</v>
      </c>
      <c r="D40" s="638">
        <f>'Table 2 (Q3''20)'!D42-'Table 2 (Q2''20)'!D42</f>
        <v>0</v>
      </c>
      <c r="E40" s="638">
        <f>'Table 2 (Q3''20)'!E42-'Table 2 (Q2''20)'!E42</f>
        <v>0</v>
      </c>
      <c r="F40" s="638">
        <f>'Table 2 (Q3''20)'!F42-'Table 2 (Q2''20)'!F42</f>
        <v>0</v>
      </c>
      <c r="G40" s="638">
        <f>'Table 2 (Q3''20)'!G42-'Table 2 (Q2''20)'!G42</f>
        <v>0</v>
      </c>
      <c r="H40" s="638">
        <f>'Table 2 (Q3''20)'!H42-'Table 2 (Q2''20)'!H42</f>
        <v>0</v>
      </c>
      <c r="I40" s="638">
        <f>'Table 2 (Q3''20)'!I42-'Table 2 (Q2''20)'!I42</f>
        <v>-36.616799556320046</v>
      </c>
      <c r="J40" s="638">
        <f>'Table 2 (Q3''20)'!J42-'Table 2 (Q2''20)'!J42</f>
        <v>-44.163185599669077</v>
      </c>
      <c r="K40" s="638">
        <f>'Table 2 (Q3''20)'!K42</f>
        <v>0</v>
      </c>
      <c r="L40" s="638"/>
      <c r="M40" s="638">
        <f>'Table 2 (Q3''20)'!O42-'Table 2 (Q2''20)'!N42</f>
        <v>0</v>
      </c>
      <c r="N40" s="638">
        <f>'Table 2 (Q3''20)'!P42-'Table 2 (Q2''20)'!O42</f>
        <v>0</v>
      </c>
      <c r="O40" s="638">
        <f>'Table 2 (Q3''20)'!Q42-'Table 2 (Q2''20)'!P42</f>
        <v>0</v>
      </c>
      <c r="P40" s="638">
        <f>'Table 2 (Q3''20)'!R42-'Table 2 (Q2''20)'!Q42</f>
        <v>0</v>
      </c>
      <c r="Q40" s="638">
        <f>'Table 2 (Q3''20)'!S42-'Table 2 (Q2''20)'!R42</f>
        <v>0</v>
      </c>
      <c r="R40" s="638">
        <f>'Table 2 (Q3''20)'!T42-'Table 2 (Q2''20)'!S42</f>
        <v>0</v>
      </c>
      <c r="S40" s="638">
        <f>'Table 2 (Q3''20)'!U42-'Table 2 (Q2''20)'!T42</f>
        <v>0</v>
      </c>
      <c r="T40" s="638">
        <f>'Table 2 (Q3''20)'!V42-'Table 2 (Q2''20)'!U42</f>
        <v>0</v>
      </c>
      <c r="U40" s="638">
        <f>'Table 2 (Q3''20)'!W42-'Table 2 (Q2''20)'!V42</f>
        <v>0</v>
      </c>
      <c r="V40" s="638">
        <f>'Table 2 (Q3''20)'!X42-'Table 2 (Q2''20)'!W42</f>
        <v>0</v>
      </c>
      <c r="W40" s="638">
        <f>'Table 2 (Q3''20)'!Y42-'Table 2 (Q2''20)'!X42</f>
        <v>0</v>
      </c>
      <c r="X40" s="638">
        <f>'Table 2 (Q3''20)'!Z42-'Table 2 (Q2''20)'!Y42</f>
        <v>0</v>
      </c>
      <c r="Y40" s="638">
        <f>'Table 2 (Q3''20)'!AA42-'Table 2 (Q2''20)'!Z42</f>
        <v>0</v>
      </c>
      <c r="Z40" s="638">
        <f>'Table 2 (Q3''20)'!AB42-'Table 2 (Q2''20)'!AA42</f>
        <v>0</v>
      </c>
      <c r="AA40" s="638">
        <f>'Table 2 (Q3''20)'!AC42-'Table 2 (Q2''20)'!AB42</f>
        <v>0</v>
      </c>
      <c r="AB40" s="638">
        <f>'Table 2 (Q3''20)'!AD42-'Table 2 (Q2''20)'!AC42</f>
        <v>0</v>
      </c>
      <c r="AC40" s="638">
        <f>'Table 2 (Q3''20)'!AE42-'Table 2 (Q2''20)'!AD42</f>
        <v>0</v>
      </c>
      <c r="AD40" s="638">
        <f>'Table 2 (Q3''20)'!AF42-'Table 2 (Q2''20)'!AE42</f>
        <v>0</v>
      </c>
      <c r="AE40" s="638">
        <f>'Table 2 (Q3''20)'!AG42-'Table 2 (Q2''20)'!AF42</f>
        <v>0</v>
      </c>
      <c r="AF40" s="638">
        <f>'Table 2 (Q3''20)'!AH42-'Table 2 (Q2''20)'!AG42</f>
        <v>0</v>
      </c>
      <c r="AG40" s="638">
        <f>'Table 2 (Q3''20)'!AI42-'Table 2 (Q2''20)'!AH42</f>
        <v>0</v>
      </c>
      <c r="AH40" s="638">
        <f>'Table 2 (Q3''20)'!AJ42-'Table 2 (Q2''20)'!AI42</f>
        <v>0</v>
      </c>
      <c r="AI40" s="638">
        <f>'Table 2 (Q3''20)'!AK42-'Table 2 (Q2''20)'!AJ42</f>
        <v>0</v>
      </c>
      <c r="AJ40" s="638">
        <f>'Table 2 (Q3''20)'!AL42-'Table 2 (Q2''20)'!AK42</f>
        <v>0</v>
      </c>
      <c r="AK40" s="638">
        <f>'Table 2 (Q3''20)'!AM42-'Table 2 (Q2''20)'!AL42</f>
        <v>0</v>
      </c>
    </row>
    <row r="41" spans="1:37" s="399" customFormat="1" x14ac:dyDescent="0.2">
      <c r="A41" s="632"/>
      <c r="B41" s="639" t="s">
        <v>19</v>
      </c>
      <c r="C41" s="640">
        <f>'Table 2 (Q3''20)'!C43-'Table 2 (Q2''20)'!C43</f>
        <v>0</v>
      </c>
      <c r="D41" s="640">
        <f>'Table 2 (Q3''20)'!D43-'Table 2 (Q2''20)'!D43</f>
        <v>0</v>
      </c>
      <c r="E41" s="640">
        <f>'Table 2 (Q3''20)'!E43-'Table 2 (Q2''20)'!E43</f>
        <v>0</v>
      </c>
      <c r="F41" s="640">
        <f>'Table 2 (Q3''20)'!F43-'Table 2 (Q2''20)'!F43</f>
        <v>0</v>
      </c>
      <c r="G41" s="640">
        <f>'Table 2 (Q3''20)'!G43-'Table 2 (Q2''20)'!G43</f>
        <v>0</v>
      </c>
      <c r="H41" s="640">
        <f>'Table 2 (Q3''20)'!H43-'Table 2 (Q2''20)'!H43</f>
        <v>0</v>
      </c>
      <c r="I41" s="640">
        <f>'Table 2 (Q3''20)'!I43-'Table 2 (Q2''20)'!I43</f>
        <v>1.1093928336039482</v>
      </c>
      <c r="J41" s="640">
        <f>'Table 2 (Q3''20)'!J43-'Table 2 (Q2''20)'!J43</f>
        <v>-23.399810234816016</v>
      </c>
      <c r="K41" s="640">
        <f>'Table 2 (Q3''20)'!K43</f>
        <v>0</v>
      </c>
      <c r="L41" s="640"/>
      <c r="M41" s="640">
        <f>'Table 2 (Q3''20)'!O43-'Table 2 (Q2''20)'!N43</f>
        <v>0</v>
      </c>
      <c r="N41" s="640">
        <f>'Table 2 (Q3''20)'!P43-'Table 2 (Q2''20)'!O43</f>
        <v>0</v>
      </c>
      <c r="O41" s="640">
        <f>'Table 2 (Q3''20)'!Q43-'Table 2 (Q2''20)'!P43</f>
        <v>0</v>
      </c>
      <c r="P41" s="640">
        <f>'Table 2 (Q3''20)'!R43-'Table 2 (Q2''20)'!Q43</f>
        <v>0</v>
      </c>
      <c r="Q41" s="640">
        <f>'Table 2 (Q3''20)'!S43-'Table 2 (Q2''20)'!R43</f>
        <v>0</v>
      </c>
      <c r="R41" s="640">
        <f>'Table 2 (Q3''20)'!T43-'Table 2 (Q2''20)'!S43</f>
        <v>0</v>
      </c>
      <c r="S41" s="640">
        <f>'Table 2 (Q3''20)'!U43-'Table 2 (Q2''20)'!T43</f>
        <v>0</v>
      </c>
      <c r="T41" s="640">
        <f>'Table 2 (Q3''20)'!V43-'Table 2 (Q2''20)'!U43</f>
        <v>0</v>
      </c>
      <c r="U41" s="640">
        <f>'Table 2 (Q3''20)'!W43-'Table 2 (Q2''20)'!V43</f>
        <v>0</v>
      </c>
      <c r="V41" s="640">
        <f>'Table 2 (Q3''20)'!X43-'Table 2 (Q2''20)'!W43</f>
        <v>0</v>
      </c>
      <c r="W41" s="640">
        <f>'Table 2 (Q3''20)'!Y43-'Table 2 (Q2''20)'!X43</f>
        <v>0</v>
      </c>
      <c r="X41" s="640">
        <f>'Table 2 (Q3''20)'!Z43-'Table 2 (Q2''20)'!Y43</f>
        <v>0</v>
      </c>
      <c r="Y41" s="640">
        <f>'Table 2 (Q3''20)'!AA43-'Table 2 (Q2''20)'!Z43</f>
        <v>0</v>
      </c>
      <c r="Z41" s="640">
        <f>'Table 2 (Q3''20)'!AB43-'Table 2 (Q2''20)'!AA43</f>
        <v>0</v>
      </c>
      <c r="AA41" s="640">
        <f>'Table 2 (Q3''20)'!AC43-'Table 2 (Q2''20)'!AB43</f>
        <v>0</v>
      </c>
      <c r="AB41" s="640">
        <f>'Table 2 (Q3''20)'!AD43-'Table 2 (Q2''20)'!AC43</f>
        <v>0</v>
      </c>
      <c r="AC41" s="640">
        <f>'Table 2 (Q3''20)'!AE43-'Table 2 (Q2''20)'!AD43</f>
        <v>0</v>
      </c>
      <c r="AD41" s="640">
        <f>'Table 2 (Q3''20)'!AF43-'Table 2 (Q2''20)'!AE43</f>
        <v>0</v>
      </c>
      <c r="AE41" s="640">
        <f>'Table 2 (Q3''20)'!AG43-'Table 2 (Q2''20)'!AF43</f>
        <v>0</v>
      </c>
      <c r="AF41" s="640">
        <f>'Table 2 (Q3''20)'!AH43-'Table 2 (Q2''20)'!AG43</f>
        <v>0</v>
      </c>
      <c r="AG41" s="640">
        <f>'Table 2 (Q3''20)'!AI43-'Table 2 (Q2''20)'!AH43</f>
        <v>0</v>
      </c>
      <c r="AH41" s="640">
        <f>'Table 2 (Q3''20)'!AJ43-'Table 2 (Q2''20)'!AI43</f>
        <v>0</v>
      </c>
      <c r="AI41" s="640">
        <f>'Table 2 (Q3''20)'!AK43-'Table 2 (Q2''20)'!AJ43</f>
        <v>0</v>
      </c>
      <c r="AJ41" s="640">
        <f>'Table 2 (Q3''20)'!AL43-'Table 2 (Q2''20)'!AK43</f>
        <v>0</v>
      </c>
      <c r="AK41" s="640">
        <f>'Table 2 (Q3''20)'!AM43-'Table 2 (Q2''20)'!AL43</f>
        <v>0</v>
      </c>
    </row>
    <row r="42" spans="1:37" s="810" customFormat="1" x14ac:dyDescent="0.2">
      <c r="A42" s="809"/>
      <c r="B42" s="641" t="s">
        <v>58</v>
      </c>
      <c r="C42" s="637">
        <f>'Table 2 (Q3''20)'!C44-'Table 2 (Q2''20)'!C44</f>
        <v>0</v>
      </c>
      <c r="D42" s="637">
        <f>'Table 2 (Q3''20)'!D44-'Table 2 (Q2''20)'!D44</f>
        <v>0</v>
      </c>
      <c r="E42" s="637">
        <f>'Table 2 (Q3''20)'!E44-'Table 2 (Q2''20)'!E44</f>
        <v>0</v>
      </c>
      <c r="F42" s="637">
        <f>'Table 2 (Q3''20)'!F44-'Table 2 (Q2''20)'!F44</f>
        <v>0</v>
      </c>
      <c r="G42" s="637">
        <f>'Table 2 (Q3''20)'!G44-'Table 2 (Q2''20)'!G44</f>
        <v>0</v>
      </c>
      <c r="H42" s="637">
        <f>'Table 2 (Q3''20)'!H44-'Table 2 (Q2''20)'!H44</f>
        <v>0</v>
      </c>
      <c r="I42" s="637">
        <f>'Table 2 (Q3''20)'!I44-'Table 2 (Q2''20)'!I44</f>
        <v>0</v>
      </c>
      <c r="J42" s="637">
        <f>'Table 2 (Q3''20)'!J44-'Table 2 (Q2''20)'!J44</f>
        <v>-14.210671017598884</v>
      </c>
      <c r="K42" s="637">
        <f>'Table 2 (Q3''20)'!K44</f>
        <v>253.89584683719215</v>
      </c>
      <c r="L42" s="637"/>
      <c r="M42" s="637">
        <f>'Table 2 (Q3''20)'!O44-'Table 2 (Q2''20)'!N44</f>
        <v>0</v>
      </c>
      <c r="N42" s="637">
        <f>'Table 2 (Q3''20)'!P44-'Table 2 (Q2''20)'!O44</f>
        <v>0</v>
      </c>
      <c r="O42" s="637">
        <f>'Table 2 (Q3''20)'!Q44-'Table 2 (Q2''20)'!P44</f>
        <v>0</v>
      </c>
      <c r="P42" s="637">
        <f>'Table 2 (Q3''20)'!R44-'Table 2 (Q2''20)'!Q44</f>
        <v>0</v>
      </c>
      <c r="Q42" s="637">
        <f>'Table 2 (Q3''20)'!S44-'Table 2 (Q2''20)'!R44</f>
        <v>0</v>
      </c>
      <c r="R42" s="637">
        <f>'Table 2 (Q3''20)'!T44-'Table 2 (Q2''20)'!S44</f>
        <v>0</v>
      </c>
      <c r="S42" s="637">
        <f>'Table 2 (Q3''20)'!U44-'Table 2 (Q2''20)'!T44</f>
        <v>0</v>
      </c>
      <c r="T42" s="637">
        <f>'Table 2 (Q3''20)'!V44-'Table 2 (Q2''20)'!U44</f>
        <v>0</v>
      </c>
      <c r="U42" s="637">
        <f>'Table 2 (Q3''20)'!W44-'Table 2 (Q2''20)'!V44</f>
        <v>0</v>
      </c>
      <c r="V42" s="637">
        <f>'Table 2 (Q3''20)'!X44-'Table 2 (Q2''20)'!W44</f>
        <v>0</v>
      </c>
      <c r="W42" s="637">
        <f>'Table 2 (Q3''20)'!Y44-'Table 2 (Q2''20)'!X44</f>
        <v>0</v>
      </c>
      <c r="X42" s="637">
        <f>'Table 2 (Q3''20)'!Z44-'Table 2 (Q2''20)'!Y44</f>
        <v>0</v>
      </c>
      <c r="Y42" s="637">
        <f>'Table 2 (Q3''20)'!AA44-'Table 2 (Q2''20)'!Z44</f>
        <v>0</v>
      </c>
      <c r="Z42" s="637">
        <f>'Table 2 (Q3''20)'!AB44-'Table 2 (Q2''20)'!AA44</f>
        <v>0</v>
      </c>
      <c r="AA42" s="637">
        <f>'Table 2 (Q3''20)'!AC44-'Table 2 (Q2''20)'!AB44</f>
        <v>0</v>
      </c>
      <c r="AB42" s="637">
        <f>'Table 2 (Q3''20)'!AD44-'Table 2 (Q2''20)'!AC44</f>
        <v>0</v>
      </c>
      <c r="AC42" s="637">
        <f>'Table 2 (Q3''20)'!AE44-'Table 2 (Q2''20)'!AD44</f>
        <v>0</v>
      </c>
      <c r="AD42" s="637">
        <f>'Table 2 (Q3''20)'!AF44-'Table 2 (Q2''20)'!AE44</f>
        <v>0</v>
      </c>
      <c r="AE42" s="637">
        <f>'Table 2 (Q3''20)'!AG44-'Table 2 (Q2''20)'!AF44</f>
        <v>0</v>
      </c>
      <c r="AF42" s="637">
        <f>'Table 2 (Q3''20)'!AH44-'Table 2 (Q2''20)'!AG44</f>
        <v>-5.0999999999999872</v>
      </c>
      <c r="AG42" s="637">
        <f>'Table 2 (Q3''20)'!AI44-'Table 2 (Q2''20)'!AH44</f>
        <v>-10.199999999999982</v>
      </c>
      <c r="AH42" s="637">
        <f>'Table 2 (Q3''20)'!AJ44-'Table 2 (Q2''20)'!AI44</f>
        <v>15.300000000000018</v>
      </c>
      <c r="AI42" s="637">
        <f>'Table 2 (Q3''20)'!AK44-'Table 2 (Q2''20)'!AJ44</f>
        <v>-0.44166775439970252</v>
      </c>
      <c r="AJ42" s="637">
        <f>'Table 2 (Q3''20)'!AL44-'Table 2 (Q2''20)'!AK44</f>
        <v>-5.2866677543997085</v>
      </c>
      <c r="AK42" s="637">
        <f>'Table 2 (Q3''20)'!AM44-'Table 2 (Q2''20)'!AL44</f>
        <v>58.667332245600292</v>
      </c>
    </row>
    <row r="43" spans="1:37" s="811" customFormat="1" x14ac:dyDescent="0.2">
      <c r="A43" s="809"/>
      <c r="B43" s="642" t="s">
        <v>31</v>
      </c>
      <c r="C43" s="643">
        <f>'Table 2 (Q3''20)'!C45-'Table 2 (Q2''20)'!C45</f>
        <v>5</v>
      </c>
      <c r="D43" s="643">
        <f>'Table 2 (Q3''20)'!D45-'Table 2 (Q2''20)'!D45</f>
        <v>10</v>
      </c>
      <c r="E43" s="643">
        <f>'Table 2 (Q3''20)'!E45-'Table 2 (Q2''20)'!E45</f>
        <v>15</v>
      </c>
      <c r="F43" s="643">
        <f>'Table 2 (Q3''20)'!F45-'Table 2 (Q2''20)'!F45</f>
        <v>15</v>
      </c>
      <c r="G43" s="643">
        <f>'Table 2 (Q3''20)'!G45-'Table 2 (Q2''20)'!G45</f>
        <v>15</v>
      </c>
      <c r="H43" s="643">
        <f>'Table 2 (Q3''20)'!H45-'Table 2 (Q2''20)'!H45</f>
        <v>15</v>
      </c>
      <c r="I43" s="643">
        <f>'Table 2 (Q3''20)'!I45-'Table 2 (Q2''20)'!I45</f>
        <v>0.30055112150728291</v>
      </c>
      <c r="J43" s="643">
        <f>'Table 2 (Q3''20)'!J45-'Table 2 (Q2''20)'!J45</f>
        <v>-12.198852208957192</v>
      </c>
      <c r="K43" s="643">
        <f>'Table 2 (Q3''20)'!K45</f>
        <v>555.72352947256786</v>
      </c>
      <c r="L43" s="643"/>
      <c r="M43" s="643">
        <f>'Table 2 (Q3''20)'!O45-'Table 2 (Q2''20)'!N45</f>
        <v>0</v>
      </c>
      <c r="N43" s="643">
        <f>'Table 2 (Q3''20)'!P45-'Table 2 (Q2''20)'!O45</f>
        <v>0</v>
      </c>
      <c r="O43" s="643">
        <f>'Table 2 (Q3''20)'!Q45-'Table 2 (Q2''20)'!P45</f>
        <v>5</v>
      </c>
      <c r="P43" s="643">
        <f>'Table 2 (Q3''20)'!R45-'Table 2 (Q2''20)'!Q45</f>
        <v>5</v>
      </c>
      <c r="Q43" s="643">
        <f>'Table 2 (Q3''20)'!S45-'Table 2 (Q2''20)'!R45</f>
        <v>5</v>
      </c>
      <c r="R43" s="643">
        <f>'Table 2 (Q3''20)'!T45-'Table 2 (Q2''20)'!S45</f>
        <v>0</v>
      </c>
      <c r="S43" s="643">
        <f>'Table 2 (Q3''20)'!U45-'Table 2 (Q2''20)'!T45</f>
        <v>5</v>
      </c>
      <c r="T43" s="643">
        <f>'Table 2 (Q3''20)'!V45-'Table 2 (Q2''20)'!U45</f>
        <v>5</v>
      </c>
      <c r="U43" s="643">
        <f>'Table 2 (Q3''20)'!W45-'Table 2 (Q2''20)'!V45</f>
        <v>5</v>
      </c>
      <c r="V43" s="643">
        <f>'Table 2 (Q3''20)'!X45-'Table 2 (Q2''20)'!W45</f>
        <v>0</v>
      </c>
      <c r="W43" s="643">
        <f>'Table 2 (Q3''20)'!Y45-'Table 2 (Q2''20)'!X45</f>
        <v>5</v>
      </c>
      <c r="X43" s="643">
        <f>'Table 2 (Q3''20)'!Z45-'Table 2 (Q2''20)'!Y45</f>
        <v>5</v>
      </c>
      <c r="Y43" s="643">
        <f>'Table 2 (Q3''20)'!AA45-'Table 2 (Q2''20)'!Z45</f>
        <v>5</v>
      </c>
      <c r="Z43" s="643">
        <f>'Table 2 (Q3''20)'!AB45-'Table 2 (Q2''20)'!AA45</f>
        <v>0</v>
      </c>
      <c r="AA43" s="643">
        <f>'Table 2 (Q3''20)'!AC45-'Table 2 (Q2''20)'!AB45</f>
        <v>5</v>
      </c>
      <c r="AB43" s="643">
        <f>'Table 2 (Q3''20)'!AD45-'Table 2 (Q2''20)'!AC45</f>
        <v>5</v>
      </c>
      <c r="AC43" s="643">
        <f>'Table 2 (Q3''20)'!AE45-'Table 2 (Q2''20)'!AD45</f>
        <v>5</v>
      </c>
      <c r="AD43" s="643">
        <f>'Table 2 (Q3''20)'!AF45-'Table 2 (Q2''20)'!AE45</f>
        <v>0</v>
      </c>
      <c r="AE43" s="643">
        <f>'Table 2 (Q3''20)'!AG45-'Table 2 (Q2''20)'!AF45</f>
        <v>7.5287054926860719E-2</v>
      </c>
      <c r="AF43" s="643">
        <f>'Table 2 (Q3''20)'!AH45-'Table 2 (Q2''20)'!AG45</f>
        <v>7.5220710682430081E-2</v>
      </c>
      <c r="AG43" s="643">
        <f>'Table 2 (Q3''20)'!AI45-'Table 2 (Q2''20)'!AH45</f>
        <v>7.4689956726558648E-2</v>
      </c>
      <c r="AH43" s="643">
        <f>'Table 2 (Q3''20)'!AJ45-'Table 2 (Q2''20)'!AI45</f>
        <v>7.5353399171348201E-2</v>
      </c>
      <c r="AI43" s="643">
        <f>'Table 2 (Q3''20)'!AK45-'Table 2 (Q2''20)'!AJ45</f>
        <v>2.7196257181796284</v>
      </c>
      <c r="AJ43" s="643">
        <f>'Table 2 (Q3''20)'!AL45-'Table 2 (Q2''20)'!AK45</f>
        <v>2.7161881260458216</v>
      </c>
      <c r="AK43" s="643">
        <f>'Table 2 (Q3''20)'!AM45-'Table 2 (Q2''20)'!AL45</f>
        <v>128.85377413304593</v>
      </c>
    </row>
    <row r="44" spans="1:37" s="399" customFormat="1" x14ac:dyDescent="0.2">
      <c r="A44" s="632"/>
      <c r="B44" s="644" t="s">
        <v>102</v>
      </c>
      <c r="C44" s="638">
        <f>'Table 2 (Q3''20)'!C46-'Table 2 (Q2''20)'!C46</f>
        <v>0</v>
      </c>
      <c r="D44" s="638">
        <f>'Table 2 (Q3''20)'!D46-'Table 2 (Q2''20)'!D46</f>
        <v>0</v>
      </c>
      <c r="E44" s="638">
        <f>'Table 2 (Q3''20)'!E46-'Table 2 (Q2''20)'!E46</f>
        <v>0</v>
      </c>
      <c r="F44" s="638">
        <f>'Table 2 (Q3''20)'!F46-'Table 2 (Q2''20)'!F46</f>
        <v>0</v>
      </c>
      <c r="G44" s="638">
        <f>'Table 2 (Q3''20)'!G46-'Table 2 (Q2''20)'!G46</f>
        <v>0</v>
      </c>
      <c r="H44" s="638">
        <f>'Table 2 (Q3''20)'!H46-'Table 2 (Q2''20)'!H46</f>
        <v>0</v>
      </c>
      <c r="I44" s="638">
        <f>'Table 2 (Q3''20)'!I46-'Table 2 (Q2''20)'!I46</f>
        <v>1.427703579149636</v>
      </c>
      <c r="J44" s="638">
        <f>'Table 2 (Q3''20)'!J46-'Table 2 (Q2''20)'!J46</f>
        <v>29.10529054367862</v>
      </c>
      <c r="K44" s="638">
        <f>'Table 2 (Q3''20)'!K46</f>
        <v>485.13788133557529</v>
      </c>
      <c r="L44" s="638"/>
      <c r="M44" s="638">
        <f>'Table 2 (Q3''20)'!O46-'Table 2 (Q2''20)'!N46</f>
        <v>0</v>
      </c>
      <c r="N44" s="638">
        <f>'Table 2 (Q3''20)'!P46-'Table 2 (Q2''20)'!O46</f>
        <v>0</v>
      </c>
      <c r="O44" s="638">
        <f>'Table 2 (Q3''20)'!Q46-'Table 2 (Q2''20)'!P46</f>
        <v>0</v>
      </c>
      <c r="P44" s="638">
        <f>'Table 2 (Q3''20)'!R46-'Table 2 (Q2''20)'!Q46</f>
        <v>0</v>
      </c>
      <c r="Q44" s="638">
        <f>'Table 2 (Q3''20)'!S46-'Table 2 (Q2''20)'!R46</f>
        <v>0</v>
      </c>
      <c r="R44" s="638">
        <f>'Table 2 (Q3''20)'!T46-'Table 2 (Q2''20)'!S46</f>
        <v>0</v>
      </c>
      <c r="S44" s="638">
        <f>'Table 2 (Q3''20)'!U46-'Table 2 (Q2''20)'!T46</f>
        <v>0</v>
      </c>
      <c r="T44" s="638">
        <f>'Table 2 (Q3''20)'!V46-'Table 2 (Q2''20)'!U46</f>
        <v>0</v>
      </c>
      <c r="U44" s="638">
        <f>'Table 2 (Q3''20)'!W46-'Table 2 (Q2''20)'!V46</f>
        <v>0</v>
      </c>
      <c r="V44" s="638">
        <f>'Table 2 (Q3''20)'!X46-'Table 2 (Q2''20)'!W46</f>
        <v>0</v>
      </c>
      <c r="W44" s="638">
        <f>'Table 2 (Q3''20)'!Y46-'Table 2 (Q2''20)'!X46</f>
        <v>0</v>
      </c>
      <c r="X44" s="638">
        <f>'Table 2 (Q3''20)'!Z46-'Table 2 (Q2''20)'!Y46</f>
        <v>0</v>
      </c>
      <c r="Y44" s="638">
        <f>'Table 2 (Q3''20)'!AA46-'Table 2 (Q2''20)'!Z46</f>
        <v>0</v>
      </c>
      <c r="Z44" s="638">
        <f>'Table 2 (Q3''20)'!AB46-'Table 2 (Q2''20)'!AA46</f>
        <v>0</v>
      </c>
      <c r="AA44" s="638">
        <f>'Table 2 (Q3''20)'!AC46-'Table 2 (Q2''20)'!AB46</f>
        <v>0</v>
      </c>
      <c r="AB44" s="638">
        <f>'Table 2 (Q3''20)'!AD46-'Table 2 (Q2''20)'!AC46</f>
        <v>0</v>
      </c>
      <c r="AC44" s="638">
        <f>'Table 2 (Q3''20)'!AE46-'Table 2 (Q2''20)'!AD46</f>
        <v>0</v>
      </c>
      <c r="AD44" s="638">
        <f>'Table 2 (Q3''20)'!AF46-'Table 2 (Q2''20)'!AE46</f>
        <v>0</v>
      </c>
      <c r="AE44" s="638">
        <f>'Table 2 (Q3''20)'!AG46-'Table 2 (Q2''20)'!AF46</f>
        <v>0.35692589478740899</v>
      </c>
      <c r="AF44" s="638">
        <f>'Table 2 (Q3''20)'!AH46-'Table 2 (Q2''20)'!AG46</f>
        <v>0.35692589478740899</v>
      </c>
      <c r="AG44" s="638">
        <f>'Table 2 (Q3''20)'!AI46-'Table 2 (Q2''20)'!AH46</f>
        <v>0.35692589478740899</v>
      </c>
      <c r="AH44" s="638">
        <f>'Table 2 (Q3''20)'!AJ46-'Table 2 (Q2''20)'!AI46</f>
        <v>0.35692589478740899</v>
      </c>
      <c r="AI44" s="638">
        <f>'Table 2 (Q3''20)'!AK46-'Table 2 (Q2''20)'!AJ46</f>
        <v>-6</v>
      </c>
      <c r="AJ44" s="638">
        <f>'Table 2 (Q3''20)'!AL46-'Table 2 (Q2''20)'!AK46</f>
        <v>-12.496770124683863</v>
      </c>
      <c r="AK44" s="638">
        <f>'Table 2 (Q3''20)'!AM46-'Table 2 (Q2''20)'!AL46</f>
        <v>95.913814398901081</v>
      </c>
    </row>
    <row r="45" spans="1:37" s="399" customFormat="1" x14ac:dyDescent="0.2">
      <c r="A45" s="632"/>
      <c r="B45" s="633" t="s">
        <v>15</v>
      </c>
      <c r="C45" s="638">
        <f>'Table 2 (Q3''20)'!C47-'Table 2 (Q2''20)'!C47</f>
        <v>0</v>
      </c>
      <c r="D45" s="638">
        <f>'Table 2 (Q3''20)'!D47-'Table 2 (Q2''20)'!D47</f>
        <v>0</v>
      </c>
      <c r="E45" s="638">
        <f>'Table 2 (Q3''20)'!E47-'Table 2 (Q2''20)'!E47</f>
        <v>0</v>
      </c>
      <c r="F45" s="638">
        <f>'Table 2 (Q3''20)'!F47-'Table 2 (Q2''20)'!F47</f>
        <v>0</v>
      </c>
      <c r="G45" s="638">
        <f>'Table 2 (Q3''20)'!G47-'Table 2 (Q2''20)'!G47</f>
        <v>0</v>
      </c>
      <c r="H45" s="638">
        <f>'Table 2 (Q3''20)'!H47-'Table 2 (Q2''20)'!H47</f>
        <v>0</v>
      </c>
      <c r="I45" s="638">
        <f>'Table 2 (Q3''20)'!I47-'Table 2 (Q2''20)'!I47</f>
        <v>0</v>
      </c>
      <c r="J45" s="638">
        <f>'Table 2 (Q3''20)'!J47-'Table 2 (Q2''20)'!J47</f>
        <v>19.633066666666707</v>
      </c>
      <c r="K45" s="638">
        <f>'Table 2 (Q3''20)'!K47</f>
        <v>192</v>
      </c>
      <c r="L45" s="638"/>
      <c r="M45" s="638">
        <f>'Table 2 (Q3''20)'!O47-'Table 2 (Q2''20)'!N47</f>
        <v>0</v>
      </c>
      <c r="N45" s="638">
        <f>'Table 2 (Q3''20)'!P47-'Table 2 (Q2''20)'!O47</f>
        <v>0</v>
      </c>
      <c r="O45" s="638">
        <f>'Table 2 (Q3''20)'!Q47-'Table 2 (Q2''20)'!P47</f>
        <v>0</v>
      </c>
      <c r="P45" s="638">
        <f>'Table 2 (Q3''20)'!R47-'Table 2 (Q2''20)'!Q47</f>
        <v>0</v>
      </c>
      <c r="Q45" s="638">
        <f>'Table 2 (Q3''20)'!S47-'Table 2 (Q2''20)'!R47</f>
        <v>0</v>
      </c>
      <c r="R45" s="638">
        <f>'Table 2 (Q3''20)'!T47-'Table 2 (Q2''20)'!S47</f>
        <v>0</v>
      </c>
      <c r="S45" s="638">
        <f>'Table 2 (Q3''20)'!U47-'Table 2 (Q2''20)'!T47</f>
        <v>0</v>
      </c>
      <c r="T45" s="638">
        <f>'Table 2 (Q3''20)'!V47-'Table 2 (Q2''20)'!U47</f>
        <v>0</v>
      </c>
      <c r="U45" s="638">
        <f>'Table 2 (Q3''20)'!W47-'Table 2 (Q2''20)'!V47</f>
        <v>0</v>
      </c>
      <c r="V45" s="638">
        <f>'Table 2 (Q3''20)'!X47-'Table 2 (Q2''20)'!W47</f>
        <v>0</v>
      </c>
      <c r="W45" s="638">
        <f>'Table 2 (Q3''20)'!Y47-'Table 2 (Q2''20)'!X47</f>
        <v>0</v>
      </c>
      <c r="X45" s="638">
        <f>'Table 2 (Q3''20)'!Z47-'Table 2 (Q2''20)'!Y47</f>
        <v>0</v>
      </c>
      <c r="Y45" s="638">
        <f>'Table 2 (Q3''20)'!AA47-'Table 2 (Q2''20)'!Z47</f>
        <v>0</v>
      </c>
      <c r="Z45" s="638">
        <f>'Table 2 (Q3''20)'!AB47-'Table 2 (Q2''20)'!AA47</f>
        <v>0</v>
      </c>
      <c r="AA45" s="638">
        <f>'Table 2 (Q3''20)'!AC47-'Table 2 (Q2''20)'!AB47</f>
        <v>0</v>
      </c>
      <c r="AB45" s="638">
        <f>'Table 2 (Q3''20)'!AD47-'Table 2 (Q2''20)'!AC47</f>
        <v>0</v>
      </c>
      <c r="AC45" s="638">
        <f>'Table 2 (Q3''20)'!AE47-'Table 2 (Q2''20)'!AD47</f>
        <v>0</v>
      </c>
      <c r="AD45" s="638">
        <f>'Table 2 (Q3''20)'!AF47-'Table 2 (Q2''20)'!AE47</f>
        <v>0</v>
      </c>
      <c r="AE45" s="638">
        <f>'Table 2 (Q3''20)'!AG47-'Table 2 (Q2''20)'!AF47</f>
        <v>0</v>
      </c>
      <c r="AF45" s="638">
        <f>'Table 2 (Q3''20)'!AH47-'Table 2 (Q2''20)'!AG47</f>
        <v>0</v>
      </c>
      <c r="AG45" s="638">
        <f>'Table 2 (Q3''20)'!AI47-'Table 2 (Q2''20)'!AH47</f>
        <v>0</v>
      </c>
      <c r="AH45" s="638">
        <f>'Table 2 (Q3''20)'!AJ47-'Table 2 (Q2''20)'!AI47</f>
        <v>0</v>
      </c>
      <c r="AI45" s="638">
        <f>'Table 2 (Q3''20)'!AK47-'Table 2 (Q2''20)'!AJ47</f>
        <v>0</v>
      </c>
      <c r="AJ45" s="638">
        <f>'Table 2 (Q3''20)'!AL47-'Table 2 (Q2''20)'!AK47</f>
        <v>-2.9997634031386937</v>
      </c>
      <c r="AK45" s="638">
        <f>'Table 2 (Q3''20)'!AM47-'Table 2 (Q2''20)'!AL47</f>
        <v>47.170762725415869</v>
      </c>
    </row>
    <row r="46" spans="1:37" x14ac:dyDescent="0.2">
      <c r="A46" s="632"/>
      <c r="B46" s="633" t="s">
        <v>16</v>
      </c>
      <c r="C46" s="638">
        <f>'Table 2 (Q3''20)'!C48-'Table 2 (Q2''20)'!C48</f>
        <v>0</v>
      </c>
      <c r="D46" s="638">
        <f>'Table 2 (Q3''20)'!D48-'Table 2 (Q2''20)'!D48</f>
        <v>0</v>
      </c>
      <c r="E46" s="638">
        <f>'Table 2 (Q3''20)'!E48-'Table 2 (Q2''20)'!E48</f>
        <v>0</v>
      </c>
      <c r="F46" s="638">
        <f>'Table 2 (Q3''20)'!F48-'Table 2 (Q2''20)'!F48</f>
        <v>0</v>
      </c>
      <c r="G46" s="638">
        <f>'Table 2 (Q3''20)'!G48-'Table 2 (Q2''20)'!G48</f>
        <v>0</v>
      </c>
      <c r="H46" s="638">
        <f>'Table 2 (Q3''20)'!H48-'Table 2 (Q2''20)'!H48</f>
        <v>0</v>
      </c>
      <c r="I46" s="638">
        <f>'Table 2 (Q3''20)'!I48-'Table 2 (Q2''20)'!I48</f>
        <v>0</v>
      </c>
      <c r="J46" s="638">
        <f>'Table 2 (Q3''20)'!J48-'Table 2 (Q2''20)'!J48</f>
        <v>3</v>
      </c>
      <c r="K46" s="638">
        <f>'Table 2 (Q3''20)'!K48</f>
        <v>60</v>
      </c>
      <c r="L46" s="638"/>
      <c r="M46" s="638">
        <f>'Table 2 (Q3''20)'!O48-'Table 2 (Q2''20)'!N48</f>
        <v>0</v>
      </c>
      <c r="N46" s="638">
        <f>'Table 2 (Q3''20)'!P48-'Table 2 (Q2''20)'!O48</f>
        <v>0</v>
      </c>
      <c r="O46" s="638">
        <f>'Table 2 (Q3''20)'!Q48-'Table 2 (Q2''20)'!P48</f>
        <v>0</v>
      </c>
      <c r="P46" s="638">
        <f>'Table 2 (Q3''20)'!R48-'Table 2 (Q2''20)'!Q48</f>
        <v>0</v>
      </c>
      <c r="Q46" s="638">
        <f>'Table 2 (Q3''20)'!S48-'Table 2 (Q2''20)'!R48</f>
        <v>0</v>
      </c>
      <c r="R46" s="638">
        <f>'Table 2 (Q3''20)'!T48-'Table 2 (Q2''20)'!S48</f>
        <v>0</v>
      </c>
      <c r="S46" s="638">
        <f>'Table 2 (Q3''20)'!U48-'Table 2 (Q2''20)'!T48</f>
        <v>0</v>
      </c>
      <c r="T46" s="638">
        <f>'Table 2 (Q3''20)'!V48-'Table 2 (Q2''20)'!U48</f>
        <v>0</v>
      </c>
      <c r="U46" s="638">
        <f>'Table 2 (Q3''20)'!W48-'Table 2 (Q2''20)'!V48</f>
        <v>0</v>
      </c>
      <c r="V46" s="638">
        <f>'Table 2 (Q3''20)'!X48-'Table 2 (Q2''20)'!W48</f>
        <v>0</v>
      </c>
      <c r="W46" s="638">
        <f>'Table 2 (Q3''20)'!Y48-'Table 2 (Q2''20)'!X48</f>
        <v>0</v>
      </c>
      <c r="X46" s="638">
        <f>'Table 2 (Q3''20)'!Z48-'Table 2 (Q2''20)'!Y48</f>
        <v>0</v>
      </c>
      <c r="Y46" s="638">
        <f>'Table 2 (Q3''20)'!AA48-'Table 2 (Q2''20)'!Z48</f>
        <v>0</v>
      </c>
      <c r="Z46" s="638">
        <f>'Table 2 (Q3''20)'!AB48-'Table 2 (Q2''20)'!AA48</f>
        <v>0</v>
      </c>
      <c r="AA46" s="638">
        <f>'Table 2 (Q3''20)'!AC48-'Table 2 (Q2''20)'!AB48</f>
        <v>0</v>
      </c>
      <c r="AB46" s="638">
        <f>'Table 2 (Q3''20)'!AD48-'Table 2 (Q2''20)'!AC48</f>
        <v>0</v>
      </c>
      <c r="AC46" s="638">
        <f>'Table 2 (Q3''20)'!AE48-'Table 2 (Q2''20)'!AD48</f>
        <v>0</v>
      </c>
      <c r="AD46" s="638">
        <f>'Table 2 (Q3''20)'!AF48-'Table 2 (Q2''20)'!AE48</f>
        <v>0</v>
      </c>
      <c r="AE46" s="638">
        <f>'Table 2 (Q3''20)'!AG48-'Table 2 (Q2''20)'!AF48</f>
        <v>0</v>
      </c>
      <c r="AF46" s="638">
        <f>'Table 2 (Q3''20)'!AH48-'Table 2 (Q2''20)'!AG48</f>
        <v>0</v>
      </c>
      <c r="AG46" s="638">
        <f>'Table 2 (Q3''20)'!AI48-'Table 2 (Q2''20)'!AH48</f>
        <v>0</v>
      </c>
      <c r="AH46" s="638">
        <f>'Table 2 (Q3''20)'!AJ48-'Table 2 (Q2''20)'!AI48</f>
        <v>0</v>
      </c>
      <c r="AI46" s="638">
        <f>'Table 2 (Q3''20)'!AK48-'Table 2 (Q2''20)'!AJ48</f>
        <v>-6</v>
      </c>
      <c r="AJ46" s="638">
        <f>'Table 2 (Q3''20)'!AL48-'Table 2 (Q2''20)'!AK48</f>
        <v>-10.997006721545169</v>
      </c>
      <c r="AK46" s="638">
        <f>'Table 2 (Q3''20)'!AM48-'Table 2 (Q2''20)'!AL48</f>
        <v>18.743051673485212</v>
      </c>
    </row>
    <row r="47" spans="1:37" s="399" customFormat="1" x14ac:dyDescent="0.2">
      <c r="A47" s="632"/>
      <c r="B47" s="633" t="s">
        <v>17</v>
      </c>
      <c r="C47" s="638">
        <f>'Table 2 (Q3''20)'!C49-'Table 2 (Q2''20)'!C49</f>
        <v>0</v>
      </c>
      <c r="D47" s="638">
        <f>'Table 2 (Q3''20)'!D49-'Table 2 (Q2''20)'!D49</f>
        <v>0</v>
      </c>
      <c r="E47" s="638">
        <f>'Table 2 (Q3''20)'!E49-'Table 2 (Q2''20)'!E49</f>
        <v>0</v>
      </c>
      <c r="F47" s="638">
        <f>'Table 2 (Q3''20)'!F49-'Table 2 (Q2''20)'!F49</f>
        <v>0</v>
      </c>
      <c r="G47" s="638">
        <f>'Table 2 (Q3''20)'!G49-'Table 2 (Q2''20)'!G49</f>
        <v>0</v>
      </c>
      <c r="H47" s="638">
        <f>'Table 2 (Q3''20)'!H49-'Table 2 (Q2''20)'!H49</f>
        <v>0</v>
      </c>
      <c r="I47" s="638">
        <f>'Table 2 (Q3''20)'!I49-'Table 2 (Q2''20)'!I49</f>
        <v>0</v>
      </c>
      <c r="J47" s="638">
        <f>'Table 2 (Q3''20)'!J49-'Table 2 (Q2''20)'!J49</f>
        <v>0</v>
      </c>
      <c r="K47" s="638">
        <f>'Table 2 (Q3''20)'!K49</f>
        <v>200</v>
      </c>
      <c r="L47" s="638"/>
      <c r="M47" s="638">
        <f>'Table 2 (Q3''20)'!O49-'Table 2 (Q2''20)'!N49</f>
        <v>0</v>
      </c>
      <c r="N47" s="638">
        <f>'Table 2 (Q3''20)'!P49-'Table 2 (Q2''20)'!O49</f>
        <v>0</v>
      </c>
      <c r="O47" s="638">
        <f>'Table 2 (Q3''20)'!Q49-'Table 2 (Q2''20)'!P49</f>
        <v>0</v>
      </c>
      <c r="P47" s="638">
        <f>'Table 2 (Q3''20)'!R49-'Table 2 (Q2''20)'!Q49</f>
        <v>0</v>
      </c>
      <c r="Q47" s="638">
        <f>'Table 2 (Q3''20)'!S49-'Table 2 (Q2''20)'!R49</f>
        <v>0</v>
      </c>
      <c r="R47" s="638">
        <f>'Table 2 (Q3''20)'!T49-'Table 2 (Q2''20)'!S49</f>
        <v>0</v>
      </c>
      <c r="S47" s="638">
        <f>'Table 2 (Q3''20)'!U49-'Table 2 (Q2''20)'!T49</f>
        <v>0</v>
      </c>
      <c r="T47" s="638">
        <f>'Table 2 (Q3''20)'!V49-'Table 2 (Q2''20)'!U49</f>
        <v>0</v>
      </c>
      <c r="U47" s="638">
        <f>'Table 2 (Q3''20)'!W49-'Table 2 (Q2''20)'!V49</f>
        <v>0</v>
      </c>
      <c r="V47" s="638">
        <f>'Table 2 (Q3''20)'!X49-'Table 2 (Q2''20)'!W49</f>
        <v>0</v>
      </c>
      <c r="W47" s="638">
        <f>'Table 2 (Q3''20)'!Y49-'Table 2 (Q2''20)'!X49</f>
        <v>0</v>
      </c>
      <c r="X47" s="638">
        <f>'Table 2 (Q3''20)'!Z49-'Table 2 (Q2''20)'!Y49</f>
        <v>0</v>
      </c>
      <c r="Y47" s="638">
        <f>'Table 2 (Q3''20)'!AA49-'Table 2 (Q2''20)'!Z49</f>
        <v>0</v>
      </c>
      <c r="Z47" s="638">
        <f>'Table 2 (Q3''20)'!AB49-'Table 2 (Q2''20)'!AA49</f>
        <v>0</v>
      </c>
      <c r="AA47" s="638">
        <f>'Table 2 (Q3''20)'!AC49-'Table 2 (Q2''20)'!AB49</f>
        <v>0</v>
      </c>
      <c r="AB47" s="638">
        <f>'Table 2 (Q3''20)'!AD49-'Table 2 (Q2''20)'!AC49</f>
        <v>0</v>
      </c>
      <c r="AC47" s="638">
        <f>'Table 2 (Q3''20)'!AE49-'Table 2 (Q2''20)'!AD49</f>
        <v>0</v>
      </c>
      <c r="AD47" s="638">
        <f>'Table 2 (Q3''20)'!AF49-'Table 2 (Q2''20)'!AE49</f>
        <v>0</v>
      </c>
      <c r="AE47" s="638">
        <f>'Table 2 (Q3''20)'!AG49-'Table 2 (Q2''20)'!AF49</f>
        <v>0</v>
      </c>
      <c r="AF47" s="638">
        <f>'Table 2 (Q3''20)'!AH49-'Table 2 (Q2''20)'!AG49</f>
        <v>0</v>
      </c>
      <c r="AG47" s="638">
        <f>'Table 2 (Q3''20)'!AI49-'Table 2 (Q2''20)'!AH49</f>
        <v>0</v>
      </c>
      <c r="AH47" s="638">
        <f>'Table 2 (Q3''20)'!AJ49-'Table 2 (Q2''20)'!AI49</f>
        <v>0</v>
      </c>
      <c r="AI47" s="638">
        <f>'Table 2 (Q3''20)'!AK49-'Table 2 (Q2''20)'!AJ49</f>
        <v>0</v>
      </c>
      <c r="AJ47" s="638">
        <f>'Table 2 (Q3''20)'!AL49-'Table 2 (Q2''20)'!AK49</f>
        <v>1.5</v>
      </c>
      <c r="AK47" s="638">
        <f>'Table 2 (Q3''20)'!AM49-'Table 2 (Q2''20)'!AL49</f>
        <v>22</v>
      </c>
    </row>
    <row r="48" spans="1:37" x14ac:dyDescent="0.2">
      <c r="A48" s="632"/>
      <c r="B48" s="639" t="s">
        <v>19</v>
      </c>
      <c r="C48" s="640">
        <f>'Table 2 (Q3''20)'!C50-'Table 2 (Q2''20)'!C50</f>
        <v>0</v>
      </c>
      <c r="D48" s="640">
        <f>'Table 2 (Q3''20)'!D50-'Table 2 (Q2''20)'!D50</f>
        <v>0</v>
      </c>
      <c r="E48" s="640">
        <f>'Table 2 (Q3''20)'!E50-'Table 2 (Q2''20)'!E50</f>
        <v>0</v>
      </c>
      <c r="F48" s="640">
        <f>'Table 2 (Q3''20)'!F50-'Table 2 (Q2''20)'!F50</f>
        <v>0</v>
      </c>
      <c r="G48" s="640">
        <f>'Table 2 (Q3''20)'!G50-'Table 2 (Q2''20)'!G50</f>
        <v>0</v>
      </c>
      <c r="H48" s="640">
        <f>'Table 2 (Q3''20)'!H50-'Table 2 (Q2''20)'!H50</f>
        <v>0</v>
      </c>
      <c r="I48" s="640">
        <f>'Table 2 (Q3''20)'!I50-'Table 2 (Q2''20)'!I50</f>
        <v>1.427703579149636</v>
      </c>
      <c r="J48" s="640">
        <f>'Table 2 (Q3''20)'!J50-'Table 2 (Q2''20)'!J50</f>
        <v>6.4722238770117997</v>
      </c>
      <c r="K48" s="640">
        <f>'Table 2 (Q3''20)'!K50</f>
        <v>33.137881335575287</v>
      </c>
      <c r="L48" s="640"/>
      <c r="M48" s="640">
        <f>'Table 2 (Q3''20)'!O50-'Table 2 (Q2''20)'!N50</f>
        <v>0</v>
      </c>
      <c r="N48" s="640">
        <f>'Table 2 (Q3''20)'!P50-'Table 2 (Q2''20)'!O50</f>
        <v>0</v>
      </c>
      <c r="O48" s="640">
        <f>'Table 2 (Q3''20)'!Q50-'Table 2 (Q2''20)'!P50</f>
        <v>0</v>
      </c>
      <c r="P48" s="640">
        <f>'Table 2 (Q3''20)'!R50-'Table 2 (Q2''20)'!Q50</f>
        <v>0</v>
      </c>
      <c r="Q48" s="640">
        <f>'Table 2 (Q3''20)'!S50-'Table 2 (Q2''20)'!R50</f>
        <v>0</v>
      </c>
      <c r="R48" s="640">
        <f>'Table 2 (Q3''20)'!T50-'Table 2 (Q2''20)'!S50</f>
        <v>0</v>
      </c>
      <c r="S48" s="640">
        <f>'Table 2 (Q3''20)'!U50-'Table 2 (Q2''20)'!T50</f>
        <v>0</v>
      </c>
      <c r="T48" s="640">
        <f>'Table 2 (Q3''20)'!V50-'Table 2 (Q2''20)'!U50</f>
        <v>0</v>
      </c>
      <c r="U48" s="640">
        <f>'Table 2 (Q3''20)'!W50-'Table 2 (Q2''20)'!V50</f>
        <v>0</v>
      </c>
      <c r="V48" s="640">
        <f>'Table 2 (Q3''20)'!X50-'Table 2 (Q2''20)'!W50</f>
        <v>0</v>
      </c>
      <c r="W48" s="640">
        <f>'Table 2 (Q3''20)'!Y50-'Table 2 (Q2''20)'!X50</f>
        <v>0</v>
      </c>
      <c r="X48" s="640">
        <f>'Table 2 (Q3''20)'!Z50-'Table 2 (Q2''20)'!Y50</f>
        <v>0</v>
      </c>
      <c r="Y48" s="640">
        <f>'Table 2 (Q3''20)'!AA50-'Table 2 (Q2''20)'!Z50</f>
        <v>0</v>
      </c>
      <c r="Z48" s="640">
        <f>'Table 2 (Q3''20)'!AB50-'Table 2 (Q2''20)'!AA50</f>
        <v>0</v>
      </c>
      <c r="AA48" s="640">
        <f>'Table 2 (Q3''20)'!AC50-'Table 2 (Q2''20)'!AB50</f>
        <v>0</v>
      </c>
      <c r="AB48" s="640">
        <f>'Table 2 (Q3''20)'!AD50-'Table 2 (Q2''20)'!AC50</f>
        <v>0</v>
      </c>
      <c r="AC48" s="640">
        <f>'Table 2 (Q3''20)'!AE50-'Table 2 (Q2''20)'!AD50</f>
        <v>0</v>
      </c>
      <c r="AD48" s="640">
        <f>'Table 2 (Q3''20)'!AF50-'Table 2 (Q2''20)'!AE50</f>
        <v>0</v>
      </c>
      <c r="AE48" s="640">
        <f>'Table 2 (Q3''20)'!AG50-'Table 2 (Q2''20)'!AF50</f>
        <v>0.35692589478741255</v>
      </c>
      <c r="AF48" s="640">
        <f>'Table 2 (Q3''20)'!AH50-'Table 2 (Q2''20)'!AG50</f>
        <v>0.35692589478741255</v>
      </c>
      <c r="AG48" s="640">
        <f>'Table 2 (Q3''20)'!AI50-'Table 2 (Q2''20)'!AH50</f>
        <v>0.35692589478741255</v>
      </c>
      <c r="AH48" s="640">
        <f>'Table 2 (Q3''20)'!AJ50-'Table 2 (Q2''20)'!AI50</f>
        <v>0.35692589478741255</v>
      </c>
      <c r="AI48" s="640">
        <f>'Table 2 (Q3''20)'!AK50-'Table 2 (Q2''20)'!AJ50</f>
        <v>0</v>
      </c>
      <c r="AJ48" s="640">
        <f>'Table 2 (Q3''20)'!AL50-'Table 2 (Q2''20)'!AK50</f>
        <v>0</v>
      </c>
      <c r="AK48" s="640">
        <f>'Table 2 (Q3''20)'!AM50-'Table 2 (Q2''20)'!AL50</f>
        <v>8</v>
      </c>
    </row>
    <row r="49" spans="1:37" s="810" customFormat="1" x14ac:dyDescent="0.2">
      <c r="A49" s="809"/>
      <c r="B49" s="645" t="s">
        <v>103</v>
      </c>
      <c r="C49" s="646">
        <f>'Table 2 (Q3''20)'!C51-'Table 2 (Q2''20)'!C51</f>
        <v>0</v>
      </c>
      <c r="D49" s="646">
        <f>'Table 2 (Q3''20)'!D51-'Table 2 (Q2''20)'!D51</f>
        <v>0</v>
      </c>
      <c r="E49" s="646">
        <f>'Table 2 (Q3''20)'!E51-'Table 2 (Q2''20)'!E51</f>
        <v>0</v>
      </c>
      <c r="F49" s="646">
        <f>'Table 2 (Q3''20)'!F51-'Table 2 (Q2''20)'!F51</f>
        <v>0</v>
      </c>
      <c r="G49" s="646">
        <f>'Table 2 (Q3''20)'!G51-'Table 2 (Q2''20)'!G51</f>
        <v>0</v>
      </c>
      <c r="H49" s="646">
        <f>'Table 2 (Q3''20)'!H51-'Table 2 (Q2''20)'!H51</f>
        <v>0</v>
      </c>
      <c r="I49" s="646">
        <f>'Table 2 (Q3''20)'!I51-'Table 2 (Q2''20)'!I51</f>
        <v>0</v>
      </c>
      <c r="J49" s="646">
        <f>'Table 2 (Q3''20)'!J51-'Table 2 (Q2''20)'!J51</f>
        <v>370.26697679970994</v>
      </c>
      <c r="K49" s="646">
        <f>'Table 2 (Q3''20)'!K51</f>
        <v>250</v>
      </c>
      <c r="L49" s="646"/>
      <c r="M49" s="646">
        <f>'Table 2 (Q3''20)'!O51-'Table 2 (Q2''20)'!N51</f>
        <v>0</v>
      </c>
      <c r="N49" s="646">
        <f>'Table 2 (Q3''20)'!P51-'Table 2 (Q2''20)'!O51</f>
        <v>0</v>
      </c>
      <c r="O49" s="646">
        <f>'Table 2 (Q3''20)'!Q51-'Table 2 (Q2''20)'!P51</f>
        <v>0</v>
      </c>
      <c r="P49" s="646">
        <f>'Table 2 (Q3''20)'!R51-'Table 2 (Q2''20)'!Q51</f>
        <v>0</v>
      </c>
      <c r="Q49" s="646">
        <f>'Table 2 (Q3''20)'!S51-'Table 2 (Q2''20)'!R51</f>
        <v>0</v>
      </c>
      <c r="R49" s="646">
        <f>'Table 2 (Q3''20)'!T51-'Table 2 (Q2''20)'!S51</f>
        <v>0</v>
      </c>
      <c r="S49" s="646">
        <f>'Table 2 (Q3''20)'!U51-'Table 2 (Q2''20)'!T51</f>
        <v>0</v>
      </c>
      <c r="T49" s="646">
        <f>'Table 2 (Q3''20)'!V51-'Table 2 (Q2''20)'!U51</f>
        <v>0</v>
      </c>
      <c r="U49" s="646">
        <f>'Table 2 (Q3''20)'!W51-'Table 2 (Q2''20)'!V51</f>
        <v>0</v>
      </c>
      <c r="V49" s="646">
        <f>'Table 2 (Q3''20)'!X51-'Table 2 (Q2''20)'!W51</f>
        <v>0</v>
      </c>
      <c r="W49" s="646">
        <f>'Table 2 (Q3''20)'!Y51-'Table 2 (Q2''20)'!X51</f>
        <v>0</v>
      </c>
      <c r="X49" s="646">
        <f>'Table 2 (Q3''20)'!Z51-'Table 2 (Q2''20)'!Y51</f>
        <v>0</v>
      </c>
      <c r="Y49" s="646">
        <f>'Table 2 (Q3''20)'!AA51-'Table 2 (Q2''20)'!Z51</f>
        <v>0</v>
      </c>
      <c r="Z49" s="646">
        <f>'Table 2 (Q3''20)'!AB51-'Table 2 (Q2''20)'!AA51</f>
        <v>0</v>
      </c>
      <c r="AA49" s="646">
        <f>'Table 2 (Q3''20)'!AC51-'Table 2 (Q2''20)'!AB51</f>
        <v>0</v>
      </c>
      <c r="AB49" s="646">
        <f>'Table 2 (Q3''20)'!AD51-'Table 2 (Q2''20)'!AC51</f>
        <v>0</v>
      </c>
      <c r="AC49" s="646">
        <f>'Table 2 (Q3''20)'!AE51-'Table 2 (Q2''20)'!AD51</f>
        <v>0</v>
      </c>
      <c r="AD49" s="646">
        <f>'Table 2 (Q3''20)'!AF51-'Table 2 (Q2''20)'!AE51</f>
        <v>0</v>
      </c>
      <c r="AE49" s="646">
        <f>'Table 2 (Q3''20)'!AG51-'Table 2 (Q2''20)'!AF51</f>
        <v>0</v>
      </c>
      <c r="AF49" s="646">
        <f>'Table 2 (Q3''20)'!AH51-'Table 2 (Q2''20)'!AG51</f>
        <v>0</v>
      </c>
      <c r="AG49" s="646">
        <f>'Table 2 (Q3''20)'!AI51-'Table 2 (Q2''20)'!AH51</f>
        <v>0</v>
      </c>
      <c r="AH49" s="646">
        <f>'Table 2 (Q3''20)'!AJ51-'Table 2 (Q2''20)'!AI51</f>
        <v>0</v>
      </c>
      <c r="AI49" s="646">
        <f>'Table 2 (Q3''20)'!AK51-'Table 2 (Q2''20)'!AJ51</f>
        <v>0</v>
      </c>
      <c r="AJ49" s="646">
        <f>'Table 2 (Q3''20)'!AL51-'Table 2 (Q2''20)'!AK51</f>
        <v>0</v>
      </c>
      <c r="AK49" s="646">
        <f>'Table 2 (Q3''20)'!AM51-'Table 2 (Q2''20)'!AL51</f>
        <v>543.21940820131852</v>
      </c>
    </row>
    <row r="50" spans="1:37" ht="9" customHeight="1" x14ac:dyDescent="0.2">
      <c r="A50" s="632"/>
      <c r="B50" s="633" t="s">
        <v>15</v>
      </c>
      <c r="C50" s="638">
        <f>'Table 2 (Q3''20)'!C52-'Table 2 (Q2''20)'!C52</f>
        <v>0</v>
      </c>
      <c r="D50" s="638">
        <f>'Table 2 (Q3''20)'!D52-'Table 2 (Q2''20)'!D52</f>
        <v>0</v>
      </c>
      <c r="E50" s="638">
        <f>'Table 2 (Q3''20)'!E52-'Table 2 (Q2''20)'!E52</f>
        <v>0</v>
      </c>
      <c r="F50" s="638">
        <f>'Table 2 (Q3''20)'!F52-'Table 2 (Q2''20)'!F52</f>
        <v>0</v>
      </c>
      <c r="G50" s="638">
        <f>'Table 2 (Q3''20)'!G52-'Table 2 (Q2''20)'!G52</f>
        <v>0</v>
      </c>
      <c r="H50" s="638">
        <f>'Table 2 (Q3''20)'!H52-'Table 2 (Q2''20)'!H52</f>
        <v>0</v>
      </c>
      <c r="I50" s="638">
        <f>'Table 2 (Q3''20)'!I52-'Table 2 (Q2''20)'!I52</f>
        <v>0</v>
      </c>
      <c r="J50" s="638">
        <f>'Table 2 (Q3''20)'!J52-'Table 2 (Q2''20)'!J52</f>
        <v>350.22683499999994</v>
      </c>
      <c r="K50" s="638">
        <f>'Table 2 (Q3''20)'!K52</f>
        <v>220</v>
      </c>
      <c r="L50" s="638"/>
      <c r="M50" s="638">
        <f>'Table 2 (Q3''20)'!O52-'Table 2 (Q2''20)'!N52</f>
        <v>0</v>
      </c>
      <c r="N50" s="638">
        <f>'Table 2 (Q3''20)'!P52-'Table 2 (Q2''20)'!O52</f>
        <v>0</v>
      </c>
      <c r="O50" s="638">
        <f>'Table 2 (Q3''20)'!Q52-'Table 2 (Q2''20)'!P52</f>
        <v>0</v>
      </c>
      <c r="P50" s="638">
        <f>'Table 2 (Q3''20)'!R52-'Table 2 (Q2''20)'!Q52</f>
        <v>0</v>
      </c>
      <c r="Q50" s="638">
        <f>'Table 2 (Q3''20)'!S52-'Table 2 (Q2''20)'!R52</f>
        <v>0</v>
      </c>
      <c r="R50" s="638">
        <f>'Table 2 (Q3''20)'!T52-'Table 2 (Q2''20)'!S52</f>
        <v>0</v>
      </c>
      <c r="S50" s="638">
        <f>'Table 2 (Q3''20)'!U52-'Table 2 (Q2''20)'!T52</f>
        <v>0</v>
      </c>
      <c r="T50" s="638">
        <f>'Table 2 (Q3''20)'!V52-'Table 2 (Q2''20)'!U52</f>
        <v>0</v>
      </c>
      <c r="U50" s="638">
        <f>'Table 2 (Q3''20)'!W52-'Table 2 (Q2''20)'!V52</f>
        <v>0</v>
      </c>
      <c r="V50" s="638">
        <f>'Table 2 (Q3''20)'!X52-'Table 2 (Q2''20)'!W52</f>
        <v>0</v>
      </c>
      <c r="W50" s="638">
        <f>'Table 2 (Q3''20)'!Y52-'Table 2 (Q2''20)'!X52</f>
        <v>0</v>
      </c>
      <c r="X50" s="638">
        <f>'Table 2 (Q3''20)'!Z52-'Table 2 (Q2''20)'!Y52</f>
        <v>0</v>
      </c>
      <c r="Y50" s="638">
        <f>'Table 2 (Q3''20)'!AA52-'Table 2 (Q2''20)'!Z52</f>
        <v>0</v>
      </c>
      <c r="Z50" s="638">
        <f>'Table 2 (Q3''20)'!AB52-'Table 2 (Q2''20)'!AA52</f>
        <v>0</v>
      </c>
      <c r="AA50" s="638">
        <f>'Table 2 (Q3''20)'!AC52-'Table 2 (Q2''20)'!AB52</f>
        <v>0</v>
      </c>
      <c r="AB50" s="638">
        <f>'Table 2 (Q3''20)'!AD52-'Table 2 (Q2''20)'!AC52</f>
        <v>0</v>
      </c>
      <c r="AC50" s="638">
        <f>'Table 2 (Q3''20)'!AE52-'Table 2 (Q2''20)'!AD52</f>
        <v>0</v>
      </c>
      <c r="AD50" s="638">
        <f>'Table 2 (Q3''20)'!AF52-'Table 2 (Q2''20)'!AE52</f>
        <v>0</v>
      </c>
      <c r="AE50" s="638">
        <f>'Table 2 (Q3''20)'!AG52-'Table 2 (Q2''20)'!AF52</f>
        <v>0</v>
      </c>
      <c r="AF50" s="638">
        <f>'Table 2 (Q3''20)'!AH52-'Table 2 (Q2''20)'!AG52</f>
        <v>0</v>
      </c>
      <c r="AG50" s="638">
        <f>'Table 2 (Q3''20)'!AI52-'Table 2 (Q2''20)'!AH52</f>
        <v>0</v>
      </c>
      <c r="AH50" s="638">
        <f>'Table 2 (Q3''20)'!AJ52-'Table 2 (Q2''20)'!AI52</f>
        <v>0</v>
      </c>
      <c r="AI50" s="638">
        <f>'Table 2 (Q3''20)'!AK52-'Table 2 (Q2''20)'!AJ52</f>
        <v>0</v>
      </c>
      <c r="AJ50" s="638">
        <f>'Table 2 (Q3''20)'!AL52-'Table 2 (Q2''20)'!AK52</f>
        <v>0</v>
      </c>
      <c r="AK50" s="638">
        <f>'Table 2 (Q3''20)'!AM52-'Table 2 (Q2''20)'!AL52</f>
        <v>340.42817000000014</v>
      </c>
    </row>
    <row r="51" spans="1:37" s="399" customFormat="1" x14ac:dyDescent="0.2">
      <c r="A51" s="632"/>
      <c r="B51" s="633" t="s">
        <v>16</v>
      </c>
      <c r="C51" s="638">
        <f>'Table 2 (Q3''20)'!C53-'Table 2 (Q2''20)'!C53</f>
        <v>0</v>
      </c>
      <c r="D51" s="638">
        <f>'Table 2 (Q3''20)'!D53-'Table 2 (Q2''20)'!D53</f>
        <v>0</v>
      </c>
      <c r="E51" s="638">
        <f>'Table 2 (Q3''20)'!E53-'Table 2 (Q2''20)'!E53</f>
        <v>0</v>
      </c>
      <c r="F51" s="638">
        <f>'Table 2 (Q3''20)'!F53-'Table 2 (Q2''20)'!F53</f>
        <v>0</v>
      </c>
      <c r="G51" s="638">
        <f>'Table 2 (Q3''20)'!G53-'Table 2 (Q2''20)'!G53</f>
        <v>0</v>
      </c>
      <c r="H51" s="638">
        <f>'Table 2 (Q3''20)'!H53-'Table 2 (Q2''20)'!H53</f>
        <v>0</v>
      </c>
      <c r="I51" s="638">
        <f>'Table 2 (Q3''20)'!I53-'Table 2 (Q2''20)'!I53</f>
        <v>0</v>
      </c>
      <c r="J51" s="638">
        <f>'Table 2 (Q3''20)'!J53-'Table 2 (Q2''20)'!J53</f>
        <v>129.52590179971</v>
      </c>
      <c r="K51" s="638">
        <f>'Table 2 (Q3''20)'!K53</f>
        <v>100</v>
      </c>
      <c r="L51" s="638"/>
      <c r="M51" s="638">
        <f>'Table 2 (Q3''20)'!O53-'Table 2 (Q2''20)'!N53</f>
        <v>0</v>
      </c>
      <c r="N51" s="638">
        <f>'Table 2 (Q3''20)'!P53-'Table 2 (Q2''20)'!O53</f>
        <v>0</v>
      </c>
      <c r="O51" s="638">
        <f>'Table 2 (Q3''20)'!Q53-'Table 2 (Q2''20)'!P53</f>
        <v>0</v>
      </c>
      <c r="P51" s="638">
        <f>'Table 2 (Q3''20)'!R53-'Table 2 (Q2''20)'!Q53</f>
        <v>0</v>
      </c>
      <c r="Q51" s="638">
        <f>'Table 2 (Q3''20)'!S53-'Table 2 (Q2''20)'!R53</f>
        <v>0</v>
      </c>
      <c r="R51" s="638">
        <f>'Table 2 (Q3''20)'!T53-'Table 2 (Q2''20)'!S53</f>
        <v>0</v>
      </c>
      <c r="S51" s="638">
        <f>'Table 2 (Q3''20)'!U53-'Table 2 (Q2''20)'!T53</f>
        <v>0</v>
      </c>
      <c r="T51" s="638">
        <f>'Table 2 (Q3''20)'!V53-'Table 2 (Q2''20)'!U53</f>
        <v>0</v>
      </c>
      <c r="U51" s="638">
        <f>'Table 2 (Q3''20)'!W53-'Table 2 (Q2''20)'!V53</f>
        <v>0</v>
      </c>
      <c r="V51" s="638">
        <f>'Table 2 (Q3''20)'!X53-'Table 2 (Q2''20)'!W53</f>
        <v>0</v>
      </c>
      <c r="W51" s="638">
        <f>'Table 2 (Q3''20)'!Y53-'Table 2 (Q2''20)'!X53</f>
        <v>0</v>
      </c>
      <c r="X51" s="638">
        <f>'Table 2 (Q3''20)'!Z53-'Table 2 (Q2''20)'!Y53</f>
        <v>0</v>
      </c>
      <c r="Y51" s="638">
        <f>'Table 2 (Q3''20)'!AA53-'Table 2 (Q2''20)'!Z53</f>
        <v>0</v>
      </c>
      <c r="Z51" s="638">
        <f>'Table 2 (Q3''20)'!AB53-'Table 2 (Q2''20)'!AA53</f>
        <v>0</v>
      </c>
      <c r="AA51" s="638">
        <f>'Table 2 (Q3''20)'!AC53-'Table 2 (Q2''20)'!AB53</f>
        <v>0</v>
      </c>
      <c r="AB51" s="638">
        <f>'Table 2 (Q3''20)'!AD53-'Table 2 (Q2''20)'!AC53</f>
        <v>0</v>
      </c>
      <c r="AC51" s="638">
        <f>'Table 2 (Q3''20)'!AE53-'Table 2 (Q2''20)'!AD53</f>
        <v>0</v>
      </c>
      <c r="AD51" s="638">
        <f>'Table 2 (Q3''20)'!AF53-'Table 2 (Q2''20)'!AE53</f>
        <v>0</v>
      </c>
      <c r="AE51" s="638">
        <f>'Table 2 (Q3''20)'!AG53-'Table 2 (Q2''20)'!AF53</f>
        <v>0</v>
      </c>
      <c r="AF51" s="638">
        <f>'Table 2 (Q3''20)'!AH53-'Table 2 (Q2''20)'!AG53</f>
        <v>0</v>
      </c>
      <c r="AG51" s="638">
        <f>'Table 2 (Q3''20)'!AI53-'Table 2 (Q2''20)'!AH53</f>
        <v>0</v>
      </c>
      <c r="AH51" s="638">
        <f>'Table 2 (Q3''20)'!AJ53-'Table 2 (Q2''20)'!AI53</f>
        <v>0</v>
      </c>
      <c r="AI51" s="638">
        <f>'Table 2 (Q3''20)'!AK53-'Table 2 (Q2''20)'!AJ53</f>
        <v>0</v>
      </c>
      <c r="AJ51" s="638">
        <f>'Table 2 (Q3''20)'!AL53-'Table 2 (Q2''20)'!AK53</f>
        <v>0</v>
      </c>
      <c r="AK51" s="638">
        <f>'Table 2 (Q3''20)'!AM53-'Table 2 (Q2''20)'!AL53</f>
        <v>127.53388820131845</v>
      </c>
    </row>
    <row r="52" spans="1:37" s="399" customFormat="1" x14ac:dyDescent="0.2">
      <c r="A52" s="632"/>
      <c r="B52" s="633" t="s">
        <v>17</v>
      </c>
      <c r="C52" s="638">
        <f>'Table 2 (Q3''20)'!C54-'Table 2 (Q2''20)'!C54</f>
        <v>0</v>
      </c>
      <c r="D52" s="638">
        <f>'Table 2 (Q3''20)'!D54-'Table 2 (Q2''20)'!D54</f>
        <v>0</v>
      </c>
      <c r="E52" s="638">
        <f>'Table 2 (Q3''20)'!E54-'Table 2 (Q2''20)'!E54</f>
        <v>0</v>
      </c>
      <c r="F52" s="638">
        <f>'Table 2 (Q3''20)'!F54-'Table 2 (Q2''20)'!F54</f>
        <v>0</v>
      </c>
      <c r="G52" s="638">
        <f>'Table 2 (Q3''20)'!G54-'Table 2 (Q2''20)'!G54</f>
        <v>0</v>
      </c>
      <c r="H52" s="638">
        <f>'Table 2 (Q3''20)'!H54-'Table 2 (Q2''20)'!H54</f>
        <v>0</v>
      </c>
      <c r="I52" s="638">
        <f>'Table 2 (Q3''20)'!I54-'Table 2 (Q2''20)'!I54</f>
        <v>0</v>
      </c>
      <c r="J52" s="638">
        <f>'Table 2 (Q3''20)'!J54-'Table 2 (Q2''20)'!J54</f>
        <v>50</v>
      </c>
      <c r="K52" s="638">
        <f>'Table 2 (Q3''20)'!K54</f>
        <v>20</v>
      </c>
      <c r="L52" s="638"/>
      <c r="M52" s="638">
        <f>'Table 2 (Q3''20)'!O54-'Table 2 (Q2''20)'!N54</f>
        <v>0</v>
      </c>
      <c r="N52" s="638">
        <f>'Table 2 (Q3''20)'!P54-'Table 2 (Q2''20)'!O54</f>
        <v>0</v>
      </c>
      <c r="O52" s="638">
        <f>'Table 2 (Q3''20)'!Q54-'Table 2 (Q2''20)'!P54</f>
        <v>0</v>
      </c>
      <c r="P52" s="638">
        <f>'Table 2 (Q3''20)'!R54-'Table 2 (Q2''20)'!Q54</f>
        <v>0</v>
      </c>
      <c r="Q52" s="638">
        <f>'Table 2 (Q3''20)'!S54-'Table 2 (Q2''20)'!R54</f>
        <v>0</v>
      </c>
      <c r="R52" s="638">
        <f>'Table 2 (Q3''20)'!T54-'Table 2 (Q2''20)'!S54</f>
        <v>0</v>
      </c>
      <c r="S52" s="638">
        <f>'Table 2 (Q3''20)'!U54-'Table 2 (Q2''20)'!T54</f>
        <v>0</v>
      </c>
      <c r="T52" s="638">
        <f>'Table 2 (Q3''20)'!V54-'Table 2 (Q2''20)'!U54</f>
        <v>0</v>
      </c>
      <c r="U52" s="638">
        <f>'Table 2 (Q3''20)'!W54-'Table 2 (Q2''20)'!V54</f>
        <v>0</v>
      </c>
      <c r="V52" s="638">
        <f>'Table 2 (Q3''20)'!X54-'Table 2 (Q2''20)'!W54</f>
        <v>0</v>
      </c>
      <c r="W52" s="638">
        <f>'Table 2 (Q3''20)'!Y54-'Table 2 (Q2''20)'!X54</f>
        <v>0</v>
      </c>
      <c r="X52" s="638">
        <f>'Table 2 (Q3''20)'!Z54-'Table 2 (Q2''20)'!Y54</f>
        <v>0</v>
      </c>
      <c r="Y52" s="638">
        <f>'Table 2 (Q3''20)'!AA54-'Table 2 (Q2''20)'!Z54</f>
        <v>0</v>
      </c>
      <c r="Z52" s="638">
        <f>'Table 2 (Q3''20)'!AB54-'Table 2 (Q2''20)'!AA54</f>
        <v>0</v>
      </c>
      <c r="AA52" s="638">
        <f>'Table 2 (Q3''20)'!AC54-'Table 2 (Q2''20)'!AB54</f>
        <v>0</v>
      </c>
      <c r="AB52" s="638">
        <f>'Table 2 (Q3''20)'!AD54-'Table 2 (Q2''20)'!AC54</f>
        <v>0</v>
      </c>
      <c r="AC52" s="638">
        <f>'Table 2 (Q3''20)'!AE54-'Table 2 (Q2''20)'!AD54</f>
        <v>0</v>
      </c>
      <c r="AD52" s="638">
        <f>'Table 2 (Q3''20)'!AF54-'Table 2 (Q2''20)'!AE54</f>
        <v>0</v>
      </c>
      <c r="AE52" s="638">
        <f>'Table 2 (Q3''20)'!AG54-'Table 2 (Q2''20)'!AF54</f>
        <v>0</v>
      </c>
      <c r="AF52" s="638">
        <f>'Table 2 (Q3''20)'!AH54-'Table 2 (Q2''20)'!AG54</f>
        <v>0</v>
      </c>
      <c r="AG52" s="638">
        <f>'Table 2 (Q3''20)'!AI54-'Table 2 (Q2''20)'!AH54</f>
        <v>0</v>
      </c>
      <c r="AH52" s="638">
        <f>'Table 2 (Q3''20)'!AJ54-'Table 2 (Q2''20)'!AI54</f>
        <v>0</v>
      </c>
      <c r="AI52" s="638">
        <f>'Table 2 (Q3''20)'!AK54-'Table 2 (Q2''20)'!AJ54</f>
        <v>0</v>
      </c>
      <c r="AJ52" s="638">
        <f>'Table 2 (Q3''20)'!AL54-'Table 2 (Q2''20)'!AK54</f>
        <v>0</v>
      </c>
      <c r="AK52" s="638">
        <f>'Table 2 (Q3''20)'!AM54-'Table 2 (Q2''20)'!AL54</f>
        <v>24.391500000000001</v>
      </c>
    </row>
    <row r="53" spans="1:37" s="399" customFormat="1" ht="9" customHeight="1" x14ac:dyDescent="0.2">
      <c r="A53" s="632"/>
      <c r="B53" s="647" t="s">
        <v>19</v>
      </c>
      <c r="C53" s="648">
        <f>'Table 2 (Q3''20)'!C55-'Table 2 (Q2''20)'!C55</f>
        <v>0</v>
      </c>
      <c r="D53" s="648">
        <f>'Table 2 (Q3''20)'!D55-'Table 2 (Q2''20)'!D55</f>
        <v>0</v>
      </c>
      <c r="E53" s="648">
        <f>'Table 2 (Q3''20)'!E55-'Table 2 (Q2''20)'!E55</f>
        <v>0</v>
      </c>
      <c r="F53" s="648">
        <f>'Table 2 (Q3''20)'!F55-'Table 2 (Q2''20)'!F55</f>
        <v>0</v>
      </c>
      <c r="G53" s="648">
        <f>'Table 2 (Q3''20)'!G55-'Table 2 (Q2''20)'!G55</f>
        <v>0</v>
      </c>
      <c r="H53" s="648">
        <f>'Table 2 (Q3''20)'!H55-'Table 2 (Q2''20)'!H55</f>
        <v>0</v>
      </c>
      <c r="I53" s="648">
        <f>'Table 2 (Q3''20)'!I55-'Table 2 (Q2''20)'!I55</f>
        <v>0</v>
      </c>
      <c r="J53" s="648">
        <f>'Table 2 (Q3''20)'!J55-'Table 2 (Q2''20)'!J55</f>
        <v>-159.48576000000003</v>
      </c>
      <c r="K53" s="648">
        <f>'Table 2 (Q3''20)'!K55</f>
        <v>-90</v>
      </c>
      <c r="L53" s="648"/>
      <c r="M53" s="648">
        <f>'Table 2 (Q3''20)'!O55-'Table 2 (Q2''20)'!N55</f>
        <v>0</v>
      </c>
      <c r="N53" s="648">
        <f>'Table 2 (Q3''20)'!P55-'Table 2 (Q2''20)'!O55</f>
        <v>0</v>
      </c>
      <c r="O53" s="648">
        <f>'Table 2 (Q3''20)'!Q55-'Table 2 (Q2''20)'!P55</f>
        <v>0</v>
      </c>
      <c r="P53" s="648">
        <f>'Table 2 (Q3''20)'!R55-'Table 2 (Q2''20)'!Q55</f>
        <v>0</v>
      </c>
      <c r="Q53" s="648">
        <f>'Table 2 (Q3''20)'!S55-'Table 2 (Q2''20)'!R55</f>
        <v>0</v>
      </c>
      <c r="R53" s="648">
        <f>'Table 2 (Q3''20)'!T55-'Table 2 (Q2''20)'!S55</f>
        <v>0</v>
      </c>
      <c r="S53" s="648">
        <f>'Table 2 (Q3''20)'!U55-'Table 2 (Q2''20)'!T55</f>
        <v>0</v>
      </c>
      <c r="T53" s="648">
        <f>'Table 2 (Q3''20)'!V55-'Table 2 (Q2''20)'!U55</f>
        <v>0</v>
      </c>
      <c r="U53" s="648">
        <f>'Table 2 (Q3''20)'!W55-'Table 2 (Q2''20)'!V55</f>
        <v>0</v>
      </c>
      <c r="V53" s="648">
        <f>'Table 2 (Q3''20)'!X55-'Table 2 (Q2''20)'!W55</f>
        <v>0</v>
      </c>
      <c r="W53" s="648">
        <f>'Table 2 (Q3''20)'!Y55-'Table 2 (Q2''20)'!X55</f>
        <v>0</v>
      </c>
      <c r="X53" s="648">
        <f>'Table 2 (Q3''20)'!Z55-'Table 2 (Q2''20)'!Y55</f>
        <v>0</v>
      </c>
      <c r="Y53" s="648">
        <f>'Table 2 (Q3''20)'!AA55-'Table 2 (Q2''20)'!Z55</f>
        <v>0</v>
      </c>
      <c r="Z53" s="648">
        <f>'Table 2 (Q3''20)'!AB55-'Table 2 (Q2''20)'!AA55</f>
        <v>0</v>
      </c>
      <c r="AA53" s="648">
        <f>'Table 2 (Q3''20)'!AC55-'Table 2 (Q2''20)'!AB55</f>
        <v>0</v>
      </c>
      <c r="AB53" s="648">
        <f>'Table 2 (Q3''20)'!AD55-'Table 2 (Q2''20)'!AC55</f>
        <v>0</v>
      </c>
      <c r="AC53" s="648">
        <f>'Table 2 (Q3''20)'!AE55-'Table 2 (Q2''20)'!AD55</f>
        <v>0</v>
      </c>
      <c r="AD53" s="648">
        <f>'Table 2 (Q3''20)'!AF55-'Table 2 (Q2''20)'!AE55</f>
        <v>0</v>
      </c>
      <c r="AE53" s="648">
        <f>'Table 2 (Q3''20)'!AG55-'Table 2 (Q2''20)'!AF55</f>
        <v>0</v>
      </c>
      <c r="AF53" s="648">
        <f>'Table 2 (Q3''20)'!AH55-'Table 2 (Q2''20)'!AG55</f>
        <v>0</v>
      </c>
      <c r="AG53" s="648">
        <f>'Table 2 (Q3''20)'!AI55-'Table 2 (Q2''20)'!AH55</f>
        <v>0</v>
      </c>
      <c r="AH53" s="648">
        <f>'Table 2 (Q3''20)'!AJ55-'Table 2 (Q2''20)'!AI55</f>
        <v>0</v>
      </c>
      <c r="AI53" s="648">
        <f>'Table 2 (Q3''20)'!AK55-'Table 2 (Q2''20)'!AJ55</f>
        <v>0</v>
      </c>
      <c r="AJ53" s="648">
        <f>'Table 2 (Q3''20)'!AL55-'Table 2 (Q2''20)'!AK55</f>
        <v>0</v>
      </c>
      <c r="AK53" s="648">
        <f>'Table 2 (Q3''20)'!AM55-'Table 2 (Q2''20)'!AL55</f>
        <v>50.865849999999881</v>
      </c>
    </row>
    <row r="54" spans="1:37" s="399" customFormat="1" x14ac:dyDescent="0.2">
      <c r="A54" s="632"/>
      <c r="B54" s="649" t="s">
        <v>37</v>
      </c>
      <c r="C54" s="646">
        <f>'Table 2 (Q3''20)'!C56-'Table 2 (Q2''20)'!C56</f>
        <v>0</v>
      </c>
      <c r="D54" s="646">
        <f>'Table 2 (Q3''20)'!D56-'Table 2 (Q2''20)'!D56</f>
        <v>0</v>
      </c>
      <c r="E54" s="646">
        <f>'Table 2 (Q3''20)'!E56-'Table 2 (Q2''20)'!E56</f>
        <v>0</v>
      </c>
      <c r="F54" s="646">
        <f>'Table 2 (Q3''20)'!F56-'Table 2 (Q2''20)'!F56</f>
        <v>0</v>
      </c>
      <c r="G54" s="646">
        <f>'Table 2 (Q3''20)'!G56-'Table 2 (Q2''20)'!G56</f>
        <v>0</v>
      </c>
      <c r="H54" s="646">
        <f>'Table 2 (Q3''20)'!H56-'Table 2 (Q2''20)'!H56</f>
        <v>0</v>
      </c>
      <c r="I54" s="646">
        <f>'Table 2 (Q3''20)'!I56-'Table 2 (Q2''20)'!I56</f>
        <v>0</v>
      </c>
      <c r="J54" s="646">
        <f>'Table 2 (Q3''20)'!J56-'Table 2 (Q2''20)'!J56</f>
        <v>200</v>
      </c>
      <c r="K54" s="646">
        <f>'Table 2 (Q3''20)'!K56</f>
        <v>10</v>
      </c>
      <c r="L54" s="646"/>
      <c r="M54" s="646">
        <f>'Table 2 (Q3''20)'!O56-'Table 2 (Q2''20)'!N56</f>
        <v>0</v>
      </c>
      <c r="N54" s="646">
        <f>'Table 2 (Q3''20)'!P56-'Table 2 (Q2''20)'!O56</f>
        <v>0</v>
      </c>
      <c r="O54" s="646">
        <f>'Table 2 (Q3''20)'!Q56-'Table 2 (Q2''20)'!P56</f>
        <v>0</v>
      </c>
      <c r="P54" s="646">
        <f>'Table 2 (Q3''20)'!R56-'Table 2 (Q2''20)'!Q56</f>
        <v>0</v>
      </c>
      <c r="Q54" s="646">
        <f>'Table 2 (Q3''20)'!S56-'Table 2 (Q2''20)'!R56</f>
        <v>0</v>
      </c>
      <c r="R54" s="646">
        <f>'Table 2 (Q3''20)'!T56-'Table 2 (Q2''20)'!S56</f>
        <v>0</v>
      </c>
      <c r="S54" s="646">
        <f>'Table 2 (Q3''20)'!U56-'Table 2 (Q2''20)'!T56</f>
        <v>0</v>
      </c>
      <c r="T54" s="646">
        <f>'Table 2 (Q3''20)'!V56-'Table 2 (Q2''20)'!U56</f>
        <v>0</v>
      </c>
      <c r="U54" s="646">
        <f>'Table 2 (Q3''20)'!W56-'Table 2 (Q2''20)'!V56</f>
        <v>0</v>
      </c>
      <c r="V54" s="646">
        <f>'Table 2 (Q3''20)'!X56-'Table 2 (Q2''20)'!W56</f>
        <v>0</v>
      </c>
      <c r="W54" s="646">
        <f>'Table 2 (Q3''20)'!Y56-'Table 2 (Q2''20)'!X56</f>
        <v>0</v>
      </c>
      <c r="X54" s="646">
        <f>'Table 2 (Q3''20)'!Z56-'Table 2 (Q2''20)'!Y56</f>
        <v>0</v>
      </c>
      <c r="Y54" s="646">
        <f>'Table 2 (Q3''20)'!AA56-'Table 2 (Q2''20)'!Z56</f>
        <v>0</v>
      </c>
      <c r="Z54" s="646">
        <f>'Table 2 (Q3''20)'!AB56-'Table 2 (Q2''20)'!AA56</f>
        <v>0</v>
      </c>
      <c r="AA54" s="646">
        <f>'Table 2 (Q3''20)'!AC56-'Table 2 (Q2''20)'!AB56</f>
        <v>0</v>
      </c>
      <c r="AB54" s="646">
        <f>'Table 2 (Q3''20)'!AD56-'Table 2 (Q2''20)'!AC56</f>
        <v>0</v>
      </c>
      <c r="AC54" s="646">
        <f>'Table 2 (Q3''20)'!AE56-'Table 2 (Q2''20)'!AD56</f>
        <v>0</v>
      </c>
      <c r="AD54" s="646">
        <f>'Table 2 (Q3''20)'!AF56-'Table 2 (Q2''20)'!AE56</f>
        <v>0</v>
      </c>
      <c r="AE54" s="646">
        <f>'Table 2 (Q3''20)'!AG56-'Table 2 (Q2''20)'!AF56</f>
        <v>0</v>
      </c>
      <c r="AF54" s="646">
        <f>'Table 2 (Q3''20)'!AH56-'Table 2 (Q2''20)'!AG56</f>
        <v>0</v>
      </c>
      <c r="AG54" s="646">
        <f>'Table 2 (Q3''20)'!AI56-'Table 2 (Q2''20)'!AH56</f>
        <v>0</v>
      </c>
      <c r="AH54" s="646">
        <f>'Table 2 (Q3''20)'!AJ56-'Table 2 (Q2''20)'!AI56</f>
        <v>0</v>
      </c>
      <c r="AI54" s="646">
        <f>'Table 2 (Q3''20)'!AK56-'Table 2 (Q2''20)'!AJ56</f>
        <v>0</v>
      </c>
      <c r="AJ54" s="646">
        <f>'Table 2 (Q3''20)'!AL56-'Table 2 (Q2''20)'!AK56</f>
        <v>0</v>
      </c>
      <c r="AK54" s="646">
        <f>'Table 2 (Q3''20)'!AM56-'Table 2 (Q2''20)'!AL56</f>
        <v>341.55213041940618</v>
      </c>
    </row>
    <row r="55" spans="1:37" s="399" customFormat="1" x14ac:dyDescent="0.2">
      <c r="A55" s="632"/>
      <c r="B55" s="650"/>
      <c r="C55" s="638">
        <f>'Table 2 (Q3''20)'!C57-'Table 2 (Q2''20)'!C57</f>
        <v>0</v>
      </c>
      <c r="D55" s="638">
        <f>'Table 2 (Q3''20)'!D57-'Table 2 (Q2''20)'!D57</f>
        <v>0</v>
      </c>
      <c r="E55" s="638">
        <f>'Table 2 (Q3''20)'!E57-'Table 2 (Q2''20)'!E57</f>
        <v>0</v>
      </c>
      <c r="F55" s="638">
        <f>'Table 2 (Q3''20)'!F57-'Table 2 (Q2''20)'!F57</f>
        <v>0</v>
      </c>
      <c r="G55" s="638">
        <f>'Table 2 (Q3''20)'!G57-'Table 2 (Q2''20)'!G57</f>
        <v>0</v>
      </c>
      <c r="H55" s="638">
        <f>'Table 2 (Q3''20)'!H57-'Table 2 (Q2''20)'!H57</f>
        <v>0</v>
      </c>
      <c r="I55" s="638">
        <f>'Table 2 (Q3''20)'!I57-'Table 2 (Q2''20)'!I57</f>
        <v>0</v>
      </c>
      <c r="J55" s="638">
        <f>'Table 2 (Q3''20)'!J57-'Table 2 (Q2''20)'!J57</f>
        <v>0</v>
      </c>
      <c r="K55" s="638">
        <f>'Table 2 (Q3''20)'!K57</f>
        <v>0</v>
      </c>
      <c r="L55" s="638"/>
      <c r="M55" s="638">
        <f>'Table 2 (Q3''20)'!O57-'Table 2 (Q2''20)'!N57</f>
        <v>0</v>
      </c>
      <c r="N55" s="638">
        <f>'Table 2 (Q3''20)'!P57-'Table 2 (Q2''20)'!O57</f>
        <v>0</v>
      </c>
      <c r="O55" s="638">
        <f>'Table 2 (Q3''20)'!Q57-'Table 2 (Q2''20)'!P57</f>
        <v>0</v>
      </c>
      <c r="P55" s="638">
        <f>'Table 2 (Q3''20)'!R57-'Table 2 (Q2''20)'!Q57</f>
        <v>0</v>
      </c>
      <c r="Q55" s="638">
        <f>'Table 2 (Q3''20)'!S57-'Table 2 (Q2''20)'!R57</f>
        <v>0</v>
      </c>
      <c r="R55" s="638">
        <f>'Table 2 (Q3''20)'!T57-'Table 2 (Q2''20)'!S57</f>
        <v>0</v>
      </c>
      <c r="S55" s="638">
        <f>'Table 2 (Q3''20)'!U57-'Table 2 (Q2''20)'!T57</f>
        <v>0</v>
      </c>
      <c r="T55" s="638">
        <f>'Table 2 (Q3''20)'!V57-'Table 2 (Q2''20)'!U57</f>
        <v>0</v>
      </c>
      <c r="U55" s="638">
        <f>'Table 2 (Q3''20)'!W57-'Table 2 (Q2''20)'!V57</f>
        <v>0</v>
      </c>
      <c r="V55" s="638">
        <f>'Table 2 (Q3''20)'!X57-'Table 2 (Q2''20)'!W57</f>
        <v>0</v>
      </c>
      <c r="W55" s="638">
        <f>'Table 2 (Q3''20)'!Y57-'Table 2 (Q2''20)'!X57</f>
        <v>0</v>
      </c>
      <c r="X55" s="638">
        <f>'Table 2 (Q3''20)'!Z57-'Table 2 (Q2''20)'!Y57</f>
        <v>0</v>
      </c>
      <c r="Y55" s="638">
        <f>'Table 2 (Q3''20)'!AA57-'Table 2 (Q2''20)'!Z57</f>
        <v>0</v>
      </c>
      <c r="Z55" s="638">
        <f>'Table 2 (Q3''20)'!AB57-'Table 2 (Q2''20)'!AA57</f>
        <v>0</v>
      </c>
      <c r="AA55" s="638">
        <f>'Table 2 (Q3''20)'!AC57-'Table 2 (Q2''20)'!AB57</f>
        <v>0</v>
      </c>
      <c r="AB55" s="638">
        <f>'Table 2 (Q3''20)'!AD57-'Table 2 (Q2''20)'!AC57</f>
        <v>0</v>
      </c>
      <c r="AC55" s="638">
        <f>'Table 2 (Q3''20)'!AE57-'Table 2 (Q2''20)'!AD57</f>
        <v>0</v>
      </c>
      <c r="AD55" s="638">
        <f>'Table 2 (Q3''20)'!AF57-'Table 2 (Q2''20)'!AE57</f>
        <v>0</v>
      </c>
      <c r="AE55" s="638">
        <f>'Table 2 (Q3''20)'!AG57-'Table 2 (Q2''20)'!AF57</f>
        <v>0</v>
      </c>
      <c r="AF55" s="638">
        <f>'Table 2 (Q3''20)'!AH57-'Table 2 (Q2''20)'!AG57</f>
        <v>0</v>
      </c>
      <c r="AG55" s="638">
        <f>'Table 2 (Q3''20)'!AI57-'Table 2 (Q2''20)'!AH57</f>
        <v>0</v>
      </c>
      <c r="AH55" s="638">
        <f>'Table 2 (Q3''20)'!AJ57-'Table 2 (Q2''20)'!AI57</f>
        <v>0</v>
      </c>
      <c r="AI55" s="638">
        <f>'Table 2 (Q3''20)'!AK57-'Table 2 (Q2''20)'!AJ57</f>
        <v>0</v>
      </c>
      <c r="AJ55" s="638">
        <f>'Table 2 (Q3''20)'!AL57-'Table 2 (Q2''20)'!AK57</f>
        <v>0</v>
      </c>
      <c r="AK55" s="638">
        <f>'Table 2 (Q3''20)'!AM57-'Table 2 (Q2''20)'!AL57</f>
        <v>0</v>
      </c>
    </row>
    <row r="56" spans="1:37" s="399" customFormat="1" x14ac:dyDescent="0.2">
      <c r="A56" s="632"/>
      <c r="B56" s="651" t="s">
        <v>3</v>
      </c>
      <c r="C56" s="637">
        <f>'Table 2 (Q3''20)'!C58-'Table 2 (Q2''20)'!C58</f>
        <v>0</v>
      </c>
      <c r="D56" s="637">
        <f>'Table 2 (Q3''20)'!D58-'Table 2 (Q2''20)'!D58</f>
        <v>0</v>
      </c>
      <c r="E56" s="637">
        <f>'Table 2 (Q3''20)'!E58-'Table 2 (Q2''20)'!E58</f>
        <v>0</v>
      </c>
      <c r="F56" s="637">
        <f>'Table 2 (Q3''20)'!F58-'Table 2 (Q2''20)'!F58</f>
        <v>0</v>
      </c>
      <c r="G56" s="637">
        <f>'Table 2 (Q3''20)'!G58-'Table 2 (Q2''20)'!G58</f>
        <v>0</v>
      </c>
      <c r="H56" s="637">
        <f>'Table 2 (Q3''20)'!H58-'Table 2 (Q2''20)'!H58</f>
        <v>0</v>
      </c>
      <c r="I56" s="637">
        <f>'Table 2 (Q3''20)'!I58-'Table 2 (Q2''20)'!I58</f>
        <v>1.4277035791494654</v>
      </c>
      <c r="J56" s="637">
        <f>'Table 2 (Q3''20)'!J58-'Table 2 (Q2''20)'!J58</f>
        <v>599.37226734338856</v>
      </c>
      <c r="K56" s="637">
        <f>'Table 2 (Q3''20)'!K58</f>
        <v>745.13788133557523</v>
      </c>
      <c r="L56" s="637"/>
      <c r="M56" s="637">
        <f>'Table 2 (Q3''20)'!O58-'Table 2 (Q2''20)'!N58</f>
        <v>0</v>
      </c>
      <c r="N56" s="637">
        <f>'Table 2 (Q3''20)'!P58-'Table 2 (Q2''20)'!O58</f>
        <v>0</v>
      </c>
      <c r="O56" s="637">
        <f>'Table 2 (Q3''20)'!Q58-'Table 2 (Q2''20)'!P58</f>
        <v>0</v>
      </c>
      <c r="P56" s="637">
        <f>'Table 2 (Q3''20)'!R58-'Table 2 (Q2''20)'!Q58</f>
        <v>0</v>
      </c>
      <c r="Q56" s="637">
        <f>'Table 2 (Q3''20)'!S58-'Table 2 (Q2''20)'!R58</f>
        <v>0</v>
      </c>
      <c r="R56" s="637">
        <f>'Table 2 (Q3''20)'!T58-'Table 2 (Q2''20)'!S58</f>
        <v>0</v>
      </c>
      <c r="S56" s="637">
        <f>'Table 2 (Q3''20)'!U58-'Table 2 (Q2''20)'!T58</f>
        <v>0</v>
      </c>
      <c r="T56" s="637">
        <f>'Table 2 (Q3''20)'!V58-'Table 2 (Q2''20)'!U58</f>
        <v>0</v>
      </c>
      <c r="U56" s="637">
        <f>'Table 2 (Q3''20)'!W58-'Table 2 (Q2''20)'!V58</f>
        <v>0</v>
      </c>
      <c r="V56" s="637">
        <f>'Table 2 (Q3''20)'!X58-'Table 2 (Q2''20)'!W58</f>
        <v>0</v>
      </c>
      <c r="W56" s="637">
        <f>'Table 2 (Q3''20)'!Y58-'Table 2 (Q2''20)'!X58</f>
        <v>0</v>
      </c>
      <c r="X56" s="637">
        <f>'Table 2 (Q3''20)'!Z58-'Table 2 (Q2''20)'!Y58</f>
        <v>0</v>
      </c>
      <c r="Y56" s="637">
        <f>'Table 2 (Q3''20)'!AA58-'Table 2 (Q2''20)'!Z58</f>
        <v>0</v>
      </c>
      <c r="Z56" s="637">
        <f>'Table 2 (Q3''20)'!AB58-'Table 2 (Q2''20)'!AA58</f>
        <v>0</v>
      </c>
      <c r="AA56" s="637">
        <f>'Table 2 (Q3''20)'!AC58-'Table 2 (Q2''20)'!AB58</f>
        <v>0</v>
      </c>
      <c r="AB56" s="637">
        <f>'Table 2 (Q3''20)'!AD58-'Table 2 (Q2''20)'!AC58</f>
        <v>0</v>
      </c>
      <c r="AC56" s="637">
        <f>'Table 2 (Q3''20)'!AE58-'Table 2 (Q2''20)'!AD58</f>
        <v>0</v>
      </c>
      <c r="AD56" s="637">
        <f>'Table 2 (Q3''20)'!AF58-'Table 2 (Q2''20)'!AE58</f>
        <v>0</v>
      </c>
      <c r="AE56" s="637">
        <f>'Table 2 (Q3''20)'!AG58-'Table 2 (Q2''20)'!AF58</f>
        <v>0.35692589478730952</v>
      </c>
      <c r="AF56" s="637">
        <f>'Table 2 (Q3''20)'!AH58-'Table 2 (Q2''20)'!AG58</f>
        <v>0.35692589478739478</v>
      </c>
      <c r="AG56" s="637">
        <f>'Table 2 (Q3''20)'!AI58-'Table 2 (Q2''20)'!AH58</f>
        <v>0.3569258947874232</v>
      </c>
      <c r="AH56" s="637">
        <f>'Table 2 (Q3''20)'!AJ58-'Table 2 (Q2''20)'!AI58</f>
        <v>0.3569258947874232</v>
      </c>
      <c r="AI56" s="637">
        <f>'Table 2 (Q3''20)'!AK58-'Table 2 (Q2''20)'!AJ58</f>
        <v>-6</v>
      </c>
      <c r="AJ56" s="637">
        <f>'Table 2 (Q3''20)'!AL58-'Table 2 (Q2''20)'!AK58</f>
        <v>-12.496770124683849</v>
      </c>
      <c r="AK56" s="637">
        <f>'Table 2 (Q3''20)'!AM58-'Table 2 (Q2''20)'!AL58</f>
        <v>980.68535301962584</v>
      </c>
    </row>
    <row r="57" spans="1:37" s="399" customFormat="1" x14ac:dyDescent="0.2">
      <c r="A57" s="632"/>
      <c r="B57" s="652" t="s">
        <v>26</v>
      </c>
      <c r="C57" s="653">
        <f>'Table 2 (Q3''20)'!C59-'Table 2 (Q2''20)'!C59</f>
        <v>20</v>
      </c>
      <c r="D57" s="653">
        <f>'Table 2 (Q3''20)'!D59-'Table 2 (Q2''20)'!D59</f>
        <v>-5</v>
      </c>
      <c r="E57" s="653">
        <f>'Table 2 (Q3''20)'!E59-'Table 2 (Q2''20)'!E59</f>
        <v>0</v>
      </c>
      <c r="F57" s="653">
        <f>'Table 2 (Q3''20)'!F59-'Table 2 (Q2''20)'!F59</f>
        <v>0</v>
      </c>
      <c r="G57" s="653">
        <f>'Table 2 (Q3''20)'!G59-'Table 2 (Q2''20)'!G59</f>
        <v>5</v>
      </c>
      <c r="H57" s="653">
        <f>'Table 2 (Q3''20)'!H59-'Table 2 (Q2''20)'!H59</f>
        <v>5</v>
      </c>
      <c r="I57" s="653">
        <f>'Table 2 (Q3''20)'!I59-'Table 2 (Q2''20)'!I59</f>
        <v>-36.823170979341739</v>
      </c>
      <c r="J57" s="653">
        <f>'Table 2 (Q3''20)'!J59-'Table 2 (Q2''20)'!J59</f>
        <v>501.73565860150302</v>
      </c>
      <c r="K57" s="653">
        <f>'Table 2 (Q3''20)'!K59</f>
        <v>8089.1847003995344</v>
      </c>
      <c r="L57" s="653"/>
      <c r="M57" s="653">
        <f>'Table 2 (Q3''20)'!O59-'Table 2 (Q2''20)'!N59</f>
        <v>0</v>
      </c>
      <c r="N57" s="653">
        <f>'Table 2 (Q3''20)'!P59-'Table 2 (Q2''20)'!O59</f>
        <v>0</v>
      </c>
      <c r="O57" s="653">
        <f>'Table 2 (Q3''20)'!Q59-'Table 2 (Q2''20)'!P59</f>
        <v>0</v>
      </c>
      <c r="P57" s="653">
        <f>'Table 2 (Q3''20)'!R59-'Table 2 (Q2''20)'!Q59</f>
        <v>0</v>
      </c>
      <c r="Q57" s="653">
        <f>'Table 2 (Q3''20)'!S59-'Table 2 (Q2''20)'!R59</f>
        <v>0</v>
      </c>
      <c r="R57" s="653">
        <f>'Table 2 (Q3''20)'!T59-'Table 2 (Q2''20)'!S59</f>
        <v>-5</v>
      </c>
      <c r="S57" s="653">
        <f>'Table 2 (Q3''20)'!U59-'Table 2 (Q2''20)'!T59</f>
        <v>5</v>
      </c>
      <c r="T57" s="653">
        <f>'Table 2 (Q3''20)'!V59-'Table 2 (Q2''20)'!U59</f>
        <v>0</v>
      </c>
      <c r="U57" s="653">
        <f>'Table 2 (Q3''20)'!W59-'Table 2 (Q2''20)'!V59</f>
        <v>5</v>
      </c>
      <c r="V57" s="653">
        <f>'Table 2 (Q3''20)'!X59-'Table 2 (Q2''20)'!W59</f>
        <v>-5</v>
      </c>
      <c r="W57" s="653">
        <f>'Table 2 (Q3''20)'!Y59-'Table 2 (Q2''20)'!X59</f>
        <v>5</v>
      </c>
      <c r="X57" s="653">
        <f>'Table 2 (Q3''20)'!Z59-'Table 2 (Q2''20)'!Y59</f>
        <v>0</v>
      </c>
      <c r="Y57" s="653">
        <f>'Table 2 (Q3''20)'!AA59-'Table 2 (Q2''20)'!Z59</f>
        <v>5</v>
      </c>
      <c r="Z57" s="653">
        <f>'Table 2 (Q3''20)'!AB59-'Table 2 (Q2''20)'!AA59</f>
        <v>0</v>
      </c>
      <c r="AA57" s="653">
        <f>'Table 2 (Q3''20)'!AC59-'Table 2 (Q2''20)'!AB59</f>
        <v>0</v>
      </c>
      <c r="AB57" s="653">
        <f>'Table 2 (Q3''20)'!AD59-'Table 2 (Q2''20)'!AC59</f>
        <v>0</v>
      </c>
      <c r="AC57" s="653">
        <f>'Table 2 (Q3''20)'!AE59-'Table 2 (Q2''20)'!AD59</f>
        <v>5</v>
      </c>
      <c r="AD57" s="653">
        <f>'Table 2 (Q3''20)'!AF59-'Table 2 (Q2''20)'!AE59</f>
        <v>5</v>
      </c>
      <c r="AE57" s="653">
        <f>'Table 2 (Q3''20)'!AG59-'Table 2 (Q2''20)'!AF59</f>
        <v>47.479801534213493</v>
      </c>
      <c r="AF57" s="653">
        <f>'Table 2 (Q3''20)'!AH59-'Table 2 (Q2''20)'!AG59</f>
        <v>-11.324670270734941</v>
      </c>
      <c r="AG57" s="653">
        <f>'Table 2 (Q3''20)'!AI59-'Table 2 (Q2''20)'!AH59</f>
        <v>-46.54784512517881</v>
      </c>
      <c r="AH57" s="653">
        <f>'Table 2 (Q3''20)'!AJ59-'Table 2 (Q2''20)'!AI59</f>
        <v>-25.887843352242271</v>
      </c>
      <c r="AI57" s="653">
        <f>'Table 2 (Q3''20)'!AK59-'Table 2 (Q2''20)'!AJ59</f>
        <v>11.979810179958349</v>
      </c>
      <c r="AJ57" s="653">
        <f>'Table 2 (Q3''20)'!AL59-'Table 2 (Q2''20)'!AK59</f>
        <v>-84.185419926380746</v>
      </c>
      <c r="AK57" s="653">
        <f>'Table 2 (Q3''20)'!AM59-'Table 2 (Q2''20)'!AL59</f>
        <v>2648.469860009232</v>
      </c>
    </row>
    <row r="58" spans="1:37" s="399" customFormat="1" x14ac:dyDescent="0.2">
      <c r="A58" s="400"/>
      <c r="B58" s="421"/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1"/>
      <c r="O58" s="421"/>
      <c r="P58" s="421"/>
      <c r="Q58" s="421"/>
      <c r="R58" s="421"/>
      <c r="S58" s="421"/>
      <c r="T58" s="421"/>
      <c r="U58" s="421"/>
      <c r="V58" s="421"/>
      <c r="W58" s="421"/>
      <c r="X58" s="421"/>
      <c r="Y58" s="421"/>
      <c r="Z58" s="421"/>
      <c r="AA58" s="421"/>
      <c r="AB58" s="421"/>
      <c r="AC58" s="421"/>
      <c r="AD58" s="421"/>
      <c r="AE58" s="421"/>
      <c r="AF58" s="421"/>
      <c r="AG58" s="421"/>
      <c r="AH58" s="421"/>
      <c r="AI58" s="421"/>
      <c r="AJ58" s="421"/>
      <c r="AK58" s="421"/>
    </row>
    <row r="59" spans="1:37" s="399" customFormat="1" x14ac:dyDescent="0.2">
      <c r="A59" s="400"/>
      <c r="B59" s="421"/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1"/>
      <c r="O59" s="421"/>
      <c r="P59" s="421"/>
      <c r="Q59" s="421"/>
      <c r="R59" s="421"/>
      <c r="S59" s="421"/>
      <c r="T59" s="421"/>
      <c r="U59" s="421"/>
      <c r="V59" s="421"/>
      <c r="W59" s="421"/>
      <c r="X59" s="421"/>
      <c r="Y59" s="421"/>
      <c r="Z59" s="421"/>
      <c r="AA59" s="421"/>
      <c r="AB59" s="421"/>
      <c r="AC59" s="421"/>
      <c r="AD59" s="421"/>
      <c r="AE59" s="421"/>
      <c r="AF59" s="421"/>
      <c r="AG59" s="421"/>
      <c r="AH59" s="421"/>
      <c r="AI59" s="421"/>
      <c r="AJ59" s="421"/>
      <c r="AK59" s="421"/>
    </row>
    <row r="60" spans="1:37" s="399" customFormat="1" ht="9" customHeight="1" x14ac:dyDescent="0.2">
      <c r="A60" s="400"/>
      <c r="B60" s="421"/>
      <c r="C60" s="421"/>
      <c r="D60" s="421"/>
      <c r="E60" s="421"/>
      <c r="F60" s="421"/>
      <c r="G60" s="421"/>
      <c r="H60" s="421"/>
      <c r="I60" s="421"/>
      <c r="J60" s="616"/>
      <c r="K60" s="616"/>
      <c r="L60" s="616"/>
      <c r="M60" s="421"/>
      <c r="N60" s="393"/>
      <c r="O60" s="393"/>
    </row>
    <row r="61" spans="1:37" s="399" customFormat="1" x14ac:dyDescent="0.2">
      <c r="A61" s="400"/>
      <c r="B61" s="421"/>
      <c r="C61" s="421"/>
      <c r="D61" s="421"/>
      <c r="E61" s="421"/>
      <c r="F61" s="421"/>
      <c r="G61" s="421"/>
      <c r="H61" s="421"/>
      <c r="I61" s="421"/>
      <c r="J61" s="616"/>
      <c r="K61" s="616"/>
      <c r="L61" s="616"/>
      <c r="M61" s="421"/>
    </row>
    <row r="62" spans="1:37" s="399" customFormat="1" x14ac:dyDescent="0.2">
      <c r="A62" s="400"/>
      <c r="B62" s="421"/>
      <c r="C62" s="421"/>
      <c r="D62" s="421"/>
      <c r="E62" s="421"/>
      <c r="F62" s="421"/>
      <c r="G62" s="421"/>
      <c r="H62" s="421"/>
      <c r="I62" s="421"/>
      <c r="J62" s="616"/>
      <c r="K62" s="616"/>
      <c r="L62" s="616"/>
      <c r="M62" s="421"/>
    </row>
    <row r="63" spans="1:37" s="399" customFormat="1" x14ac:dyDescent="0.2">
      <c r="A63" s="400"/>
      <c r="B63" s="421"/>
      <c r="C63" s="421"/>
      <c r="D63" s="421"/>
      <c r="E63" s="421"/>
      <c r="F63" s="421"/>
      <c r="G63" s="421"/>
      <c r="H63" s="421"/>
      <c r="I63" s="421"/>
      <c r="J63" s="616"/>
      <c r="K63" s="616"/>
      <c r="L63" s="616"/>
      <c r="M63" s="421"/>
    </row>
    <row r="64" spans="1:37" s="399" customFormat="1" x14ac:dyDescent="0.2">
      <c r="A64" s="400"/>
      <c r="B64" s="421"/>
      <c r="C64" s="421"/>
      <c r="D64" s="421"/>
      <c r="E64" s="421"/>
      <c r="F64" s="421"/>
      <c r="G64" s="421"/>
      <c r="H64" s="421"/>
      <c r="I64" s="421"/>
      <c r="J64" s="616"/>
      <c r="K64" s="616"/>
      <c r="L64" s="616"/>
      <c r="M64" s="421"/>
    </row>
    <row r="65" spans="1:13" s="399" customFormat="1" x14ac:dyDescent="0.2">
      <c r="A65" s="400"/>
      <c r="B65" s="421"/>
      <c r="C65" s="421"/>
      <c r="D65" s="421"/>
      <c r="E65" s="421"/>
      <c r="F65" s="421"/>
      <c r="G65" s="421"/>
      <c r="H65" s="421"/>
      <c r="I65" s="421"/>
      <c r="J65" s="616"/>
      <c r="K65" s="616"/>
      <c r="L65" s="616"/>
      <c r="M65" s="421"/>
    </row>
    <row r="66" spans="1:13" s="399" customFormat="1" x14ac:dyDescent="0.2">
      <c r="A66" s="400"/>
      <c r="B66" s="421"/>
      <c r="C66" s="421"/>
      <c r="D66" s="421"/>
      <c r="E66" s="421"/>
      <c r="F66" s="421"/>
      <c r="G66" s="421"/>
      <c r="H66" s="421"/>
      <c r="I66" s="421"/>
      <c r="J66" s="616"/>
      <c r="K66" s="616"/>
      <c r="L66" s="616"/>
      <c r="M66" s="421"/>
    </row>
    <row r="67" spans="1:13" s="399" customFormat="1" x14ac:dyDescent="0.2">
      <c r="A67" s="400"/>
      <c r="B67" s="421"/>
      <c r="C67" s="421"/>
      <c r="D67" s="421"/>
      <c r="E67" s="421"/>
      <c r="F67" s="421"/>
      <c r="G67" s="421"/>
      <c r="H67" s="421"/>
      <c r="I67" s="421"/>
      <c r="J67" s="616"/>
      <c r="K67" s="616"/>
      <c r="L67" s="616"/>
      <c r="M67" s="421"/>
    </row>
  </sheetData>
  <phoneticPr fontId="24" type="noConversion"/>
  <pageMargins left="0.25" right="0.25" top="0.75" bottom="0.75" header="0.3" footer="0.3"/>
  <pageSetup paperSize="9" scale="73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0EED1-835E-48E9-B573-074A1686EA9F}">
  <dimension ref="A1:S20"/>
  <sheetViews>
    <sheetView showGridLines="0" workbookViewId="0">
      <selection sqref="A1:XFD1048576"/>
    </sheetView>
  </sheetViews>
  <sheetFormatPr defaultColWidth="9" defaultRowHeight="11.25" x14ac:dyDescent="0.2"/>
  <cols>
    <col min="1" max="1" width="9" style="421"/>
    <col min="2" max="2" width="26.5703125" style="421" bestFit="1" customWidth="1"/>
    <col min="3" max="9" width="4.42578125" style="421" bestFit="1" customWidth="1"/>
    <col min="10" max="10" width="5" style="421" bestFit="1" customWidth="1"/>
    <col min="11" max="11" width="7.42578125" style="421" bestFit="1" customWidth="1"/>
    <col min="12" max="12" width="8.7109375" style="421" customWidth="1"/>
    <col min="13" max="19" width="6.7109375" style="421" bestFit="1" customWidth="1"/>
    <col min="20" max="16384" width="9" style="421"/>
  </cols>
  <sheetData>
    <row r="1" spans="1:19" x14ac:dyDescent="0.2">
      <c r="A1" s="556"/>
      <c r="B1" s="556" t="s">
        <v>44</v>
      </c>
      <c r="C1" s="556">
        <v>2013</v>
      </c>
      <c r="D1" s="556">
        <v>2014</v>
      </c>
      <c r="E1" s="556">
        <v>2015</v>
      </c>
      <c r="F1" s="556">
        <v>2016</v>
      </c>
      <c r="G1" s="556">
        <v>2017</v>
      </c>
      <c r="H1" s="556">
        <v>2018</v>
      </c>
      <c r="I1" s="556">
        <v>2019</v>
      </c>
      <c r="J1" s="556" t="s">
        <v>84</v>
      </c>
      <c r="K1" s="556" t="s">
        <v>122</v>
      </c>
      <c r="L1" s="556"/>
      <c r="M1" s="556" t="s">
        <v>82</v>
      </c>
      <c r="N1" s="556" t="s">
        <v>88</v>
      </c>
      <c r="O1" s="556" t="s">
        <v>89</v>
      </c>
      <c r="P1" s="556" t="s">
        <v>87</v>
      </c>
      <c r="Q1" s="556" t="s">
        <v>90</v>
      </c>
      <c r="R1" s="556" t="s">
        <v>107</v>
      </c>
      <c r="S1" s="556" t="s">
        <v>124</v>
      </c>
    </row>
    <row r="2" spans="1:19" x14ac:dyDescent="0.2">
      <c r="A2" s="400"/>
      <c r="B2" s="531"/>
      <c r="C2" s="532"/>
      <c r="D2" s="532"/>
      <c r="E2" s="532"/>
      <c r="F2" s="532"/>
      <c r="G2" s="532"/>
      <c r="H2" s="532"/>
      <c r="I2" s="532"/>
      <c r="J2" s="532"/>
      <c r="K2" s="400"/>
      <c r="L2" s="400"/>
      <c r="M2" s="560"/>
      <c r="N2" s="560"/>
      <c r="O2" s="560"/>
      <c r="P2" s="560"/>
      <c r="Q2" s="400"/>
      <c r="R2" s="400"/>
    </row>
    <row r="3" spans="1:19" x14ac:dyDescent="0.2">
      <c r="A3" s="400"/>
      <c r="B3" s="530" t="s">
        <v>104</v>
      </c>
      <c r="C3" s="519">
        <f>'Table 3 (Q3''20)'!C6-'Table 3 (Q2''20)'!C6</f>
        <v>0</v>
      </c>
      <c r="D3" s="519">
        <f>'Table 3 (Q3''20)'!D6-'Table 3 (Q2''20)'!D6</f>
        <v>0</v>
      </c>
      <c r="E3" s="519">
        <f>'Table 3 (Q3''20)'!E6-'Table 3 (Q2''20)'!E6</f>
        <v>0</v>
      </c>
      <c r="F3" s="519">
        <f>'Table 3 (Q3''20)'!F6-'Table 3 (Q2''20)'!F6</f>
        <v>0</v>
      </c>
      <c r="G3" s="519">
        <f>'Table 3 (Q3''20)'!G6-'Table 3 (Q2''20)'!G6</f>
        <v>0</v>
      </c>
      <c r="H3" s="519">
        <f>'Table 3 (Q3''20)'!H6-'Table 3 (Q2''20)'!H6</f>
        <v>0</v>
      </c>
      <c r="I3" s="519">
        <f>'Table 3 (Q3''20)'!I6-'Table 3 (Q2''20)'!I6</f>
        <v>5.3606579097504437E-2</v>
      </c>
      <c r="J3" s="519">
        <f>'Table 3 (Q3''20)'!J6-'Table 3 (Q2''20)'!J6</f>
        <v>15.772242886825325</v>
      </c>
      <c r="K3" s="519">
        <f>'Table 3 (Q3''20)'!K6</f>
        <v>1573.3128770359469</v>
      </c>
      <c r="L3" s="562"/>
      <c r="M3" s="519">
        <f>'Table 3 (Q3''20)'!O6-'Table 3 (Q2''20)'!N6</f>
        <v>2.7699166327920466E-2</v>
      </c>
      <c r="N3" s="519">
        <f>'Table 3 (Q3''20)'!P6-'Table 3 (Q2''20)'!O6</f>
        <v>2.5907412769356597E-2</v>
      </c>
      <c r="O3" s="519">
        <f>'Table 3 (Q3''20)'!Q6-'Table 3 (Q2''20)'!P6</f>
        <v>0</v>
      </c>
      <c r="P3" s="519">
        <f>'Table 3 (Q3''20)'!R6-'Table 3 (Q2''20)'!Q6</f>
        <v>0</v>
      </c>
      <c r="Q3" s="519">
        <f>'Table 3 (Q3''20)'!S6-'Table 3 (Q2''20)'!R6</f>
        <v>0.11091541525644288</v>
      </c>
      <c r="R3" s="519">
        <f>'Table 3 (Q3''20)'!T6-'Table 3 (Q2''20)'!S6</f>
        <v>-8.4576526716091394E-3</v>
      </c>
      <c r="S3" s="519">
        <f>'Table 3 (Q3''20)'!U6</f>
        <v>378.03719837097947</v>
      </c>
    </row>
    <row r="4" spans="1:19" x14ac:dyDescent="0.2">
      <c r="A4" s="400"/>
      <c r="B4" s="535" t="s">
        <v>15</v>
      </c>
      <c r="C4" s="490"/>
      <c r="D4" s="490"/>
      <c r="E4" s="490"/>
      <c r="F4" s="490"/>
      <c r="G4" s="490"/>
      <c r="H4" s="490"/>
      <c r="I4" s="490">
        <f>'Table 3 (Q3''20)'!I7-'Table 3 (Q2''20)'!I7</f>
        <v>-0.25568426456504767</v>
      </c>
      <c r="J4" s="490">
        <f>'Table 3 (Q3''20)'!J7-'Table 3 (Q2''20)'!J7</f>
        <v>14.942566545427326</v>
      </c>
      <c r="K4" s="490">
        <f>'Table 3 (Q3''20)'!K7</f>
        <v>485.0321896036167</v>
      </c>
      <c r="L4" s="562"/>
      <c r="M4" s="490">
        <f>'Table 3 (Q3''20)'!O7-'Table 3 (Q2''20)'!N7</f>
        <v>-6.0339845470650744E-2</v>
      </c>
      <c r="N4" s="490">
        <f>'Table 3 (Q3''20)'!P7-'Table 3 (Q2''20)'!O7</f>
        <v>-5.6436690712516224E-2</v>
      </c>
      <c r="O4" s="490">
        <f>'Table 3 (Q3''20)'!Q7-'Table 3 (Q2''20)'!P7</f>
        <v>-6.861707064652478E-2</v>
      </c>
      <c r="P4" s="490">
        <f>'Table 3 (Q3''20)'!R7-'Table 3 (Q2''20)'!Q7</f>
        <v>-7.0290657735455397E-2</v>
      </c>
      <c r="Q4" s="490">
        <f>'Table 3 (Q3''20)'!S7-'Table 3 (Q2''20)'!R7</f>
        <v>-6.0943243925350998E-2</v>
      </c>
      <c r="R4" s="490">
        <f>'Table 3 (Q3''20)'!T7-'Table 3 (Q2''20)'!S7</f>
        <v>-4.7971187105645186E-2</v>
      </c>
      <c r="S4" s="490">
        <f>'Table 3 (Q3''20)'!U7</f>
        <v>122.95497180716833</v>
      </c>
    </row>
    <row r="5" spans="1:19" x14ac:dyDescent="0.2">
      <c r="A5" s="400"/>
      <c r="B5" s="535" t="s">
        <v>16</v>
      </c>
      <c r="C5" s="490"/>
      <c r="D5" s="490"/>
      <c r="E5" s="490"/>
      <c r="F5" s="490"/>
      <c r="G5" s="490"/>
      <c r="H5" s="490"/>
      <c r="I5" s="490">
        <f>'Table 3 (Q3''20)'!I8-'Table 3 (Q2''20)'!I8</f>
        <v>1.3815765828294388</v>
      </c>
      <c r="J5" s="490">
        <f>'Table 3 (Q3''20)'!J8-'Table 3 (Q2''20)'!J8</f>
        <v>1.9370037380979284</v>
      </c>
      <c r="K5" s="490">
        <f>'Table 3 (Q3''20)'!K8</f>
        <v>820.82043789257557</v>
      </c>
      <c r="L5" s="562"/>
      <c r="M5" s="490">
        <f>'Table 3 (Q3''20)'!O8-'Table 3 (Q2''20)'!N8</f>
        <v>0.35770005850682196</v>
      </c>
      <c r="N5" s="490">
        <f>'Table 3 (Q3''20)'!P8-'Table 3 (Q2''20)'!O8</f>
        <v>0.33456180426617266</v>
      </c>
      <c r="O5" s="490">
        <f>'Table 3 (Q3''20)'!Q8-'Table 3 (Q2''20)'!P8</f>
        <v>0.3405048617146349</v>
      </c>
      <c r="P5" s="490">
        <f>'Table 3 (Q3''20)'!R8-'Table 3 (Q2''20)'!Q8</f>
        <v>0.34880985834183775</v>
      </c>
      <c r="Q5" s="490">
        <f>'Table 3 (Q3''20)'!S8-'Table 3 (Q2''20)'!R8</f>
        <v>0.3612770590918899</v>
      </c>
      <c r="R5" s="490">
        <f>'Table 3 (Q3''20)'!T8-'Table 3 (Q2''20)'!S8</f>
        <v>0.25092135319962949</v>
      </c>
      <c r="S5" s="490">
        <f>'Table 3 (Q3''20)'!U8</f>
        <v>192.06901687955749</v>
      </c>
    </row>
    <row r="6" spans="1:19" x14ac:dyDescent="0.2">
      <c r="A6" s="400"/>
      <c r="B6" s="535" t="s">
        <v>17</v>
      </c>
      <c r="C6" s="490"/>
      <c r="D6" s="490"/>
      <c r="E6" s="490"/>
      <c r="F6" s="490"/>
      <c r="G6" s="490"/>
      <c r="H6" s="490"/>
      <c r="I6" s="490">
        <f>'Table 3 (Q3''20)'!I9-'Table 3 (Q2''20)'!I9</f>
        <v>-1.2286565639342939E-2</v>
      </c>
      <c r="J6" s="490">
        <f>'Table 3 (Q3''20)'!J9-'Table 3 (Q2''20)'!J9</f>
        <v>3.0922351960853689E-2</v>
      </c>
      <c r="K6" s="490">
        <f>'Table 3 (Q3''20)'!K9</f>
        <v>117.40434035715364</v>
      </c>
      <c r="L6" s="562"/>
      <c r="M6" s="490">
        <f>'Table 3 (Q3''20)'!O9-'Table 3 (Q2''20)'!N9</f>
        <v>-2.1150555304139118E-3</v>
      </c>
      <c r="N6" s="490">
        <f>'Table 3 (Q3''20)'!P9-'Table 3 (Q2''20)'!O9</f>
        <v>-1.9782406447816925E-3</v>
      </c>
      <c r="O6" s="490">
        <f>'Table 3 (Q3''20)'!Q9-'Table 3 (Q2''20)'!P9</f>
        <v>-4.0472776871069982E-3</v>
      </c>
      <c r="P6" s="490">
        <f>'Table 3 (Q3''20)'!R9-'Table 3 (Q2''20)'!Q9</f>
        <v>-4.1459917770367838E-3</v>
      </c>
      <c r="Q6" s="490">
        <f>'Table 3 (Q3''20)'!S9-'Table 3 (Q2''20)'!R9</f>
        <v>-2.1362060857192944E-3</v>
      </c>
      <c r="R6" s="490">
        <f>'Table 3 (Q3''20)'!T9-'Table 3 (Q2''20)'!S9</f>
        <v>-1.9782406447816925E-3</v>
      </c>
      <c r="S6" s="490">
        <f>'Table 3 (Q3''20)'!U9</f>
        <v>29.089193278907221</v>
      </c>
    </row>
    <row r="7" spans="1:19" x14ac:dyDescent="0.2">
      <c r="A7" s="400"/>
      <c r="B7" s="535" t="s">
        <v>18</v>
      </c>
      <c r="C7" s="490"/>
      <c r="D7" s="490"/>
      <c r="E7" s="490"/>
      <c r="F7" s="490"/>
      <c r="G7" s="490"/>
      <c r="H7" s="490"/>
      <c r="I7" s="490">
        <f>'Table 3 (Q3''20)'!I10-'Table 3 (Q2''20)'!I10</f>
        <v>-0.9642153514576961</v>
      </c>
      <c r="J7" s="490">
        <f>'Table 3 (Q3''20)'!J10-'Table 3 (Q2''20)'!J10</f>
        <v>-1.0621487812421648</v>
      </c>
      <c r="K7" s="490">
        <f>'Table 3 (Q3''20)'!K10</f>
        <v>37.159975666344671</v>
      </c>
      <c r="L7" s="562"/>
      <c r="M7" s="490">
        <f>'Table 3 (Q3''20)'!O10-'Table 3 (Q2''20)'!N10</f>
        <v>-0.24421005860582845</v>
      </c>
      <c r="N7" s="490">
        <f>'Table 3 (Q3''20)'!P10-'Table 3 (Q2''20)'!O10</f>
        <v>-0.22841304015487296</v>
      </c>
      <c r="O7" s="490">
        <f>'Table 3 (Q3''20)'!Q10-'Table 3 (Q2''20)'!P10</f>
        <v>-0.24283472723586641</v>
      </c>
      <c r="P7" s="490">
        <f>'Table 3 (Q3''20)'!R10-'Table 3 (Q2''20)'!Q10</f>
        <v>-0.24875752546113183</v>
      </c>
      <c r="Q7" s="490">
        <f>'Table 3 (Q3''20)'!S10-'Table 3 (Q2''20)'!R10</f>
        <v>-0.17094704102408009</v>
      </c>
      <c r="R7" s="490">
        <f>'Table 3 (Q3''20)'!T10-'Table 3 (Q2''20)'!S10</f>
        <v>-0.19415108413164184</v>
      </c>
      <c r="S7" s="490">
        <f>'Table 3 (Q3''20)'!U10</f>
        <v>8.9615258320924784</v>
      </c>
    </row>
    <row r="8" spans="1:19" x14ac:dyDescent="0.2">
      <c r="A8" s="400"/>
      <c r="B8" s="401" t="s">
        <v>19</v>
      </c>
      <c r="C8" s="520"/>
      <c r="D8" s="520"/>
      <c r="E8" s="520"/>
      <c r="F8" s="520"/>
      <c r="G8" s="520"/>
      <c r="H8" s="520"/>
      <c r="I8" s="520">
        <f>'Table 3 (Q3''20)'!I11-'Table 3 (Q2''20)'!I11</f>
        <v>-9.5783822069961388E-2</v>
      </c>
      <c r="J8" s="520">
        <f>'Table 3 (Q3''20)'!J11-'Table 3 (Q2''20)'!J11</f>
        <v>-7.6100967418639698E-2</v>
      </c>
      <c r="K8" s="520">
        <f>'Table 3 (Q3''20)'!K11</f>
        <v>112.89593351625618</v>
      </c>
      <c r="L8" s="562"/>
      <c r="M8" s="520">
        <f>'Table 3 (Q3''20)'!O11-'Table 3 (Q2''20)'!N11</f>
        <v>-2.3335932571953322E-2</v>
      </c>
      <c r="N8" s="520">
        <f>'Table 3 (Q3''20)'!P11-'Table 3 (Q2''20)'!O11</f>
        <v>-2.1826419984655843E-2</v>
      </c>
      <c r="O8" s="520">
        <f>'Table 3 (Q3''20)'!Q11-'Table 3 (Q2''20)'!P11</f>
        <v>-2.5005786145143816E-2</v>
      </c>
      <c r="P8" s="520">
        <f>'Table 3 (Q3''20)'!R11-'Table 3 (Q2''20)'!Q11</f>
        <v>-2.5615683368194198E-2</v>
      </c>
      <c r="Q8" s="520">
        <f>'Table 3 (Q3''20)'!S11-'Table 3 (Q2''20)'!R11</f>
        <v>-1.6335152800369457E-2</v>
      </c>
      <c r="R8" s="520">
        <f>'Table 3 (Q3''20)'!T11-'Table 3 (Q2''20)'!S11</f>
        <v>-1.5278493989256958E-2</v>
      </c>
      <c r="S8" s="520">
        <f>'Table 3 (Q3''20)'!U11</f>
        <v>24.962490573253934</v>
      </c>
    </row>
    <row r="9" spans="1:19" x14ac:dyDescent="0.2">
      <c r="A9" s="400"/>
      <c r="B9" s="530" t="s">
        <v>105</v>
      </c>
      <c r="C9" s="519">
        <f>'Table 3 (Q3''20)'!C12-'Table 3 (Q2''20)'!C12</f>
        <v>0</v>
      </c>
      <c r="D9" s="519">
        <f>'Table 3 (Q3''20)'!D12-'Table 3 (Q2''20)'!D12</f>
        <v>0</v>
      </c>
      <c r="E9" s="519">
        <f>'Table 3 (Q3''20)'!E12-'Table 3 (Q2''20)'!E12</f>
        <v>0</v>
      </c>
      <c r="F9" s="519">
        <f>'Table 3 (Q3''20)'!F12-'Table 3 (Q2''20)'!F12</f>
        <v>0</v>
      </c>
      <c r="G9" s="519">
        <f>'Table 3 (Q3''20)'!G12-'Table 3 (Q2''20)'!G12</f>
        <v>0</v>
      </c>
      <c r="H9" s="519">
        <f>'Table 3 (Q3''20)'!H12-'Table 3 (Q2''20)'!H12</f>
        <v>0</v>
      </c>
      <c r="I9" s="519">
        <f>'Table 3 (Q3''20)'!I12-'Table 3 (Q2''20)'!I12</f>
        <v>0</v>
      </c>
      <c r="J9" s="519">
        <f>'Table 3 (Q3''20)'!J12-'Table 3 (Q2''20)'!J12</f>
        <v>300.98973039734358</v>
      </c>
      <c r="K9" s="519">
        <f>'Table 3 (Q3''20)'!K12</f>
        <v>462.0126721646534</v>
      </c>
      <c r="L9" s="562"/>
      <c r="M9" s="519">
        <f>'Table 3 (Q3''20)'!O12-'Table 3 (Q2''20)'!N12</f>
        <v>0</v>
      </c>
      <c r="N9" s="519">
        <f>'Table 3 (Q3''20)'!P12-'Table 3 (Q2''20)'!O12</f>
        <v>0</v>
      </c>
      <c r="O9" s="519">
        <f>'Table 3 (Q3''20)'!Q12-'Table 3 (Q2''20)'!P12</f>
        <v>0</v>
      </c>
      <c r="P9" s="519">
        <f>'Table 3 (Q3''20)'!R12-'Table 3 (Q2''20)'!Q12</f>
        <v>0</v>
      </c>
      <c r="Q9" s="519">
        <f>'Table 3 (Q3''20)'!S12-'Table 3 (Q2''20)'!R12</f>
        <v>4.3392323867777804E-2</v>
      </c>
      <c r="R9" s="519">
        <f>'Table 3 (Q3''20)'!T12-'Table 3 (Q2''20)'!S12</f>
        <v>-1.8894500408023873E-2</v>
      </c>
      <c r="S9" s="519">
        <f>'Table 3 (Q3''20)'!U12</f>
        <v>112.66004679098877</v>
      </c>
    </row>
    <row r="10" spans="1:19" x14ac:dyDescent="0.2">
      <c r="A10" s="400"/>
      <c r="B10" s="535" t="s">
        <v>15</v>
      </c>
      <c r="C10" s="490"/>
      <c r="D10" s="490"/>
      <c r="E10" s="490"/>
      <c r="F10" s="490"/>
      <c r="G10" s="490"/>
      <c r="H10" s="490"/>
      <c r="I10" s="490">
        <f>'Table 3 (Q3''20)'!I13-'Table 3 (Q2''20)'!I13</f>
        <v>0</v>
      </c>
      <c r="J10" s="490">
        <f>'Table 3 (Q3''20)'!J13-'Table 3 (Q2''20)'!J13</f>
        <v>2.57</v>
      </c>
      <c r="K10" s="490">
        <f>'Table 3 (Q3''20)'!K13</f>
        <v>3.35</v>
      </c>
      <c r="L10" s="562"/>
      <c r="M10" s="490">
        <f>'Table 3 (Q3''20)'!O13-'Table 3 (Q2''20)'!N13</f>
        <v>0</v>
      </c>
      <c r="N10" s="490">
        <f>'Table 3 (Q3''20)'!P13-'Table 3 (Q2''20)'!O13</f>
        <v>0</v>
      </c>
      <c r="O10" s="490">
        <f>'Table 3 (Q3''20)'!Q13-'Table 3 (Q2''20)'!P13</f>
        <v>0</v>
      </c>
      <c r="P10" s="490">
        <f>'Table 3 (Q3''20)'!R13-'Table 3 (Q2''20)'!Q13</f>
        <v>0</v>
      </c>
      <c r="Q10" s="490">
        <f>'Table 3 (Q3''20)'!S13-'Table 3 (Q2''20)'!R13</f>
        <v>0</v>
      </c>
      <c r="R10" s="490">
        <f>'Table 3 (Q3''20)'!T13-'Table 3 (Q2''20)'!S13</f>
        <v>-2.9999999999999916E-2</v>
      </c>
      <c r="S10" s="490">
        <f>'Table 3 (Q3''20)'!U13</f>
        <v>0.67</v>
      </c>
    </row>
    <row r="11" spans="1:19" x14ac:dyDescent="0.2">
      <c r="A11" s="400"/>
      <c r="B11" s="535" t="s">
        <v>16</v>
      </c>
      <c r="C11" s="490"/>
      <c r="D11" s="490"/>
      <c r="E11" s="490"/>
      <c r="F11" s="490"/>
      <c r="G11" s="490"/>
      <c r="H11" s="490"/>
      <c r="I11" s="490">
        <f>'Table 3 (Q3''20)'!I14-'Table 3 (Q2''20)'!I14</f>
        <v>0</v>
      </c>
      <c r="J11" s="490">
        <f>'Table 3 (Q3''20)'!J14-'Table 3 (Q2''20)'!J14</f>
        <v>3.4900165981377462</v>
      </c>
      <c r="K11" s="490">
        <f>'Table 3 (Q3''20)'!K14</f>
        <v>4.3420951621116446</v>
      </c>
      <c r="L11" s="562"/>
      <c r="M11" s="490">
        <f>'Table 3 (Q3''20)'!O14-'Table 3 (Q2''20)'!N14</f>
        <v>0</v>
      </c>
      <c r="N11" s="490">
        <f>'Table 3 (Q3''20)'!P14-'Table 3 (Q2''20)'!O14</f>
        <v>0</v>
      </c>
      <c r="O11" s="490">
        <f>'Table 3 (Q3''20)'!Q14-'Table 3 (Q2''20)'!P14</f>
        <v>0</v>
      </c>
      <c r="P11" s="490">
        <f>'Table 3 (Q3''20)'!R14-'Table 3 (Q2''20)'!Q14</f>
        <v>0</v>
      </c>
      <c r="Q11" s="490">
        <f>'Table 3 (Q3''20)'!S14-'Table 3 (Q2''20)'!R14</f>
        <v>1.6860237896657471E-2</v>
      </c>
      <c r="R11" s="490">
        <f>'Table 3 (Q3''20)'!T14-'Table 3 (Q2''20)'!S14</f>
        <v>-1.1446773483490102E-2</v>
      </c>
      <c r="S11" s="490">
        <f>'Table 3 (Q3''20)'!U14</f>
        <v>1.1103056279686059</v>
      </c>
    </row>
    <row r="12" spans="1:19" x14ac:dyDescent="0.2">
      <c r="A12" s="400"/>
      <c r="B12" s="535" t="s">
        <v>17</v>
      </c>
      <c r="C12" s="490"/>
      <c r="D12" s="490"/>
      <c r="E12" s="490"/>
      <c r="F12" s="490"/>
      <c r="G12" s="490"/>
      <c r="H12" s="490"/>
      <c r="I12" s="490">
        <f>'Table 3 (Q3''20)'!I15-'Table 3 (Q2''20)'!I15</f>
        <v>0</v>
      </c>
      <c r="J12" s="490">
        <f>'Table 3 (Q3''20)'!J15-'Table 3 (Q2''20)'!J15</f>
        <v>126.56948810113323</v>
      </c>
      <c r="K12" s="490">
        <f>'Table 3 (Q3''20)'!K15</f>
        <v>165.66527454461894</v>
      </c>
      <c r="L12" s="562"/>
      <c r="M12" s="490">
        <f>'Table 3 (Q3''20)'!O15-'Table 3 (Q2''20)'!N15</f>
        <v>0</v>
      </c>
      <c r="N12" s="490">
        <f>'Table 3 (Q3''20)'!P15-'Table 3 (Q2''20)'!O15</f>
        <v>0</v>
      </c>
      <c r="O12" s="490">
        <f>'Table 3 (Q3''20)'!Q15-'Table 3 (Q2''20)'!P15</f>
        <v>0</v>
      </c>
      <c r="P12" s="490">
        <f>'Table 3 (Q3''20)'!R15-'Table 3 (Q2''20)'!Q15</f>
        <v>0</v>
      </c>
      <c r="Q12" s="490">
        <f>'Table 3 (Q3''20)'!S15-'Table 3 (Q2''20)'!R15</f>
        <v>2.6532085971119557E-2</v>
      </c>
      <c r="R12" s="490">
        <f>'Table 3 (Q3''20)'!T15-'Table 3 (Q2''20)'!S15</f>
        <v>2.2552273075454821E-2</v>
      </c>
      <c r="S12" s="490">
        <f>'Table 3 (Q3''20)'!U15</f>
        <v>42.173467914028883</v>
      </c>
    </row>
    <row r="13" spans="1:19" x14ac:dyDescent="0.2">
      <c r="A13" s="400"/>
      <c r="B13" s="535" t="s">
        <v>18</v>
      </c>
      <c r="C13" s="490"/>
      <c r="D13" s="490"/>
      <c r="E13" s="490"/>
      <c r="F13" s="490"/>
      <c r="G13" s="490"/>
      <c r="H13" s="490"/>
      <c r="I13" s="490">
        <f>'Table 3 (Q3''20)'!I16-'Table 3 (Q2''20)'!I16</f>
        <v>0</v>
      </c>
      <c r="J13" s="490">
        <f>'Table 3 (Q3''20)'!J16-'Table 3 (Q2''20)'!J16</f>
        <v>164.2802256980726</v>
      </c>
      <c r="K13" s="490">
        <f>'Table 3 (Q3''20)'!K16</f>
        <v>283.25530245792282</v>
      </c>
      <c r="L13" s="562"/>
      <c r="M13" s="490">
        <f>'Table 3 (Q3''20)'!O16-'Table 3 (Q2''20)'!N16</f>
        <v>0</v>
      </c>
      <c r="N13" s="490">
        <f>'Table 3 (Q3''20)'!P16-'Table 3 (Q2''20)'!O16</f>
        <v>0</v>
      </c>
      <c r="O13" s="490">
        <f>'Table 3 (Q3''20)'!Q16-'Table 3 (Q2''20)'!P16</f>
        <v>0</v>
      </c>
      <c r="P13" s="490">
        <f>'Table 3 (Q3''20)'!R16-'Table 3 (Q2''20)'!Q16</f>
        <v>0</v>
      </c>
      <c r="Q13" s="490">
        <f>'Table 3 (Q3''20)'!S16-'Table 3 (Q2''20)'!R16</f>
        <v>0</v>
      </c>
      <c r="R13" s="490">
        <f>'Table 3 (Q3''20)'!T16-'Table 3 (Q2''20)'!S16</f>
        <v>0</v>
      </c>
      <c r="S13" s="490">
        <f>'Table 3 (Q3''20)'!U16</f>
        <v>67.686273248991284</v>
      </c>
    </row>
    <row r="14" spans="1:19" x14ac:dyDescent="0.2">
      <c r="A14" s="400"/>
      <c r="B14" s="401" t="s">
        <v>19</v>
      </c>
      <c r="C14" s="520"/>
      <c r="D14" s="520"/>
      <c r="E14" s="520"/>
      <c r="F14" s="520"/>
      <c r="G14" s="520"/>
      <c r="H14" s="520"/>
      <c r="I14" s="520">
        <f>'Table 3 (Q3''20)'!I17-'Table 3 (Q2''20)'!I17</f>
        <v>0</v>
      </c>
      <c r="J14" s="520">
        <f>'Table 3 (Q3''20)'!J17-'Table 3 (Q2''20)'!J17</f>
        <v>4.08</v>
      </c>
      <c r="K14" s="520">
        <f>'Table 3 (Q3''20)'!K17</f>
        <v>5.4</v>
      </c>
      <c r="L14" s="562"/>
      <c r="M14" s="520">
        <f>'Table 3 (Q3''20)'!O17-'Table 3 (Q2''20)'!N17</f>
        <v>0</v>
      </c>
      <c r="N14" s="520">
        <f>'Table 3 (Q3''20)'!P17-'Table 3 (Q2''20)'!O17</f>
        <v>0</v>
      </c>
      <c r="O14" s="520">
        <f>'Table 3 (Q3''20)'!Q17-'Table 3 (Q2''20)'!P17</f>
        <v>0</v>
      </c>
      <c r="P14" s="520">
        <f>'Table 3 (Q3''20)'!R17-'Table 3 (Q2''20)'!Q17</f>
        <v>0</v>
      </c>
      <c r="Q14" s="520">
        <f>'Table 3 (Q3''20)'!S17-'Table 3 (Q2''20)'!R17</f>
        <v>0</v>
      </c>
      <c r="R14" s="520">
        <f>'Table 3 (Q3''20)'!T17-'Table 3 (Q2''20)'!S17</f>
        <v>0</v>
      </c>
      <c r="S14" s="520">
        <f>'Table 3 (Q3''20)'!U17</f>
        <v>1.02</v>
      </c>
    </row>
    <row r="15" spans="1:19" x14ac:dyDescent="0.2">
      <c r="A15" s="400"/>
      <c r="B15" s="530" t="s">
        <v>106</v>
      </c>
      <c r="C15" s="519">
        <f>'Table 3 (Q3''20)'!C18-'Table 3 (Q2''20)'!C18</f>
        <v>0</v>
      </c>
      <c r="D15" s="519">
        <f>'Table 3 (Q3''20)'!D18-'Table 3 (Q2''20)'!D18</f>
        <v>0</v>
      </c>
      <c r="E15" s="519">
        <f>'Table 3 (Q3''20)'!E18-'Table 3 (Q2''20)'!E18</f>
        <v>0</v>
      </c>
      <c r="F15" s="519">
        <f>'Table 3 (Q3''20)'!F18-'Table 3 (Q2''20)'!F18</f>
        <v>0</v>
      </c>
      <c r="G15" s="519">
        <f>'Table 3 (Q3''20)'!G18-'Table 3 (Q2''20)'!G18</f>
        <v>0</v>
      </c>
      <c r="H15" s="519">
        <f>'Table 3 (Q3''20)'!H18-'Table 3 (Q2''20)'!H18</f>
        <v>0</v>
      </c>
      <c r="I15" s="519">
        <f>'Table 3 (Q3''20)'!I18-'Table 3 (Q2''20)'!I18</f>
        <v>0.14907851624963797</v>
      </c>
      <c r="J15" s="519">
        <f>'Table 3 (Q3''20)'!J18-'Table 3 (Q2''20)'!J18</f>
        <v>-0.3451444841318434</v>
      </c>
      <c r="K15" s="519">
        <f>'Table 3 (Q3''20)'!K18</f>
        <v>57.221404071026839</v>
      </c>
      <c r="L15" s="562"/>
      <c r="M15" s="519">
        <f>'Table 3 (Q3''20)'!O18-'Table 3 (Q2''20)'!N18</f>
        <v>0</v>
      </c>
      <c r="N15" s="519">
        <f>'Table 3 (Q3''20)'!P18-'Table 3 (Q2''20)'!O18</f>
        <v>0</v>
      </c>
      <c r="O15" s="519">
        <f>'Table 3 (Q3''20)'!Q18-'Table 3 (Q2''20)'!P18</f>
        <v>0</v>
      </c>
      <c r="P15" s="519">
        <f>'Table 3 (Q3''20)'!R18-'Table 3 (Q2''20)'!Q18</f>
        <v>0</v>
      </c>
      <c r="Q15" s="519">
        <f>'Table 3 (Q3''20)'!S18-'Table 3 (Q2''20)'!R18</f>
        <v>0</v>
      </c>
      <c r="R15" s="519">
        <f>'Table 3 (Q3''20)'!T18-'Table 3 (Q2''20)'!S18</f>
        <v>0</v>
      </c>
      <c r="S15" s="519">
        <f>'Table 3 (Q3''20)'!U18</f>
        <v>14.474716145204232</v>
      </c>
    </row>
    <row r="16" spans="1:19" x14ac:dyDescent="0.2">
      <c r="A16" s="400"/>
      <c r="B16" s="535" t="s">
        <v>15</v>
      </c>
      <c r="C16" s="490"/>
      <c r="D16" s="490"/>
      <c r="E16" s="490"/>
      <c r="F16" s="490"/>
      <c r="G16" s="490"/>
      <c r="H16" s="490"/>
      <c r="I16" s="490">
        <f>'Table 3 (Q3''20)'!I19-'Table 3 (Q2''20)'!I19</f>
        <v>0</v>
      </c>
      <c r="J16" s="490">
        <f>'Table 3 (Q3''20)'!J19-'Table 3 (Q2''20)'!J19</f>
        <v>2.4619016952483945</v>
      </c>
      <c r="K16" s="490">
        <f>'Table 3 (Q3''20)'!K19</f>
        <v>0</v>
      </c>
      <c r="L16" s="562"/>
      <c r="M16" s="490">
        <f>'Table 3 (Q3''20)'!O19-'Table 3 (Q2''20)'!N19</f>
        <v>0</v>
      </c>
      <c r="N16" s="490">
        <f>'Table 3 (Q3''20)'!P19-'Table 3 (Q2''20)'!O19</f>
        <v>0</v>
      </c>
      <c r="O16" s="490">
        <f>'Table 3 (Q3''20)'!Q19-'Table 3 (Q2''20)'!P19</f>
        <v>0</v>
      </c>
      <c r="P16" s="490">
        <f>'Table 3 (Q3''20)'!R19-'Table 3 (Q2''20)'!Q19</f>
        <v>0</v>
      </c>
      <c r="Q16" s="490">
        <f>'Table 3 (Q3''20)'!S19-'Table 3 (Q2''20)'!R19</f>
        <v>0</v>
      </c>
      <c r="R16" s="490">
        <f>'Table 3 (Q3''20)'!T19-'Table 3 (Q2''20)'!S19</f>
        <v>0</v>
      </c>
      <c r="S16" s="490">
        <f>'Table 3 (Q3''20)'!U19</f>
        <v>0.81631477263499408</v>
      </c>
    </row>
    <row r="17" spans="1:19" x14ac:dyDescent="0.2">
      <c r="A17" s="400"/>
      <c r="B17" s="535" t="s">
        <v>16</v>
      </c>
      <c r="C17" s="490"/>
      <c r="D17" s="490"/>
      <c r="E17" s="490"/>
      <c r="F17" s="490"/>
      <c r="G17" s="490"/>
      <c r="H17" s="490"/>
      <c r="I17" s="490">
        <f>'Table 3 (Q3''20)'!I20-'Table 3 (Q2''20)'!I20</f>
        <v>0</v>
      </c>
      <c r="J17" s="490">
        <f>'Table 3 (Q3''20)'!J20-'Table 3 (Q2''20)'!J20</f>
        <v>8.1555540966444404</v>
      </c>
      <c r="K17" s="490">
        <f>'Table 3 (Q3''20)'!K20</f>
        <v>0</v>
      </c>
      <c r="L17" s="562"/>
      <c r="M17" s="490">
        <f>'Table 3 (Q3''20)'!O20-'Table 3 (Q2''20)'!N20</f>
        <v>0</v>
      </c>
      <c r="N17" s="490">
        <f>'Table 3 (Q3''20)'!P20-'Table 3 (Q2''20)'!O20</f>
        <v>0</v>
      </c>
      <c r="O17" s="490">
        <f>'Table 3 (Q3''20)'!Q20-'Table 3 (Q2''20)'!P20</f>
        <v>0</v>
      </c>
      <c r="P17" s="490">
        <f>'Table 3 (Q3''20)'!R20-'Table 3 (Q2''20)'!Q20</f>
        <v>0</v>
      </c>
      <c r="Q17" s="490">
        <f>'Table 3 (Q3''20)'!S20-'Table 3 (Q2''20)'!R20</f>
        <v>0</v>
      </c>
      <c r="R17" s="490">
        <f>'Table 3 (Q3''20)'!T20-'Table 3 (Q2''20)'!S20</f>
        <v>0</v>
      </c>
      <c r="S17" s="490">
        <f>'Table 3 (Q3''20)'!U20</f>
        <v>2.7185180322148139</v>
      </c>
    </row>
    <row r="18" spans="1:19" x14ac:dyDescent="0.2">
      <c r="A18" s="400"/>
      <c r="B18" s="535" t="s">
        <v>17</v>
      </c>
      <c r="C18" s="490"/>
      <c r="D18" s="490"/>
      <c r="E18" s="490"/>
      <c r="F18" s="490"/>
      <c r="G18" s="490"/>
      <c r="H18" s="490"/>
      <c r="I18" s="490">
        <f>'Table 3 (Q3''20)'!I21-'Table 3 (Q2''20)'!I21</f>
        <v>0</v>
      </c>
      <c r="J18" s="490">
        <f>'Table 3 (Q3''20)'!J21-'Table 3 (Q2''20)'!J21</f>
        <v>25.5</v>
      </c>
      <c r="K18" s="490">
        <f>'Table 3 (Q3''20)'!K21</f>
        <v>0</v>
      </c>
      <c r="L18" s="562"/>
      <c r="M18" s="490">
        <f>'Table 3 (Q3''20)'!O21-'Table 3 (Q2''20)'!N21</f>
        <v>0</v>
      </c>
      <c r="N18" s="490">
        <f>'Table 3 (Q3''20)'!P21-'Table 3 (Q2''20)'!O21</f>
        <v>0</v>
      </c>
      <c r="O18" s="490">
        <f>'Table 3 (Q3''20)'!Q21-'Table 3 (Q2''20)'!P21</f>
        <v>0</v>
      </c>
      <c r="P18" s="490">
        <f>'Table 3 (Q3''20)'!R21-'Table 3 (Q2''20)'!Q21</f>
        <v>0</v>
      </c>
      <c r="Q18" s="490">
        <f>'Table 3 (Q3''20)'!S21-'Table 3 (Q2''20)'!R21</f>
        <v>0</v>
      </c>
      <c r="R18" s="490">
        <f>'Table 3 (Q3''20)'!T21-'Table 3 (Q2''20)'!S21</f>
        <v>0</v>
      </c>
      <c r="S18" s="490">
        <f>'Table 3 (Q3''20)'!U21</f>
        <v>8.5</v>
      </c>
    </row>
    <row r="19" spans="1:19" x14ac:dyDescent="0.2">
      <c r="A19" s="400"/>
      <c r="B19" s="535" t="s">
        <v>18</v>
      </c>
      <c r="C19" s="490"/>
      <c r="D19" s="490"/>
      <c r="E19" s="490"/>
      <c r="F19" s="490"/>
      <c r="G19" s="490"/>
      <c r="H19" s="490"/>
      <c r="I19" s="490">
        <f>'Table 3 (Q3''20)'!I22-'Table 3 (Q2''20)'!I22</f>
        <v>0</v>
      </c>
      <c r="J19" s="490">
        <f>'Table 3 (Q3''20)'!J22-'Table 3 (Q2''20)'!J22</f>
        <v>5.3096687500000002</v>
      </c>
      <c r="K19" s="490">
        <f>'Table 3 (Q3''20)'!K22</f>
        <v>0</v>
      </c>
      <c r="L19" s="562"/>
      <c r="M19" s="490">
        <f>'Table 3 (Q3''20)'!O22-'Table 3 (Q2''20)'!N22</f>
        <v>0</v>
      </c>
      <c r="N19" s="490">
        <f>'Table 3 (Q3''20)'!P22-'Table 3 (Q2''20)'!O22</f>
        <v>0</v>
      </c>
      <c r="O19" s="490">
        <f>'Table 3 (Q3''20)'!Q22-'Table 3 (Q2''20)'!P22</f>
        <v>0</v>
      </c>
      <c r="P19" s="490">
        <f>'Table 3 (Q3''20)'!R22-'Table 3 (Q2''20)'!Q22</f>
        <v>0</v>
      </c>
      <c r="Q19" s="490">
        <f>'Table 3 (Q3''20)'!S22-'Table 3 (Q2''20)'!R22</f>
        <v>0</v>
      </c>
      <c r="R19" s="490">
        <f>'Table 3 (Q3''20)'!T22-'Table 3 (Q2''20)'!S22</f>
        <v>0</v>
      </c>
      <c r="S19" s="490">
        <f>'Table 3 (Q3''20)'!U22</f>
        <v>1.82791875</v>
      </c>
    </row>
    <row r="20" spans="1:19" x14ac:dyDescent="0.2">
      <c r="A20" s="400"/>
      <c r="B20" s="401" t="s">
        <v>19</v>
      </c>
      <c r="C20" s="520"/>
      <c r="D20" s="520"/>
      <c r="E20" s="520"/>
      <c r="F20" s="520"/>
      <c r="G20" s="520"/>
      <c r="H20" s="520"/>
      <c r="I20" s="520">
        <f>'Table 3 (Q3''20)'!I23-'Table 3 (Q2''20)'!I23</f>
        <v>0</v>
      </c>
      <c r="J20" s="520">
        <f>'Table 3 (Q3''20)'!J23-'Table 3 (Q2''20)'!J23</f>
        <v>1.8358937710632683</v>
      </c>
      <c r="K20" s="520">
        <f>'Table 3 (Q3''20)'!K23</f>
        <v>0</v>
      </c>
      <c r="L20" s="562"/>
      <c r="M20" s="520">
        <f>'Table 3 (Q3''20)'!O23-'Table 3 (Q2''20)'!N23</f>
        <v>0</v>
      </c>
      <c r="N20" s="520">
        <f>'Table 3 (Q3''20)'!P23-'Table 3 (Q2''20)'!O23</f>
        <v>0</v>
      </c>
      <c r="O20" s="520">
        <f>'Table 3 (Q3''20)'!Q23-'Table 3 (Q2''20)'!P23</f>
        <v>0</v>
      </c>
      <c r="P20" s="520">
        <f>'Table 3 (Q3''20)'!R23-'Table 3 (Q2''20)'!Q23</f>
        <v>0</v>
      </c>
      <c r="Q20" s="520">
        <f>'Table 3 (Q3''20)'!S23-'Table 3 (Q2''20)'!R23</f>
        <v>0</v>
      </c>
      <c r="R20" s="520">
        <f>'Table 3 (Q3''20)'!T23-'Table 3 (Q2''20)'!S23</f>
        <v>0</v>
      </c>
      <c r="S20" s="520">
        <f>'Table 3 (Q3''20)'!U23</f>
        <v>0.61196459035442285</v>
      </c>
    </row>
  </sheetData>
  <phoneticPr fontId="24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6525B-3A8A-4780-BC17-D118D21EDC7D}">
  <sheetPr>
    <tabColor theme="8" tint="-0.249977111117893"/>
  </sheetPr>
  <dimension ref="A1"/>
  <sheetViews>
    <sheetView workbookViewId="0">
      <selection activeCell="F34" sqref="F34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04E0A-4A60-4B65-A8D9-3AACCA3B40F7}">
  <dimension ref="A1:CH66"/>
  <sheetViews>
    <sheetView workbookViewId="0">
      <pane xSplit="2" ySplit="2" topLeftCell="C21" activePane="bottomRight" state="frozen"/>
      <selection pane="topRight" activeCell="C1" sqref="C1"/>
      <selection pane="bottomLeft" activeCell="A3" sqref="A3"/>
      <selection pane="bottomRight" activeCell="K51" sqref="K51"/>
    </sheetView>
  </sheetViews>
  <sheetFormatPr defaultColWidth="9.28515625" defaultRowHeight="14.25" x14ac:dyDescent="0.2"/>
  <cols>
    <col min="1" max="1" width="38.7109375" style="384" bestFit="1" customWidth="1"/>
    <col min="2" max="2" width="27.28515625" style="384" bestFit="1" customWidth="1"/>
    <col min="3" max="8" width="4.7109375" style="384" customWidth="1"/>
    <col min="9" max="9" width="5.28515625" style="679" customWidth="1"/>
    <col min="10" max="10" width="5.42578125" style="384" customWidth="1"/>
    <col min="11" max="11" width="5.28515625" style="384" customWidth="1"/>
    <col min="12" max="12" width="8.7109375" style="384" customWidth="1"/>
    <col min="13" max="13" width="9.42578125" style="384" customWidth="1"/>
    <col min="14" max="14" width="3" style="384" customWidth="1"/>
    <col min="15" max="23" width="6.7109375" style="384" customWidth="1"/>
    <col min="24" max="32" width="6.7109375" style="552" customWidth="1"/>
    <col min="33" max="36" width="6.7109375" style="759" customWidth="1"/>
    <col min="37" max="37" width="7.7109375" style="715" bestFit="1" customWidth="1"/>
    <col min="38" max="40" width="6.7109375" style="552" customWidth="1"/>
    <col min="41" max="42" width="9.7109375" style="385" customWidth="1"/>
    <col min="43" max="43" width="7.7109375" style="384" customWidth="1"/>
    <col min="44" max="44" width="6.7109375" style="384" customWidth="1"/>
    <col min="45" max="57" width="6.7109375" style="63" customWidth="1"/>
    <col min="58" max="59" width="9.42578125" style="384" customWidth="1"/>
    <col min="60" max="60" width="9.28515625" style="384" customWidth="1"/>
    <col min="61" max="61" width="10" style="63" bestFit="1" customWidth="1"/>
    <col min="62" max="16384" width="9.28515625" style="384"/>
  </cols>
  <sheetData>
    <row r="1" spans="1:63" x14ac:dyDescent="0.2">
      <c r="A1" s="383" t="s">
        <v>131</v>
      </c>
      <c r="D1" s="385"/>
      <c r="P1" s="386"/>
      <c r="Q1" s="386"/>
      <c r="R1" s="386"/>
      <c r="S1" s="386"/>
      <c r="T1" s="386"/>
      <c r="U1" s="386"/>
      <c r="V1" s="386"/>
      <c r="W1" s="386"/>
      <c r="X1" s="759"/>
      <c r="Y1" s="759"/>
      <c r="Z1" s="759"/>
      <c r="AA1" s="759"/>
      <c r="AB1" s="759"/>
      <c r="AC1" s="759"/>
      <c r="AD1" s="759"/>
      <c r="AE1" s="759"/>
      <c r="AF1" s="759"/>
      <c r="AK1" s="679"/>
      <c r="AL1" s="384"/>
      <c r="AM1" s="384"/>
      <c r="AN1" s="384"/>
      <c r="AS1" s="760"/>
      <c r="AT1" s="760"/>
      <c r="AU1" s="760"/>
      <c r="AV1" s="760"/>
      <c r="AW1" s="760"/>
      <c r="AX1" s="760"/>
      <c r="AY1" s="760"/>
      <c r="AZ1" s="760"/>
      <c r="BA1" s="760"/>
      <c r="BB1" s="760"/>
      <c r="BC1" s="760"/>
      <c r="BD1" s="760"/>
      <c r="BE1" s="760"/>
      <c r="BF1" s="386"/>
      <c r="BG1" s="386"/>
      <c r="BI1" s="760"/>
    </row>
    <row r="2" spans="1:63" ht="22.5" x14ac:dyDescent="0.2">
      <c r="A2" s="575" t="s">
        <v>35</v>
      </c>
      <c r="B2" s="775"/>
      <c r="C2" s="769">
        <v>2013</v>
      </c>
      <c r="D2" s="769">
        <v>2014</v>
      </c>
      <c r="E2" s="769">
        <v>2015</v>
      </c>
      <c r="F2" s="769">
        <v>2016</v>
      </c>
      <c r="G2" s="769">
        <v>2017</v>
      </c>
      <c r="H2" s="769">
        <v>2018</v>
      </c>
      <c r="I2" s="769">
        <v>2019</v>
      </c>
      <c r="J2" s="769">
        <v>2020</v>
      </c>
      <c r="K2" s="769" t="s">
        <v>122</v>
      </c>
      <c r="L2" s="558" t="s">
        <v>128</v>
      </c>
      <c r="M2" s="558" t="s">
        <v>138</v>
      </c>
      <c r="N2" s="764"/>
      <c r="O2" s="925" t="s">
        <v>20</v>
      </c>
      <c r="P2" s="925" t="s">
        <v>34</v>
      </c>
      <c r="Q2" s="925" t="s">
        <v>45</v>
      </c>
      <c r="R2" s="925" t="s">
        <v>46</v>
      </c>
      <c r="S2" s="925" t="s">
        <v>48</v>
      </c>
      <c r="T2" s="925" t="s">
        <v>49</v>
      </c>
      <c r="U2" s="925" t="s">
        <v>53</v>
      </c>
      <c r="V2" s="925" t="s">
        <v>54</v>
      </c>
      <c r="W2" s="925" t="s">
        <v>55</v>
      </c>
      <c r="X2" s="925" t="s">
        <v>56</v>
      </c>
      <c r="Y2" s="925" t="s">
        <v>60</v>
      </c>
      <c r="Z2" s="925" t="s">
        <v>61</v>
      </c>
      <c r="AA2" s="925" t="s">
        <v>62</v>
      </c>
      <c r="AB2" s="925" t="s">
        <v>63</v>
      </c>
      <c r="AC2" s="925" t="s">
        <v>67</v>
      </c>
      <c r="AD2" s="925" t="s">
        <v>70</v>
      </c>
      <c r="AE2" s="925" t="s">
        <v>74</v>
      </c>
      <c r="AF2" s="925" t="s">
        <v>80</v>
      </c>
      <c r="AG2" s="926" t="s">
        <v>82</v>
      </c>
      <c r="AH2" s="926" t="s">
        <v>88</v>
      </c>
      <c r="AI2" s="926" t="s">
        <v>89</v>
      </c>
      <c r="AJ2" s="926" t="s">
        <v>87</v>
      </c>
      <c r="AK2" s="927" t="s">
        <v>90</v>
      </c>
      <c r="AL2" s="925" t="s">
        <v>107</v>
      </c>
      <c r="AM2" s="925" t="s">
        <v>124</v>
      </c>
      <c r="AN2" s="925" t="s">
        <v>132</v>
      </c>
      <c r="AO2" s="928" t="s">
        <v>133</v>
      </c>
      <c r="AP2" s="929" t="s">
        <v>135</v>
      </c>
      <c r="AQ2" s="764"/>
      <c r="AR2" s="769" t="s">
        <v>39</v>
      </c>
      <c r="AS2" s="769" t="s">
        <v>40</v>
      </c>
      <c r="AT2" s="769" t="s">
        <v>47</v>
      </c>
      <c r="AU2" s="769" t="s">
        <v>50</v>
      </c>
      <c r="AV2" s="769" t="s">
        <v>57</v>
      </c>
      <c r="AW2" s="769" t="s">
        <v>59</v>
      </c>
      <c r="AX2" s="769" t="s">
        <v>64</v>
      </c>
      <c r="AY2" s="769" t="s">
        <v>66</v>
      </c>
      <c r="AZ2" s="769" t="s">
        <v>71</v>
      </c>
      <c r="BA2" s="769" t="s">
        <v>81</v>
      </c>
      <c r="BB2" s="1015" t="s">
        <v>93</v>
      </c>
      <c r="BC2" s="1015" t="s">
        <v>94</v>
      </c>
      <c r="BD2" s="1015" t="s">
        <v>109</v>
      </c>
      <c r="BE2" s="1015" t="s">
        <v>134</v>
      </c>
      <c r="BF2" s="1016" t="s">
        <v>136</v>
      </c>
      <c r="BG2" s="1016" t="s">
        <v>137</v>
      </c>
      <c r="BH2" s="768"/>
      <c r="BI2" s="769" t="s">
        <v>69</v>
      </c>
      <c r="BJ2" s="770"/>
      <c r="BK2" s="554"/>
    </row>
    <row r="3" spans="1:63" x14ac:dyDescent="0.2">
      <c r="A3" s="1017" t="s">
        <v>33</v>
      </c>
      <c r="B3" s="932"/>
      <c r="C3" s="932"/>
      <c r="D3" s="932"/>
      <c r="E3" s="932"/>
      <c r="F3" s="932"/>
      <c r="G3" s="932"/>
      <c r="H3" s="932"/>
      <c r="I3" s="955"/>
      <c r="J3" s="1018"/>
      <c r="K3" s="1018"/>
      <c r="N3" s="556"/>
      <c r="P3" s="553"/>
      <c r="Q3" s="553"/>
      <c r="R3" s="553"/>
      <c r="S3" s="553"/>
      <c r="T3" s="553"/>
      <c r="U3" s="553"/>
      <c r="V3" s="553"/>
      <c r="W3" s="553"/>
      <c r="X3" s="934"/>
      <c r="Y3" s="934"/>
      <c r="Z3" s="934"/>
      <c r="AA3" s="934"/>
      <c r="AB3" s="934"/>
      <c r="AC3" s="934"/>
      <c r="AD3" s="934"/>
      <c r="AE3" s="934"/>
      <c r="AF3" s="934"/>
      <c r="AG3" s="1019"/>
      <c r="AH3" s="1019"/>
      <c r="AI3" s="1019"/>
      <c r="AJ3" s="1019"/>
      <c r="AK3" s="957"/>
      <c r="AL3" s="384"/>
      <c r="AM3" s="384"/>
      <c r="AN3" s="384"/>
      <c r="AO3" s="935"/>
      <c r="AQ3" s="1020"/>
      <c r="AR3" s="553"/>
      <c r="AS3" s="775"/>
      <c r="AT3" s="775"/>
      <c r="AU3" s="775"/>
      <c r="AV3" s="775"/>
      <c r="AW3" s="775"/>
      <c r="AX3" s="775"/>
      <c r="AY3" s="775"/>
      <c r="AZ3" s="775"/>
      <c r="BA3" s="775"/>
      <c r="BB3" s="775"/>
      <c r="BC3" s="775"/>
      <c r="BD3" s="775"/>
      <c r="BE3" s="775"/>
      <c r="BF3" s="1021"/>
      <c r="BG3" s="1021"/>
      <c r="BI3" s="775"/>
    </row>
    <row r="4" spans="1:63" x14ac:dyDescent="0.2">
      <c r="A4" s="575" t="s">
        <v>24</v>
      </c>
      <c r="B4" s="776"/>
      <c r="C4" s="776">
        <v>6060</v>
      </c>
      <c r="D4" s="776">
        <v>4865</v>
      </c>
      <c r="E4" s="776">
        <v>6155</v>
      </c>
      <c r="F4" s="776">
        <v>6030</v>
      </c>
      <c r="G4" s="776">
        <v>6125</v>
      </c>
      <c r="H4" s="776">
        <v>6125</v>
      </c>
      <c r="I4" s="958">
        <f>SUM(I5:I9)</f>
        <v>6095.0869707317961</v>
      </c>
      <c r="J4" s="958">
        <f t="shared" ref="J4" si="0">SUM(J5:J9)</f>
        <v>4969.1387548258363</v>
      </c>
      <c r="K4" s="958">
        <f>SUM(K5:K9)</f>
        <v>5899.1329647868188</v>
      </c>
      <c r="L4" s="916">
        <f>IF(ISERROR(J4/I4),"N/A",IF(I4&lt;0,"N/A",IF(J4&lt;0,"N/A",IF(J4/I4-1&gt;300%,"&gt;±300%",IF(J4/I4-1&lt;-300%,"&gt;±300%",J4/I4-1)))))</f>
        <v>-0.18473045935401555</v>
      </c>
      <c r="M4" s="916">
        <f>IF(ISERROR(K4/J4),"N/A",IF(J4&lt;0,"N/A",IF(K4&lt;0,"N/A",IF(K4/J4-1&gt;300%,"&gt;±300%",IF(K4/J4-1&lt;-300%,"&gt;±300%",K4/J4-1)))))</f>
        <v>0.18715400310724029</v>
      </c>
      <c r="N4" s="529"/>
      <c r="O4" s="776">
        <v>1315</v>
      </c>
      <c r="P4" s="776">
        <v>1415</v>
      </c>
      <c r="Q4" s="776">
        <v>1360</v>
      </c>
      <c r="R4" s="776">
        <v>1545</v>
      </c>
      <c r="S4" s="776">
        <v>1655</v>
      </c>
      <c r="T4" s="776">
        <v>1615</v>
      </c>
      <c r="U4" s="776">
        <v>1270</v>
      </c>
      <c r="V4" s="776">
        <v>1650</v>
      </c>
      <c r="W4" s="776">
        <v>1620</v>
      </c>
      <c r="X4" s="776">
        <v>1490</v>
      </c>
      <c r="Y4" s="776">
        <v>1425</v>
      </c>
      <c r="Z4" s="776">
        <v>1555</v>
      </c>
      <c r="AA4" s="776">
        <v>1565</v>
      </c>
      <c r="AB4" s="776">
        <v>1580</v>
      </c>
      <c r="AC4" s="776">
        <v>1300</v>
      </c>
      <c r="AD4" s="776">
        <v>1605</v>
      </c>
      <c r="AE4" s="776">
        <v>1665</v>
      </c>
      <c r="AF4" s="776">
        <v>1565</v>
      </c>
      <c r="AG4" s="959">
        <f>SUM(AG5:AG9)</f>
        <v>1319.8025490907514</v>
      </c>
      <c r="AH4" s="959">
        <f t="shared" ref="AH4:AM4" si="1">SUM(AH5:AH9)</f>
        <v>1665.2100827564277</v>
      </c>
      <c r="AI4" s="959">
        <f t="shared" si="1"/>
        <v>1530.5682266290912</v>
      </c>
      <c r="AJ4" s="959">
        <f t="shared" si="1"/>
        <v>1579.5061122555242</v>
      </c>
      <c r="AK4" s="959">
        <f t="shared" si="1"/>
        <v>1242.7281398709749</v>
      </c>
      <c r="AL4" s="959">
        <f t="shared" si="1"/>
        <v>937.00770214323973</v>
      </c>
      <c r="AM4" s="959">
        <f t="shared" si="1"/>
        <v>1490.7755357678932</v>
      </c>
      <c r="AN4" s="959">
        <f>SUM(AN5:AN9)</f>
        <v>1298.6273770437297</v>
      </c>
      <c r="AO4" s="916">
        <f>IF(ISERROR(AN4/AJ4),"N/A",IF(AJ4&lt;0,"N/A",IF(AN4&lt;0,"N/A",IF(AN4/AJ4-1&gt;300%,"&gt;±300%",IF(AN4/AJ4-1&lt;-300%,"&gt;±300%",AN4/AJ4-1)))))</f>
        <v>-0.17782693782089998</v>
      </c>
      <c r="AP4" s="916">
        <f>IF(ISERROR(AN4/AM4),"N/A",IF(AM4&lt;0,"N/A",IF(AN4&lt;0,"N/A",IF(AN4/AM4-1&gt;300%,"&gt;±300%",IF(AN4/AM4-1&lt;-300%,"&gt;±300%",AN4/AM4-1)))))</f>
        <v>-0.12889140860846549</v>
      </c>
      <c r="AQ4" s="542"/>
      <c r="AR4" s="776">
        <f t="shared" ref="AR4:AS4" si="2">SUM(AR5:AR9)</f>
        <v>2135</v>
      </c>
      <c r="AS4" s="776">
        <f t="shared" si="2"/>
        <v>2730</v>
      </c>
      <c r="AT4" s="776">
        <f t="shared" ref="AT4:AT10" si="3">SUM(Q4:R4)</f>
        <v>2905</v>
      </c>
      <c r="AU4" s="776">
        <f t="shared" ref="AU4:AU10" si="4">SUM(S4:T4)</f>
        <v>3270</v>
      </c>
      <c r="AV4" s="776">
        <f t="shared" ref="AV4:AV10" si="5">SUM(U4:V4)</f>
        <v>2920</v>
      </c>
      <c r="AW4" s="776">
        <f t="shared" ref="AW4:AW10" si="6">SUM(W4:X4)</f>
        <v>3110</v>
      </c>
      <c r="AX4" s="776">
        <f t="shared" ref="AX4:AX10" si="7">SUM(Y4:Z4)</f>
        <v>2980</v>
      </c>
      <c r="AY4" s="776">
        <f t="shared" ref="AY4:AY11" si="8">SUM(AA4:AB4)</f>
        <v>3145</v>
      </c>
      <c r="AZ4" s="776">
        <f t="shared" ref="AZ4:AZ11" si="9">SUM(AC4:AD4)</f>
        <v>2905</v>
      </c>
      <c r="BA4" s="776">
        <f t="shared" ref="BA4:BA11" si="10">SUM(AE4:AF4)</f>
        <v>3230</v>
      </c>
      <c r="BB4" s="776">
        <f t="shared" ref="BB4:BB11" si="11">SUM(AG4:AH4)</f>
        <v>2985.0126318471794</v>
      </c>
      <c r="BC4" s="776">
        <f t="shared" ref="BC4:BC11" si="12">SUM(AI4:AJ4)</f>
        <v>3110.0743388846154</v>
      </c>
      <c r="BD4" s="776">
        <f t="shared" ref="BD4:BD10" si="13">SUM(AK4:AL4)</f>
        <v>2179.7358420142145</v>
      </c>
      <c r="BE4" s="776">
        <f>SUM(AM4:AN4)</f>
        <v>2789.4029128116226</v>
      </c>
      <c r="BF4" s="916">
        <f>IF(ISERROR(BE4/BC4),"N/A",IF(BC4&lt;0,"N/A",IF(BE4&lt;0,"N/A",IF(BE4/BC4-1&gt;300%,"&gt;±300%",IF(BE4/BC4-1&lt;-300%,"&gt;±300%",BE4/BC4-1)))))</f>
        <v>-0.10310731871058654</v>
      </c>
      <c r="BG4" s="916">
        <f>IF(ISERROR(BE4/BD4),"N/A",IF(BD4&lt;0,"N/A",IF(BE4&lt;0,"N/A",IF(BE4/BD4-1&gt;300%,"&gt;±300%",IF(BE4/BD4-1&lt;-300%,"&gt;±300%",BE4/BD4-1)))))</f>
        <v>0.27969768585996957</v>
      </c>
      <c r="BH4" s="908"/>
      <c r="BI4" s="776">
        <f>SUM(AK4:AN4)</f>
        <v>4969.1387548258372</v>
      </c>
      <c r="BJ4" s="908"/>
    </row>
    <row r="5" spans="1:63" x14ac:dyDescent="0.2">
      <c r="A5" s="535"/>
      <c r="B5" s="535" t="s">
        <v>0</v>
      </c>
      <c r="C5" s="782">
        <v>4345</v>
      </c>
      <c r="D5" s="782">
        <v>3125</v>
      </c>
      <c r="E5" s="782">
        <v>4475</v>
      </c>
      <c r="F5" s="782">
        <v>4250</v>
      </c>
      <c r="G5" s="782">
        <v>4380</v>
      </c>
      <c r="H5" s="782">
        <v>4470</v>
      </c>
      <c r="I5" s="960">
        <v>4402.1100105325604</v>
      </c>
      <c r="J5" s="960">
        <v>3269.0552618586726</v>
      </c>
      <c r="K5" s="960">
        <v>4198.0340943394649</v>
      </c>
      <c r="L5" s="27">
        <f>IF(ISERROR(J5/I5),"N/A",IF(I5&lt;0,"N/A",IF(J5&lt;0,"N/A",IF(J5/I5-1&gt;300%,"&gt;±300%",IF(J5/I5-1&lt;-300%,"&gt;±300%",J5/I5-1)))))</f>
        <v>-0.25738901253329027</v>
      </c>
      <c r="M5" s="27">
        <f>IF(ISERROR(K5/J5),"N/A",IF(J5&lt;0,"N/A",IF(K5&lt;0,"N/A",IF(K5/J5-1&gt;300%,"&gt;±300%",IF(K5/J5-1&lt;-300%,"&gt;±300%",K5/J5-1)))))</f>
        <v>0.28417348685399912</v>
      </c>
      <c r="N5" s="529"/>
      <c r="O5" s="532">
        <v>870</v>
      </c>
      <c r="P5" s="532">
        <v>980</v>
      </c>
      <c r="Q5" s="532">
        <v>940</v>
      </c>
      <c r="R5" s="532">
        <v>1130</v>
      </c>
      <c r="S5" s="532">
        <v>1215</v>
      </c>
      <c r="T5" s="532">
        <v>1195</v>
      </c>
      <c r="U5" s="532">
        <v>810</v>
      </c>
      <c r="V5" s="532">
        <v>1200</v>
      </c>
      <c r="W5" s="532">
        <v>1180</v>
      </c>
      <c r="X5" s="532">
        <v>1065</v>
      </c>
      <c r="Y5" s="532">
        <v>1030</v>
      </c>
      <c r="Z5" s="532">
        <v>1095</v>
      </c>
      <c r="AA5" s="532">
        <v>1140</v>
      </c>
      <c r="AB5" s="532">
        <v>1110</v>
      </c>
      <c r="AC5" s="532">
        <v>915</v>
      </c>
      <c r="AD5" s="532">
        <v>1160</v>
      </c>
      <c r="AE5" s="532">
        <v>1230</v>
      </c>
      <c r="AF5" s="532">
        <v>1170</v>
      </c>
      <c r="AG5" s="961">
        <v>873.58090000000004</v>
      </c>
      <c r="AH5" s="961">
        <v>1217.8928925173229</v>
      </c>
      <c r="AI5" s="961">
        <v>1121.5681650346457</v>
      </c>
      <c r="AJ5" s="961">
        <v>1189.0680529805909</v>
      </c>
      <c r="AK5" s="961">
        <v>831.89622224464017</v>
      </c>
      <c r="AL5" s="961">
        <v>514.25771714263396</v>
      </c>
      <c r="AM5" s="961">
        <v>1055.6362624927897</v>
      </c>
      <c r="AN5" s="961">
        <v>867.26505997860897</v>
      </c>
      <c r="AO5" s="916">
        <f>IF(ISERROR(AN5/AJ5),"N/A",IF(AJ5&lt;0,"N/A",IF(AN5&lt;0,"N/A",IF(AN5/AJ5-1&gt;300%,"&gt;±300%",IF(AN5/AJ5-1&lt;-300%,"&gt;±300%",AN5/AJ5-1)))))</f>
        <v>-0.27063463036899427</v>
      </c>
      <c r="AP5" s="916">
        <f t="shared" ref="AP5:AP11" si="14">IF(ISERROR(AN5/AM5),"N/A",IF(AM5&lt;0,"N/A",IF(AN5&lt;0,"N/A",IF(AN5/AM5-1&gt;300%,"&gt;±300%",IF(AN5/AM5-1&lt;-300%,"&gt;±300%",AN5/AM5-1)))))</f>
        <v>-0.17844328506616391</v>
      </c>
      <c r="AQ5" s="542"/>
      <c r="AR5" s="532">
        <f t="shared" ref="AR5:AR10" si="15">D5-AS5</f>
        <v>1275</v>
      </c>
      <c r="AS5" s="532">
        <f>SUM(O5:P5)</f>
        <v>1850</v>
      </c>
      <c r="AT5" s="532">
        <f t="shared" si="3"/>
        <v>2070</v>
      </c>
      <c r="AU5" s="532">
        <f t="shared" si="4"/>
        <v>2410</v>
      </c>
      <c r="AV5" s="532">
        <f t="shared" si="5"/>
        <v>2010</v>
      </c>
      <c r="AW5" s="532">
        <f t="shared" si="6"/>
        <v>2245</v>
      </c>
      <c r="AX5" s="532">
        <f t="shared" si="7"/>
        <v>2125</v>
      </c>
      <c r="AY5" s="532">
        <f t="shared" si="8"/>
        <v>2250</v>
      </c>
      <c r="AZ5" s="532">
        <f t="shared" si="9"/>
        <v>2075</v>
      </c>
      <c r="BA5" s="532">
        <f t="shared" si="10"/>
        <v>2400</v>
      </c>
      <c r="BB5" s="532">
        <f t="shared" si="11"/>
        <v>2091.4737925173231</v>
      </c>
      <c r="BC5" s="532">
        <f t="shared" si="12"/>
        <v>2310.6362180152364</v>
      </c>
      <c r="BD5" s="532">
        <f t="shared" si="13"/>
        <v>1346.153939387274</v>
      </c>
      <c r="BE5" s="532">
        <f>SUM(AM5:AN5)</f>
        <v>1922.9013224713985</v>
      </c>
      <c r="BF5" s="27">
        <f>IF(ISERROR(BE5/BC5),"N/A",IF(BC5&lt;0,"N/A",IF(BE5&lt;0,"N/A",IF(BE5/BC5-1&gt;300%,"&gt;±300%",IF(BE5/BC5-1&lt;-300%,"&gt;±300%",BE5/BC5-1)))))</f>
        <v>-0.16780438760580407</v>
      </c>
      <c r="BG5" s="27">
        <f>IF(ISERROR(BE5/BD5),"N/A",IF(BD5&lt;0,"N/A",IF(BE5&lt;0,"N/A",IF(BE5/BD5-1&gt;300%,"&gt;±300%",IF(BE5/BD5-1&lt;-300%,"&gt;±300%",BE5/BD5-1)))))</f>
        <v>0.42844088347476905</v>
      </c>
      <c r="BH5" s="908"/>
      <c r="BI5" s="532">
        <f t="shared" ref="BI5:BI10" si="16">SUM(AK5:AN5)</f>
        <v>3269.0552618586726</v>
      </c>
      <c r="BJ5" s="908"/>
    </row>
    <row r="6" spans="1:63" x14ac:dyDescent="0.2">
      <c r="A6" s="535"/>
      <c r="B6" s="535" t="s">
        <v>8</v>
      </c>
      <c r="C6" s="782">
        <v>405</v>
      </c>
      <c r="D6" s="782">
        <v>405</v>
      </c>
      <c r="E6" s="782">
        <v>405</v>
      </c>
      <c r="F6" s="782">
        <v>490</v>
      </c>
      <c r="G6" s="782">
        <v>480</v>
      </c>
      <c r="H6" s="782">
        <v>465</v>
      </c>
      <c r="I6" s="960">
        <v>455.12139999999999</v>
      </c>
      <c r="J6" s="960">
        <v>476.22087999999997</v>
      </c>
      <c r="K6" s="960">
        <v>462.55316150678198</v>
      </c>
      <c r="L6" s="27">
        <f t="shared" ref="L6:M11" si="17">IF(ISERROR(J6/I6),"N/A",IF(I6&lt;0,"N/A",IF(J6&lt;0,"N/A",IF(J6/I6-1&gt;300%,"&gt;±300%",IF(J6/I6-1&lt;-300%,"&gt;±300%",J6/I6-1)))))</f>
        <v>4.6360114026718913E-2</v>
      </c>
      <c r="M6" s="27">
        <f>IF(ISERROR(K6/J6),"N/A",IF(J6&lt;0,"N/A",IF(K6&lt;0,"N/A",IF(K6/J6-1&gt;300%,"&gt;±300%",IF(K6/J6-1&lt;-300%,"&gt;±300%",K6/J6-1)))))</f>
        <v>-2.8700376374127035E-2</v>
      </c>
      <c r="N6" s="529"/>
      <c r="O6" s="532">
        <v>95</v>
      </c>
      <c r="P6" s="532">
        <v>95</v>
      </c>
      <c r="Q6" s="532">
        <v>95</v>
      </c>
      <c r="R6" s="532">
        <v>80</v>
      </c>
      <c r="S6" s="532">
        <v>115</v>
      </c>
      <c r="T6" s="532">
        <v>110</v>
      </c>
      <c r="U6" s="532">
        <v>130</v>
      </c>
      <c r="V6" s="532">
        <v>120</v>
      </c>
      <c r="W6" s="532">
        <v>120</v>
      </c>
      <c r="X6" s="532">
        <v>120</v>
      </c>
      <c r="Y6" s="532">
        <v>115</v>
      </c>
      <c r="Z6" s="532">
        <v>125</v>
      </c>
      <c r="AA6" s="532">
        <v>100</v>
      </c>
      <c r="AB6" s="532">
        <v>140</v>
      </c>
      <c r="AC6" s="532">
        <v>115</v>
      </c>
      <c r="AD6" s="532">
        <v>115</v>
      </c>
      <c r="AE6" s="532">
        <v>120</v>
      </c>
      <c r="AF6" s="532">
        <v>120</v>
      </c>
      <c r="AG6" s="961">
        <v>112.5951</v>
      </c>
      <c r="AH6" s="961">
        <v>120.17643999999999</v>
      </c>
      <c r="AI6" s="961">
        <v>116.44999999999999</v>
      </c>
      <c r="AJ6" s="961">
        <v>105.89986</v>
      </c>
      <c r="AK6" s="961">
        <v>118.22915669087973</v>
      </c>
      <c r="AL6" s="961">
        <v>116.66440330912025</v>
      </c>
      <c r="AM6" s="961">
        <v>121.29917589123866</v>
      </c>
      <c r="AN6" s="961">
        <v>120.02814410876135</v>
      </c>
      <c r="AO6" s="916">
        <f t="shared" ref="AO6:AO11" si="18">IF(ISERROR(AN6/AJ6),"N/A",IF(AJ6&lt;0,"N/A",IF(AN6&lt;0,"N/A",IF(AN6/AJ6-1&gt;300%,"&gt;±300%",IF(AN6/AJ6-1&lt;-300%,"&gt;±300%",AN6/AJ6-1)))))</f>
        <v>0.13341173547124008</v>
      </c>
      <c r="AP6" s="916">
        <f>IF(ISERROR(AN6/AM6),"N/A",IF(AM6&lt;0,"N/A",IF(AN6&lt;0,"N/A",IF(AN6/AM6-1&gt;300%,"&gt;±300%",IF(AN6/AM6-1&lt;-300%,"&gt;±300%",AN6/AM6-1)))))</f>
        <v>-1.047848654484651E-2</v>
      </c>
      <c r="AQ6" s="542"/>
      <c r="AR6" s="532">
        <f t="shared" si="15"/>
        <v>215</v>
      </c>
      <c r="AS6" s="532">
        <f t="shared" ref="AS6:AS10" si="19">SUM(O6:P6)</f>
        <v>190</v>
      </c>
      <c r="AT6" s="532">
        <f t="shared" si="3"/>
        <v>175</v>
      </c>
      <c r="AU6" s="532">
        <f t="shared" si="4"/>
        <v>225</v>
      </c>
      <c r="AV6" s="532">
        <f t="shared" si="5"/>
        <v>250</v>
      </c>
      <c r="AW6" s="532">
        <f t="shared" si="6"/>
        <v>240</v>
      </c>
      <c r="AX6" s="532">
        <f t="shared" si="7"/>
        <v>240</v>
      </c>
      <c r="AY6" s="532">
        <f t="shared" si="8"/>
        <v>240</v>
      </c>
      <c r="AZ6" s="532">
        <f t="shared" si="9"/>
        <v>230</v>
      </c>
      <c r="BA6" s="532">
        <f t="shared" si="10"/>
        <v>240</v>
      </c>
      <c r="BB6" s="532">
        <f t="shared" si="11"/>
        <v>232.77153999999999</v>
      </c>
      <c r="BC6" s="532">
        <f t="shared" si="12"/>
        <v>222.34985999999998</v>
      </c>
      <c r="BD6" s="532">
        <f t="shared" si="13"/>
        <v>234.89355999999998</v>
      </c>
      <c r="BE6" s="532">
        <f>SUM(AM6:AN6)</f>
        <v>241.32732000000001</v>
      </c>
      <c r="BF6" s="27">
        <f>IF(ISERROR(BE6/BC6),"N/A",IF(BC6&lt;0,"N/A",IF(BE6&lt;0,"N/A",IF(BE6/BC6-1&gt;300%,"&gt;±300%",IF(BE6/BC6-1&lt;-300%,"&gt;±300%",BE6/BC6-1)))))</f>
        <v>8.534954778024173E-2</v>
      </c>
      <c r="BG6" s="27">
        <f>IF(ISERROR(BE6/BD6),"N/A",IF(BD6&lt;0,"N/A",IF(BE6&lt;0,"N/A",IF(BE6/BD6-1&gt;300%,"&gt;±300%",IF(BE6/BD6-1&lt;-300%,"&gt;±300%",BE6/BD6-1)))))</f>
        <v>2.7390108098323429E-2</v>
      </c>
      <c r="BH6" s="908"/>
      <c r="BI6" s="532">
        <f t="shared" si="16"/>
        <v>476.22087999999997</v>
      </c>
      <c r="BJ6" s="908"/>
    </row>
    <row r="7" spans="1:63" x14ac:dyDescent="0.2">
      <c r="A7" s="535"/>
      <c r="B7" s="535" t="s">
        <v>15</v>
      </c>
      <c r="C7" s="782">
        <v>355</v>
      </c>
      <c r="D7" s="782">
        <v>395</v>
      </c>
      <c r="E7" s="782">
        <v>365</v>
      </c>
      <c r="F7" s="782">
        <v>390</v>
      </c>
      <c r="G7" s="782">
        <v>360</v>
      </c>
      <c r="H7" s="782">
        <v>345</v>
      </c>
      <c r="I7" s="960">
        <v>356.3391414125814</v>
      </c>
      <c r="J7" s="960">
        <v>336.89155</v>
      </c>
      <c r="K7" s="960">
        <v>374.20503830262362</v>
      </c>
      <c r="L7" s="27">
        <f t="shared" si="17"/>
        <v>-5.4576074173295241E-2</v>
      </c>
      <c r="M7" s="27">
        <f t="shared" si="17"/>
        <v>0.11075816031189745</v>
      </c>
      <c r="N7" s="529"/>
      <c r="O7" s="532">
        <v>105</v>
      </c>
      <c r="P7" s="532">
        <v>115</v>
      </c>
      <c r="Q7" s="532">
        <v>100</v>
      </c>
      <c r="R7" s="532">
        <v>100</v>
      </c>
      <c r="S7" s="532">
        <v>90</v>
      </c>
      <c r="T7" s="532">
        <v>100</v>
      </c>
      <c r="U7" s="532">
        <v>100</v>
      </c>
      <c r="V7" s="532">
        <v>105</v>
      </c>
      <c r="W7" s="532">
        <v>100</v>
      </c>
      <c r="X7" s="532">
        <v>85</v>
      </c>
      <c r="Y7" s="532">
        <v>95</v>
      </c>
      <c r="Z7" s="532">
        <v>85</v>
      </c>
      <c r="AA7" s="532">
        <v>95</v>
      </c>
      <c r="AB7" s="532">
        <v>95</v>
      </c>
      <c r="AC7" s="532">
        <v>90</v>
      </c>
      <c r="AD7" s="532">
        <v>85</v>
      </c>
      <c r="AE7" s="532">
        <v>90</v>
      </c>
      <c r="AF7" s="532">
        <v>90</v>
      </c>
      <c r="AG7" s="961">
        <v>85.149501412581387</v>
      </c>
      <c r="AH7" s="961">
        <v>98.594069999999988</v>
      </c>
      <c r="AI7" s="961">
        <v>78.519019999999998</v>
      </c>
      <c r="AJ7" s="961">
        <v>94.076549999999997</v>
      </c>
      <c r="AK7" s="961">
        <v>97.680180000000007</v>
      </c>
      <c r="AL7" s="961">
        <v>86.719259999999991</v>
      </c>
      <c r="AM7" s="961">
        <v>70.483859999999993</v>
      </c>
      <c r="AN7" s="961">
        <v>82.00824999999999</v>
      </c>
      <c r="AO7" s="916">
        <f t="shared" si="18"/>
        <v>-0.12828170250716053</v>
      </c>
      <c r="AP7" s="916">
        <f t="shared" si="14"/>
        <v>0.16350395679237772</v>
      </c>
      <c r="AQ7" s="542"/>
      <c r="AR7" s="532">
        <f t="shared" si="15"/>
        <v>175</v>
      </c>
      <c r="AS7" s="532">
        <f t="shared" si="19"/>
        <v>220</v>
      </c>
      <c r="AT7" s="532">
        <f t="shared" si="3"/>
        <v>200</v>
      </c>
      <c r="AU7" s="532">
        <f t="shared" si="4"/>
        <v>190</v>
      </c>
      <c r="AV7" s="532">
        <f t="shared" si="5"/>
        <v>205</v>
      </c>
      <c r="AW7" s="532">
        <f t="shared" si="6"/>
        <v>185</v>
      </c>
      <c r="AX7" s="532">
        <f t="shared" si="7"/>
        <v>180</v>
      </c>
      <c r="AY7" s="532">
        <f t="shared" si="8"/>
        <v>190</v>
      </c>
      <c r="AZ7" s="532">
        <f t="shared" si="9"/>
        <v>175</v>
      </c>
      <c r="BA7" s="532">
        <f t="shared" si="10"/>
        <v>180</v>
      </c>
      <c r="BB7" s="532">
        <f t="shared" si="11"/>
        <v>183.74357141258139</v>
      </c>
      <c r="BC7" s="532">
        <f t="shared" si="12"/>
        <v>172.59557000000001</v>
      </c>
      <c r="BD7" s="532">
        <f t="shared" si="13"/>
        <v>184.39944</v>
      </c>
      <c r="BE7" s="532">
        <f t="shared" ref="BE7:BE10" si="20">SUM(AM7:AN7)</f>
        <v>152.49210999999997</v>
      </c>
      <c r="BF7" s="27">
        <f t="shared" ref="BF7:BF11" si="21">IF(ISERROR(BE7/BC7),"N/A",IF(BC7&lt;0,"N/A",IF(BE7&lt;0,"N/A",IF(BE7/BC7-1&gt;300%,"&gt;±300%",IF(BE7/BC7-1&lt;-300%,"&gt;±300%",BE7/BC7-1)))))</f>
        <v>-0.11647726532030944</v>
      </c>
      <c r="BG7" s="27">
        <f>IF(ISERROR(BE7/BD7),"N/A",IF(BD7&lt;0,"N/A",IF(BE7&lt;0,"N/A",IF(BE7/BD7-1&gt;300%,"&gt;±300%",IF(BE7/BD7-1&lt;-300%,"&gt;±300%",BE7/BD7-1)))))</f>
        <v>-0.1730337684322687</v>
      </c>
      <c r="BH7" s="908"/>
      <c r="BI7" s="532">
        <f t="shared" si="16"/>
        <v>336.89155</v>
      </c>
      <c r="BJ7" s="908"/>
    </row>
    <row r="8" spans="1:63" x14ac:dyDescent="0.2">
      <c r="A8" s="535"/>
      <c r="B8" s="535" t="s">
        <v>1</v>
      </c>
      <c r="C8" s="782">
        <v>740</v>
      </c>
      <c r="D8" s="782">
        <v>740</v>
      </c>
      <c r="E8" s="782">
        <v>710</v>
      </c>
      <c r="F8" s="782">
        <v>715</v>
      </c>
      <c r="G8" s="782">
        <v>720</v>
      </c>
      <c r="H8" s="782">
        <v>665</v>
      </c>
      <c r="I8" s="960">
        <v>716.37891437287317</v>
      </c>
      <c r="J8" s="960">
        <v>703.95880460964497</v>
      </c>
      <c r="K8" s="960">
        <v>689.98813684513766</v>
      </c>
      <c r="L8" s="27">
        <f>IF(ISERROR(J8/I8),"N/A",IF(I8&lt;0,"N/A",IF(J8&lt;0,"N/A",IF(J8/I8-1&gt;300%,"&gt;±300%",IF(J8/I8-1&lt;-300%,"&gt;±300%",J8/I8-1)))))</f>
        <v>-1.7337346918007701E-2</v>
      </c>
      <c r="M8" s="27">
        <f t="shared" si="17"/>
        <v>-1.984585983302567E-2</v>
      </c>
      <c r="N8" s="529"/>
      <c r="O8" s="532">
        <v>200</v>
      </c>
      <c r="P8" s="532">
        <v>175</v>
      </c>
      <c r="Q8" s="532">
        <v>180</v>
      </c>
      <c r="R8" s="532">
        <v>190</v>
      </c>
      <c r="S8" s="532">
        <v>190</v>
      </c>
      <c r="T8" s="532">
        <v>160</v>
      </c>
      <c r="U8" s="532">
        <v>190</v>
      </c>
      <c r="V8" s="532">
        <v>180</v>
      </c>
      <c r="W8" s="532">
        <v>175</v>
      </c>
      <c r="X8" s="532">
        <v>170</v>
      </c>
      <c r="Y8" s="532">
        <v>140</v>
      </c>
      <c r="Z8" s="532">
        <v>205</v>
      </c>
      <c r="AA8" s="532">
        <v>185</v>
      </c>
      <c r="AB8" s="532">
        <v>190</v>
      </c>
      <c r="AC8" s="532">
        <v>140</v>
      </c>
      <c r="AD8" s="532">
        <v>200</v>
      </c>
      <c r="AE8" s="532">
        <v>180</v>
      </c>
      <c r="AF8" s="532">
        <v>145</v>
      </c>
      <c r="AG8" s="961">
        <v>204</v>
      </c>
      <c r="AH8" s="961">
        <v>188.79226177563464</v>
      </c>
      <c r="AI8" s="961">
        <v>174.19652661717544</v>
      </c>
      <c r="AJ8" s="961">
        <v>149.39012598006315</v>
      </c>
      <c r="AK8" s="961">
        <v>150</v>
      </c>
      <c r="AL8" s="961">
        <v>175.16917898953065</v>
      </c>
      <c r="AM8" s="961">
        <v>196.62887190380991</v>
      </c>
      <c r="AN8" s="961">
        <v>182.16075371630441</v>
      </c>
      <c r="AO8" s="916">
        <f t="shared" si="18"/>
        <v>0.21936274249219578</v>
      </c>
      <c r="AP8" s="916">
        <f t="shared" si="14"/>
        <v>-7.3580843176394017E-2</v>
      </c>
      <c r="AQ8" s="542"/>
      <c r="AR8" s="532">
        <f t="shared" si="15"/>
        <v>365</v>
      </c>
      <c r="AS8" s="532">
        <f t="shared" si="19"/>
        <v>375</v>
      </c>
      <c r="AT8" s="532">
        <f t="shared" si="3"/>
        <v>370</v>
      </c>
      <c r="AU8" s="532">
        <f t="shared" si="4"/>
        <v>350</v>
      </c>
      <c r="AV8" s="532">
        <f t="shared" si="5"/>
        <v>370</v>
      </c>
      <c r="AW8" s="532">
        <f t="shared" si="6"/>
        <v>345</v>
      </c>
      <c r="AX8" s="532">
        <f t="shared" si="7"/>
        <v>345</v>
      </c>
      <c r="AY8" s="532">
        <f t="shared" si="8"/>
        <v>375</v>
      </c>
      <c r="AZ8" s="532">
        <f t="shared" si="9"/>
        <v>340</v>
      </c>
      <c r="BA8" s="532">
        <f t="shared" si="10"/>
        <v>325</v>
      </c>
      <c r="BB8" s="532">
        <f t="shared" si="11"/>
        <v>392.79226177563464</v>
      </c>
      <c r="BC8" s="532">
        <f t="shared" si="12"/>
        <v>323.58665259723858</v>
      </c>
      <c r="BD8" s="532">
        <f t="shared" si="13"/>
        <v>325.16917898953068</v>
      </c>
      <c r="BE8" s="532">
        <f t="shared" si="20"/>
        <v>378.78962562011429</v>
      </c>
      <c r="BF8" s="27">
        <f t="shared" si="21"/>
        <v>0.17059718804775814</v>
      </c>
      <c r="BG8" s="27">
        <f t="shared" ref="BG8:BG11" si="22">IF(ISERROR(BE8/BD8),"N/A",IF(BD8&lt;0,"N/A",IF(BE8&lt;0,"N/A",IF(BE8/BD8-1&gt;300%,"&gt;±300%",IF(BE8/BD8-1&lt;-300%,"&gt;±300%",BE8/BD8-1)))))</f>
        <v>0.16490015073756426</v>
      </c>
      <c r="BH8" s="908"/>
      <c r="BI8" s="532">
        <f t="shared" si="16"/>
        <v>703.95880460964497</v>
      </c>
      <c r="BJ8" s="908"/>
    </row>
    <row r="9" spans="1:63" x14ac:dyDescent="0.2">
      <c r="A9" s="389"/>
      <c r="B9" s="390" t="s">
        <v>2</v>
      </c>
      <c r="C9" s="390">
        <v>215</v>
      </c>
      <c r="D9" s="390">
        <v>200</v>
      </c>
      <c r="E9" s="390">
        <v>200</v>
      </c>
      <c r="F9" s="390">
        <v>185</v>
      </c>
      <c r="G9" s="390">
        <v>185</v>
      </c>
      <c r="H9" s="390">
        <v>180</v>
      </c>
      <c r="I9" s="390">
        <v>165.13750441378028</v>
      </c>
      <c r="J9" s="390">
        <v>183.01225835751978</v>
      </c>
      <c r="K9" s="390">
        <v>174.35253379281039</v>
      </c>
      <c r="L9" s="1005">
        <f>IF(ISERROR(J9/I9),"N/A",IF(I9&lt;0,"N/A",IF(J9&lt;0,"N/A",IF(J9/I9-1&gt;300%,"&gt;±300%",IF(J9/I9-1&lt;-300%,"&gt;±300%",J9/I9-1)))))</f>
        <v>0.10824163782293361</v>
      </c>
      <c r="M9" s="1005">
        <f t="shared" si="17"/>
        <v>-4.7317729656077834E-2</v>
      </c>
      <c r="N9" s="529"/>
      <c r="O9" s="390">
        <v>45</v>
      </c>
      <c r="P9" s="390">
        <v>50</v>
      </c>
      <c r="Q9" s="390">
        <v>45</v>
      </c>
      <c r="R9" s="390">
        <v>45</v>
      </c>
      <c r="S9" s="390">
        <v>45</v>
      </c>
      <c r="T9" s="390">
        <v>50</v>
      </c>
      <c r="U9" s="390">
        <v>40</v>
      </c>
      <c r="V9" s="390">
        <v>45</v>
      </c>
      <c r="W9" s="390">
        <v>45</v>
      </c>
      <c r="X9" s="390">
        <v>50</v>
      </c>
      <c r="Y9" s="390">
        <v>45</v>
      </c>
      <c r="Z9" s="390">
        <v>45</v>
      </c>
      <c r="AA9" s="390">
        <v>45</v>
      </c>
      <c r="AB9" s="390">
        <v>45</v>
      </c>
      <c r="AC9" s="390">
        <v>40</v>
      </c>
      <c r="AD9" s="390">
        <v>45</v>
      </c>
      <c r="AE9" s="390">
        <v>45</v>
      </c>
      <c r="AF9" s="390">
        <v>40</v>
      </c>
      <c r="AG9" s="1008">
        <v>44.477047678170074</v>
      </c>
      <c r="AH9" s="1008">
        <v>39.754418463470074</v>
      </c>
      <c r="AI9" s="1008">
        <v>39.834514977270075</v>
      </c>
      <c r="AJ9" s="1008">
        <v>41.071523294870076</v>
      </c>
      <c r="AK9" s="1008">
        <v>44.922580935454945</v>
      </c>
      <c r="AL9" s="1008">
        <v>44.197142701954945</v>
      </c>
      <c r="AM9" s="1008">
        <v>46.727365480054942</v>
      </c>
      <c r="AN9" s="1008">
        <v>47.165169240054936</v>
      </c>
      <c r="AO9" s="1007">
        <f t="shared" si="18"/>
        <v>0.14836668952928678</v>
      </c>
      <c r="AP9" s="1007">
        <f t="shared" si="14"/>
        <v>9.3693225693809445E-3</v>
      </c>
      <c r="AQ9" s="542"/>
      <c r="AR9" s="390">
        <f t="shared" si="15"/>
        <v>105</v>
      </c>
      <c r="AS9" s="390">
        <f t="shared" si="19"/>
        <v>95</v>
      </c>
      <c r="AT9" s="390">
        <f t="shared" si="3"/>
        <v>90</v>
      </c>
      <c r="AU9" s="390">
        <f t="shared" si="4"/>
        <v>95</v>
      </c>
      <c r="AV9" s="390">
        <f t="shared" si="5"/>
        <v>85</v>
      </c>
      <c r="AW9" s="390">
        <f t="shared" si="6"/>
        <v>95</v>
      </c>
      <c r="AX9" s="390">
        <f t="shared" si="7"/>
        <v>90</v>
      </c>
      <c r="AY9" s="390">
        <f t="shared" si="8"/>
        <v>90</v>
      </c>
      <c r="AZ9" s="390">
        <f t="shared" si="9"/>
        <v>85</v>
      </c>
      <c r="BA9" s="390">
        <f t="shared" si="10"/>
        <v>85</v>
      </c>
      <c r="BB9" s="390">
        <f t="shared" si="11"/>
        <v>84.231466141640141</v>
      </c>
      <c r="BC9" s="390">
        <f t="shared" si="12"/>
        <v>80.906038272140151</v>
      </c>
      <c r="BD9" s="390">
        <f t="shared" si="13"/>
        <v>89.119723637409891</v>
      </c>
      <c r="BE9" s="1006">
        <f t="shared" si="20"/>
        <v>93.892534720109879</v>
      </c>
      <c r="BF9" s="1005">
        <f t="shared" si="21"/>
        <v>0.16051331551160142</v>
      </c>
      <c r="BG9" s="1005">
        <f t="shared" si="22"/>
        <v>5.3555048062295496E-2</v>
      </c>
      <c r="BH9" s="908"/>
      <c r="BI9" s="1006">
        <f t="shared" si="16"/>
        <v>183.01225835751978</v>
      </c>
      <c r="BJ9" s="908"/>
    </row>
    <row r="10" spans="1:63" x14ac:dyDescent="0.2">
      <c r="A10" s="1022" t="s">
        <v>36</v>
      </c>
      <c r="C10" s="780">
        <v>-215</v>
      </c>
      <c r="D10" s="780">
        <v>350</v>
      </c>
      <c r="E10" s="780">
        <v>30</v>
      </c>
      <c r="F10" s="780">
        <v>30</v>
      </c>
      <c r="G10" s="780">
        <v>30</v>
      </c>
      <c r="H10" s="780">
        <v>10</v>
      </c>
      <c r="I10" s="780">
        <v>2.3549791485297149</v>
      </c>
      <c r="J10" s="780">
        <v>-74.728604243967737</v>
      </c>
      <c r="K10" s="780">
        <v>0</v>
      </c>
      <c r="L10" s="780" t="str">
        <f>IF(ISERROR(J10/I10),"N/A",IF(I10&lt;0,"N/A",IF(J10&lt;0,"N/A",IF(J10/I10-1&gt;300%,"&gt;±300%",IF(J10/I10-1&lt;-300%,"&gt;±300%",J10/I10-1)))))</f>
        <v>N/A</v>
      </c>
      <c r="M10" s="939" t="str">
        <f t="shared" si="17"/>
        <v>N/A</v>
      </c>
      <c r="N10" s="529"/>
      <c r="O10" s="780">
        <v>65</v>
      </c>
      <c r="P10" s="780">
        <v>-40</v>
      </c>
      <c r="Q10" s="780">
        <v>60</v>
      </c>
      <c r="R10" s="780">
        <v>-5</v>
      </c>
      <c r="S10" s="780">
        <v>25</v>
      </c>
      <c r="T10" s="780">
        <v>-45</v>
      </c>
      <c r="U10" s="780">
        <v>150</v>
      </c>
      <c r="V10" s="780">
        <v>60</v>
      </c>
      <c r="W10" s="780">
        <v>-105</v>
      </c>
      <c r="X10" s="780">
        <v>-75</v>
      </c>
      <c r="Y10" s="780">
        <v>-60</v>
      </c>
      <c r="Z10" s="780">
        <v>75</v>
      </c>
      <c r="AA10" s="780">
        <v>-10</v>
      </c>
      <c r="AB10" s="780">
        <v>25</v>
      </c>
      <c r="AC10" s="780">
        <v>-5</v>
      </c>
      <c r="AD10" s="780">
        <v>55</v>
      </c>
      <c r="AE10" s="780">
        <v>-20</v>
      </c>
      <c r="AF10" s="780">
        <v>-20</v>
      </c>
      <c r="AG10" s="963">
        <v>12.297170420544143</v>
      </c>
      <c r="AH10" s="963">
        <v>-27.714881004337556</v>
      </c>
      <c r="AI10" s="963">
        <v>-29.755726724069664</v>
      </c>
      <c r="AJ10" s="963">
        <v>47.52841645639279</v>
      </c>
      <c r="AK10" s="963">
        <v>43.561391685575401</v>
      </c>
      <c r="AL10" s="963">
        <v>33.803713631496159</v>
      </c>
      <c r="AM10" s="963">
        <v>-109.48870079906689</v>
      </c>
      <c r="AN10" s="963">
        <v>-42.605008761972414</v>
      </c>
      <c r="AO10" s="916" t="str">
        <f t="shared" si="18"/>
        <v>N/A</v>
      </c>
      <c r="AP10" s="916" t="str">
        <f t="shared" si="14"/>
        <v>N/A</v>
      </c>
      <c r="AQ10" s="542"/>
      <c r="AR10" s="780">
        <f t="shared" si="15"/>
        <v>325</v>
      </c>
      <c r="AS10" s="780">
        <f t="shared" si="19"/>
        <v>25</v>
      </c>
      <c r="AT10" s="780">
        <f t="shared" si="3"/>
        <v>55</v>
      </c>
      <c r="AU10" s="780">
        <f t="shared" si="4"/>
        <v>-20</v>
      </c>
      <c r="AV10" s="780">
        <f t="shared" si="5"/>
        <v>210</v>
      </c>
      <c r="AW10" s="780">
        <f t="shared" si="6"/>
        <v>-180</v>
      </c>
      <c r="AX10" s="780">
        <f t="shared" si="7"/>
        <v>15</v>
      </c>
      <c r="AY10" s="780">
        <f t="shared" si="8"/>
        <v>15</v>
      </c>
      <c r="AZ10" s="780">
        <f t="shared" si="9"/>
        <v>50</v>
      </c>
      <c r="BA10" s="780">
        <f t="shared" si="10"/>
        <v>-40</v>
      </c>
      <c r="BB10" s="780">
        <f t="shared" si="11"/>
        <v>-15.417710583793413</v>
      </c>
      <c r="BC10" s="780">
        <f t="shared" si="12"/>
        <v>17.772689732323126</v>
      </c>
      <c r="BD10" s="780">
        <f t="shared" si="13"/>
        <v>77.365105317071567</v>
      </c>
      <c r="BE10" s="532">
        <f t="shared" si="20"/>
        <v>-152.0937095610393</v>
      </c>
      <c r="BF10" s="27" t="str">
        <f t="shared" si="21"/>
        <v>N/A</v>
      </c>
      <c r="BG10" s="27" t="str">
        <f t="shared" si="22"/>
        <v>N/A</v>
      </c>
      <c r="BH10" s="908"/>
      <c r="BI10" s="780">
        <f t="shared" si="16"/>
        <v>-74.728604243967737</v>
      </c>
      <c r="BJ10" s="908"/>
    </row>
    <row r="11" spans="1:63" x14ac:dyDescent="0.2">
      <c r="A11" s="34" t="s">
        <v>14</v>
      </c>
      <c r="B11" s="392"/>
      <c r="C11" s="392">
        <v>5845</v>
      </c>
      <c r="D11" s="392">
        <v>5215</v>
      </c>
      <c r="E11" s="392">
        <v>6185</v>
      </c>
      <c r="F11" s="392">
        <v>6060</v>
      </c>
      <c r="G11" s="392">
        <v>6155</v>
      </c>
      <c r="H11" s="392">
        <v>6135</v>
      </c>
      <c r="I11" s="964">
        <f>I4+I10</f>
        <v>6097.4419498803254</v>
      </c>
      <c r="J11" s="964">
        <f>J4+J10</f>
        <v>4894.4101505818689</v>
      </c>
      <c r="K11" s="964">
        <f t="shared" ref="K11" si="23">K4+K10</f>
        <v>5899.1329647868188</v>
      </c>
      <c r="L11" s="940">
        <f>IF(ISERROR(J11/I11),"N/A",IF(I11&lt;0,"N/A",IF(J11&lt;0,"N/A",IF(J11/I11-1&gt;300%,"&gt;±300%",IF(J11/I11-1&lt;-300%,"&gt;±300%",J11/I11-1)))))</f>
        <v>-0.19730106644509648</v>
      </c>
      <c r="M11" s="940">
        <f t="shared" si="17"/>
        <v>0.20527965235719048</v>
      </c>
      <c r="N11" s="529"/>
      <c r="O11" s="392">
        <v>1380</v>
      </c>
      <c r="P11" s="392">
        <v>1375</v>
      </c>
      <c r="Q11" s="392">
        <v>1420</v>
      </c>
      <c r="R11" s="392">
        <v>1540</v>
      </c>
      <c r="S11" s="392">
        <v>1680</v>
      </c>
      <c r="T11" s="392">
        <v>1570</v>
      </c>
      <c r="U11" s="392">
        <v>1420</v>
      </c>
      <c r="V11" s="392">
        <v>1710</v>
      </c>
      <c r="W11" s="392">
        <v>1515</v>
      </c>
      <c r="X11" s="392">
        <v>1415</v>
      </c>
      <c r="Y11" s="392">
        <v>1365</v>
      </c>
      <c r="Z11" s="392">
        <v>1630</v>
      </c>
      <c r="AA11" s="392">
        <v>1555</v>
      </c>
      <c r="AB11" s="392">
        <v>1605</v>
      </c>
      <c r="AC11" s="392">
        <v>1295</v>
      </c>
      <c r="AD11" s="392">
        <v>1660</v>
      </c>
      <c r="AE11" s="392">
        <v>1645</v>
      </c>
      <c r="AF11" s="392">
        <v>1545</v>
      </c>
      <c r="AG11" s="964">
        <f>AG4+AG10</f>
        <v>1332.0997195112955</v>
      </c>
      <c r="AH11" s="964">
        <f t="shared" ref="AH11:AN11" si="24">AH4+AH10</f>
        <v>1637.4952017520902</v>
      </c>
      <c r="AI11" s="964">
        <f t="shared" si="24"/>
        <v>1500.8124999050215</v>
      </c>
      <c r="AJ11" s="964">
        <f t="shared" si="24"/>
        <v>1627.0345287119169</v>
      </c>
      <c r="AK11" s="964">
        <f t="shared" si="24"/>
        <v>1286.2895315565504</v>
      </c>
      <c r="AL11" s="964">
        <f t="shared" si="24"/>
        <v>970.81141577473591</v>
      </c>
      <c r="AM11" s="964">
        <f t="shared" si="24"/>
        <v>1381.2868349688263</v>
      </c>
      <c r="AN11" s="964">
        <f t="shared" si="24"/>
        <v>1256.0223682817573</v>
      </c>
      <c r="AO11" s="940">
        <f t="shared" si="18"/>
        <v>-0.22802967846286626</v>
      </c>
      <c r="AP11" s="965">
        <f t="shared" si="14"/>
        <v>-9.0686788229539572E-2</v>
      </c>
      <c r="AQ11" s="542"/>
      <c r="AR11" s="392">
        <f t="shared" ref="AR11:AV11" si="25">AR4+AR10</f>
        <v>2460</v>
      </c>
      <c r="AS11" s="392">
        <f t="shared" si="25"/>
        <v>2755</v>
      </c>
      <c r="AT11" s="392">
        <f t="shared" si="25"/>
        <v>2960</v>
      </c>
      <c r="AU11" s="392">
        <f t="shared" si="25"/>
        <v>3250</v>
      </c>
      <c r="AV11" s="392">
        <f t="shared" si="25"/>
        <v>3130</v>
      </c>
      <c r="AW11" s="392">
        <f>AW4+AW10</f>
        <v>2930</v>
      </c>
      <c r="AX11" s="392">
        <f>AX4+AX10</f>
        <v>2995</v>
      </c>
      <c r="AY11" s="392">
        <f t="shared" si="8"/>
        <v>3160</v>
      </c>
      <c r="AZ11" s="392">
        <f t="shared" si="9"/>
        <v>2955</v>
      </c>
      <c r="BA11" s="392">
        <f t="shared" si="10"/>
        <v>3190</v>
      </c>
      <c r="BB11" s="392">
        <f t="shared" si="11"/>
        <v>2969.5949212633859</v>
      </c>
      <c r="BC11" s="392">
        <f t="shared" si="12"/>
        <v>3127.8470286169386</v>
      </c>
      <c r="BD11" s="392">
        <f>SUM(AK11:AL11)</f>
        <v>2257.1009473312861</v>
      </c>
      <c r="BE11" s="392">
        <f>SUM(AM11:AN11)</f>
        <v>2637.3092032505838</v>
      </c>
      <c r="BF11" s="965">
        <f t="shared" si="21"/>
        <v>-0.15682922498395302</v>
      </c>
      <c r="BG11" s="965">
        <f t="shared" si="22"/>
        <v>0.16844982337579628</v>
      </c>
      <c r="BH11" s="908"/>
      <c r="BI11" s="392">
        <f>SUM(AK11:AN11)</f>
        <v>4894.4101505818689</v>
      </c>
      <c r="BJ11" s="908"/>
    </row>
    <row r="12" spans="1:63" x14ac:dyDescent="0.2">
      <c r="A12" s="575"/>
      <c r="B12" s="542"/>
      <c r="C12" s="542"/>
      <c r="D12" s="542"/>
      <c r="E12" s="542"/>
      <c r="F12" s="542"/>
      <c r="G12" s="776"/>
      <c r="H12" s="776"/>
      <c r="I12" s="958"/>
      <c r="J12" s="776"/>
      <c r="K12" s="776"/>
      <c r="L12" s="528"/>
      <c r="M12" s="941"/>
      <c r="N12" s="529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528"/>
      <c r="AH12" s="528"/>
      <c r="AI12" s="528"/>
      <c r="AJ12" s="528"/>
      <c r="AK12" s="966"/>
      <c r="AL12" s="528"/>
      <c r="AM12" s="528"/>
      <c r="AN12" s="528"/>
      <c r="AO12" s="941"/>
      <c r="AP12" s="941"/>
      <c r="AQ12" s="542"/>
      <c r="AR12" s="782"/>
      <c r="AS12" s="782"/>
      <c r="AT12" s="782"/>
      <c r="AU12" s="782"/>
      <c r="AV12" s="782"/>
      <c r="AW12" s="782"/>
      <c r="AX12" s="782"/>
      <c r="AY12" s="782"/>
      <c r="AZ12" s="782"/>
      <c r="BA12" s="782"/>
      <c r="BB12" s="782"/>
      <c r="BC12" s="782"/>
      <c r="BD12" s="782"/>
      <c r="BE12" s="782"/>
      <c r="BF12" s="916"/>
      <c r="BG12" s="27"/>
      <c r="BH12" s="908"/>
      <c r="BI12" s="782"/>
      <c r="BJ12" s="908"/>
    </row>
    <row r="13" spans="1:63" x14ac:dyDescent="0.2">
      <c r="A13" s="575" t="s">
        <v>22</v>
      </c>
      <c r="B13" s="776"/>
      <c r="C13" s="776">
        <v>1980</v>
      </c>
      <c r="D13" s="776">
        <v>2035</v>
      </c>
      <c r="E13" s="776">
        <v>1705</v>
      </c>
      <c r="F13" s="776">
        <v>1840</v>
      </c>
      <c r="G13" s="776">
        <v>1895</v>
      </c>
      <c r="H13" s="776">
        <v>1935</v>
      </c>
      <c r="I13" s="958">
        <f>SUM(I14:I16)</f>
        <v>2121.527973902249</v>
      </c>
      <c r="J13" s="776">
        <f>SUM(J14:J16)</f>
        <v>1911.394782053027</v>
      </c>
      <c r="K13" s="776">
        <f t="shared" ref="K13" si="26">SUM(K14:K16)</f>
        <v>2032.5584108359108</v>
      </c>
      <c r="L13" s="916">
        <f t="shared" ref="L13:M16" si="27">IF(ISERROR(J13/I13),"N/A",IF(I13&lt;0,"N/A",IF(J13&lt;0,"N/A",IF(J13/I13-1&gt;300%,"&gt;±300%",IF(J13/I13-1&lt;-300%,"&gt;±300%",J13/I13-1)))))</f>
        <v>-9.9048041993390123E-2</v>
      </c>
      <c r="M13" s="916">
        <f t="shared" si="27"/>
        <v>6.3390164041748687E-2</v>
      </c>
      <c r="N13" s="529"/>
      <c r="O13" s="776">
        <v>565</v>
      </c>
      <c r="P13" s="776">
        <v>475</v>
      </c>
      <c r="Q13" s="776">
        <v>435</v>
      </c>
      <c r="R13" s="776">
        <v>475</v>
      </c>
      <c r="S13" s="776">
        <v>415</v>
      </c>
      <c r="T13" s="776">
        <v>370</v>
      </c>
      <c r="U13" s="776">
        <v>395</v>
      </c>
      <c r="V13" s="776">
        <v>480</v>
      </c>
      <c r="W13" s="776">
        <v>510</v>
      </c>
      <c r="X13" s="776">
        <v>460</v>
      </c>
      <c r="Y13" s="776">
        <v>420</v>
      </c>
      <c r="Z13" s="776">
        <v>480</v>
      </c>
      <c r="AA13" s="776">
        <v>480</v>
      </c>
      <c r="AB13" s="776">
        <v>505</v>
      </c>
      <c r="AC13" s="776">
        <v>460</v>
      </c>
      <c r="AD13" s="776">
        <v>480</v>
      </c>
      <c r="AE13" s="776">
        <v>490</v>
      </c>
      <c r="AF13" s="776">
        <v>495</v>
      </c>
      <c r="AG13" s="967">
        <f>SUM(AG14:AG16)</f>
        <v>538.01499305700384</v>
      </c>
      <c r="AH13" s="959">
        <f t="shared" ref="AH13:AN13" si="28">SUM(AH14:AH16)</f>
        <v>509.4575807586678</v>
      </c>
      <c r="AI13" s="959">
        <f t="shared" si="28"/>
        <v>543.10633915784706</v>
      </c>
      <c r="AJ13" s="959">
        <f t="shared" si="28"/>
        <v>530.94906092873043</v>
      </c>
      <c r="AK13" s="959">
        <f t="shared" si="28"/>
        <v>476.43414088645534</v>
      </c>
      <c r="AL13" s="959">
        <f t="shared" si="28"/>
        <v>377.00958952703274</v>
      </c>
      <c r="AM13" s="959">
        <f t="shared" si="28"/>
        <v>482.4079275578153</v>
      </c>
      <c r="AN13" s="959">
        <f t="shared" si="28"/>
        <v>575.53957789980359</v>
      </c>
      <c r="AO13" s="916">
        <f t="shared" ref="AO13:AO16" si="29">IF(ISERROR(AN13/AJ13),"N/A",IF(AJ13&lt;0,"N/A",IF(AN13&lt;0,"N/A",IF(AN13/AJ13-1&gt;300%,"&gt;±300%",IF(AN13/AJ13-1&lt;-300%,"&gt;±300%",AN13/AJ13-1)))))</f>
        <v>8.3982664726962586E-2</v>
      </c>
      <c r="AP13" s="916">
        <f t="shared" ref="AP13" si="30">IF(ISERROR(AN13/AM13),"N/A",IF(AM13&lt;0,"N/A",IF(AN13&lt;0,"N/A",IF(AN13/AM13-1&gt;300%,"&gt;±300%",IF(AN13/AM13-1&lt;-300%,"&gt;±300%",AN13/AM13-1)))))</f>
        <v>0.19305580406496681</v>
      </c>
      <c r="AQ13" s="542"/>
      <c r="AR13" s="776">
        <f>SUM(AR14:AR16)</f>
        <v>995</v>
      </c>
      <c r="AS13" s="776">
        <f>SUM(AS14:AS16)</f>
        <v>1040</v>
      </c>
      <c r="AT13" s="776">
        <f>SUM(Q13:R13)</f>
        <v>910</v>
      </c>
      <c r="AU13" s="776">
        <f>SUM(S13:T13)</f>
        <v>785</v>
      </c>
      <c r="AV13" s="776">
        <f>SUM(U13:V13)</f>
        <v>875</v>
      </c>
      <c r="AW13" s="776">
        <f>SUM(W13:X13)</f>
        <v>970</v>
      </c>
      <c r="AX13" s="776">
        <f>SUM(Y13:Z13)</f>
        <v>900</v>
      </c>
      <c r="AY13" s="776">
        <f>SUM(AA13:AB13)</f>
        <v>985</v>
      </c>
      <c r="AZ13" s="776">
        <f>SUM(AC13:AD13)</f>
        <v>940</v>
      </c>
      <c r="BA13" s="776">
        <f>SUM(AE13:AF13)</f>
        <v>985</v>
      </c>
      <c r="BB13" s="776">
        <f>SUM(AG13:AH13)</f>
        <v>1047.4725738156717</v>
      </c>
      <c r="BC13" s="776">
        <f>SUM(AI13:AJ13)</f>
        <v>1074.0554000865775</v>
      </c>
      <c r="BD13" s="776">
        <f>SUM(AK13:AL13)</f>
        <v>853.44373041348808</v>
      </c>
      <c r="BE13" s="776">
        <f>SUM(AM13:AN13)</f>
        <v>1057.9475054576189</v>
      </c>
      <c r="BF13" s="916">
        <f>IF(ISERROR(BE13/BC13),"N/A",IF(BC13&lt;0,"N/A",IF(BE13&lt;0,"N/A",IF(BE13/BC13-1&gt;300%,"&gt;±300%",IF(BE13/BC13-1&lt;-300%,"&gt;±300%",BE13/BC13-1)))))</f>
        <v>-1.4997266088564998E-2</v>
      </c>
      <c r="BG13" s="916">
        <f>IF(ISERROR(BE13/BD13),"N/A",IF(BD13&lt;0,"N/A",IF(BE13&lt;0,"N/A",IF(BE13/BD13-1&gt;300%,"&gt;±300%",IF(BE13/BD13-1&lt;-300%,"&gt;±300%",BE13/BD13-1)))))</f>
        <v>0.23962186112147088</v>
      </c>
      <c r="BH13" s="908"/>
      <c r="BI13" s="776">
        <f>SUM(AK13:AN13)</f>
        <v>1911.391235871107</v>
      </c>
      <c r="BJ13" s="908"/>
    </row>
    <row r="14" spans="1:63" x14ac:dyDescent="0.2">
      <c r="A14" s="782"/>
      <c r="B14" s="782" t="s">
        <v>4</v>
      </c>
      <c r="C14" s="782">
        <v>1120</v>
      </c>
      <c r="D14" s="782">
        <v>1255</v>
      </c>
      <c r="E14" s="782">
        <v>1185</v>
      </c>
      <c r="F14" s="782">
        <v>1210</v>
      </c>
      <c r="G14" s="782">
        <v>1325</v>
      </c>
      <c r="H14" s="782">
        <v>1420</v>
      </c>
      <c r="I14" s="968">
        <v>1586.9426338496155</v>
      </c>
      <c r="J14" s="968">
        <v>1432.7297253075587</v>
      </c>
      <c r="K14" s="968">
        <v>1517.1065431463489</v>
      </c>
      <c r="L14" s="27">
        <f t="shared" si="27"/>
        <v>-9.7176107852094296E-2</v>
      </c>
      <c r="M14" s="27">
        <f t="shared" si="27"/>
        <v>5.8892348185682675E-2</v>
      </c>
      <c r="N14" s="529"/>
      <c r="O14" s="782">
        <v>365</v>
      </c>
      <c r="P14" s="782">
        <v>305</v>
      </c>
      <c r="Q14" s="782">
        <v>315</v>
      </c>
      <c r="R14" s="782">
        <v>310</v>
      </c>
      <c r="S14" s="782">
        <v>295</v>
      </c>
      <c r="T14" s="782">
        <v>265</v>
      </c>
      <c r="U14" s="782">
        <v>280</v>
      </c>
      <c r="V14" s="782">
        <v>340</v>
      </c>
      <c r="W14" s="782">
        <v>315</v>
      </c>
      <c r="X14" s="782">
        <v>280</v>
      </c>
      <c r="Y14" s="782">
        <v>300</v>
      </c>
      <c r="Z14" s="782">
        <v>330</v>
      </c>
      <c r="AA14" s="782">
        <v>330</v>
      </c>
      <c r="AB14" s="782">
        <v>365</v>
      </c>
      <c r="AC14" s="782">
        <v>330</v>
      </c>
      <c r="AD14" s="782">
        <v>345</v>
      </c>
      <c r="AE14" s="782">
        <v>365</v>
      </c>
      <c r="AF14" s="782">
        <v>380</v>
      </c>
      <c r="AG14" s="968">
        <v>402.47334736907857</v>
      </c>
      <c r="AH14" s="968">
        <v>376.43887962150075</v>
      </c>
      <c r="AI14" s="968">
        <v>412.93156770811333</v>
      </c>
      <c r="AJ14" s="968">
        <v>395.09883915092297</v>
      </c>
      <c r="AK14" s="968">
        <v>393.08516140315004</v>
      </c>
      <c r="AL14" s="968">
        <v>266.58587751973079</v>
      </c>
      <c r="AM14" s="968">
        <v>346.63638417600441</v>
      </c>
      <c r="AN14" s="968">
        <v>426.42230220867344</v>
      </c>
      <c r="AO14" s="27">
        <f t="shared" si="29"/>
        <v>7.9280068564780759E-2</v>
      </c>
      <c r="AP14" s="27">
        <f>IF(ISERROR(AN14/AM14),"N/A",IF(AM14&lt;0,"N/A",IF(AN14&lt;0,"N/A",IF(AN14/AM14-1&gt;300%,"&gt;±300%",IF(AN14/AM14-1&lt;-300%,"&gt;±300%",AN14/AM14-1)))))</f>
        <v>0.23017179290722622</v>
      </c>
      <c r="AQ14" s="542"/>
      <c r="AR14" s="532">
        <f>D14-AS14</f>
        <v>585</v>
      </c>
      <c r="AS14" s="532">
        <f>SUM(O14:P14)</f>
        <v>670</v>
      </c>
      <c r="AT14" s="532">
        <f>SUM(Q14:R14)</f>
        <v>625</v>
      </c>
      <c r="AU14" s="532">
        <f>SUM(S14:T14)</f>
        <v>560</v>
      </c>
      <c r="AV14" s="532">
        <f>SUM(U14:V14)</f>
        <v>620</v>
      </c>
      <c r="AW14" s="532">
        <f>SUM(W14:X14)</f>
        <v>595</v>
      </c>
      <c r="AX14" s="532">
        <f>SUM(Y14:Z14)</f>
        <v>630</v>
      </c>
      <c r="AY14" s="532">
        <f>SUM(AA14:AB14)</f>
        <v>695</v>
      </c>
      <c r="AZ14" s="532">
        <f>SUM(AC14:AD14)</f>
        <v>675</v>
      </c>
      <c r="BA14" s="532">
        <f>SUM(AE14:AF14)</f>
        <v>745</v>
      </c>
      <c r="BB14" s="532">
        <f>SUM(AG14:AH14)</f>
        <v>778.91222699057926</v>
      </c>
      <c r="BC14" s="532">
        <f>SUM(AI14:AJ14)</f>
        <v>808.03040685903625</v>
      </c>
      <c r="BD14" s="532">
        <f>SUM(AK14:AL14)</f>
        <v>659.67103892288083</v>
      </c>
      <c r="BE14" s="532">
        <f>SUM(AM14:AN14)</f>
        <v>773.05868638467791</v>
      </c>
      <c r="BF14" s="27">
        <f>IF(ISERROR(BE14/BC14),"N/A",IF(BC14&lt;0,"N/A",IF(BE14&lt;0,"N/A",IF(BE14/BC14-1&gt;300%,"&gt;±300%",IF(BE14/BC14-1&lt;-300%,"&gt;±300%",BE14/BC14-1)))))</f>
        <v>-4.3280203538750284E-2</v>
      </c>
      <c r="BG14" s="27">
        <f>IF(ISERROR(BE14/BD14),"N/A",IF(BD14&lt;0,"N/A",IF(BE14&lt;0,"N/A",IF(BE14/BD14-1&gt;300%,"&gt;±300%",IF(BE14/BD14-1&lt;-300%,"&gt;±300%",BE14/BD14-1)))))</f>
        <v>0.17188513785134152</v>
      </c>
      <c r="BH14" s="908"/>
      <c r="BI14" s="532">
        <f t="shared" ref="BI14:BI16" si="31">SUM(AK14:AN14)</f>
        <v>1432.7297253075587</v>
      </c>
      <c r="BJ14" s="908"/>
    </row>
    <row r="15" spans="1:63" x14ac:dyDescent="0.2">
      <c r="A15" s="782"/>
      <c r="B15" s="782" t="s">
        <v>5</v>
      </c>
      <c r="C15" s="782">
        <v>855</v>
      </c>
      <c r="D15" s="782">
        <v>775</v>
      </c>
      <c r="E15" s="782">
        <v>515</v>
      </c>
      <c r="F15" s="782">
        <v>625</v>
      </c>
      <c r="G15" s="782">
        <v>560</v>
      </c>
      <c r="H15" s="782">
        <v>505</v>
      </c>
      <c r="I15" s="968">
        <v>476.43626153638382</v>
      </c>
      <c r="J15" s="968">
        <v>422.17387336446427</v>
      </c>
      <c r="K15" s="968">
        <v>456.02484557981984</v>
      </c>
      <c r="L15" s="27">
        <f>IF(ISERROR(J15/I15),"N/A",IF(I15&lt;0,"N/A",IF(J15&lt;0,"N/A",IF(J15/I15-1&gt;300%,"&gt;±300%",IF(J15/I15-1&lt;-300%,"&gt;±300%",J15/I15-1)))))</f>
        <v>-0.11389222977473923</v>
      </c>
      <c r="M15" s="27">
        <f>IF(ISERROR(K15/J15),"N/A",IF(J15&lt;0,"N/A",IF(K15&lt;0,"N/A",IF(K15/J15-1&gt;300%,"&gt;±300%",IF(K15/J15-1&lt;-300%,"&gt;±300%",K15/J15-1)))))</f>
        <v>8.0182536985494268E-2</v>
      </c>
      <c r="N15" s="529"/>
      <c r="O15" s="532">
        <v>200</v>
      </c>
      <c r="P15" s="532">
        <v>170</v>
      </c>
      <c r="Q15" s="532">
        <v>120</v>
      </c>
      <c r="R15" s="532">
        <v>165</v>
      </c>
      <c r="S15" s="532">
        <v>120</v>
      </c>
      <c r="T15" s="532">
        <v>105</v>
      </c>
      <c r="U15" s="532">
        <v>115</v>
      </c>
      <c r="V15" s="532">
        <v>140</v>
      </c>
      <c r="W15" s="532">
        <v>195</v>
      </c>
      <c r="X15" s="532">
        <v>180</v>
      </c>
      <c r="Y15" s="532">
        <v>120</v>
      </c>
      <c r="Z15" s="532">
        <v>150</v>
      </c>
      <c r="AA15" s="532">
        <v>150</v>
      </c>
      <c r="AB15" s="532">
        <v>140</v>
      </c>
      <c r="AC15" s="532">
        <v>130</v>
      </c>
      <c r="AD15" s="532">
        <v>135</v>
      </c>
      <c r="AE15" s="532">
        <v>125</v>
      </c>
      <c r="AF15" s="532">
        <v>115</v>
      </c>
      <c r="AG15" s="968">
        <v>120.42288527370043</v>
      </c>
      <c r="AH15" s="968">
        <v>119.06292229326716</v>
      </c>
      <c r="AI15" s="968">
        <v>116.36436530212434</v>
      </c>
      <c r="AJ15" s="968">
        <v>120.58608866729192</v>
      </c>
      <c r="AK15" s="968">
        <v>69.832585545308064</v>
      </c>
      <c r="AL15" s="968">
        <v>97.065973165819898</v>
      </c>
      <c r="AM15" s="968">
        <v>121.33979117200853</v>
      </c>
      <c r="AN15" s="968">
        <v>133.93552348132775</v>
      </c>
      <c r="AO15" s="27">
        <f>IF(ISERROR(AN15/AJ15),"N/A",IF(AJ15&lt;0,"N/A",IF(AN15&lt;0,"N/A",IF(AN15/AJ15-1&gt;300%,"&gt;±300%",IF(AN15/AJ15-1&lt;-300%,"&gt;±300%",AN15/AJ15-1)))))</f>
        <v>0.11070460085050238</v>
      </c>
      <c r="AP15" s="27">
        <f>IF(ISERROR(AN15/AM15),"N/A",IF(AM15&lt;0,"N/A",IF(AN15&lt;0,"N/A",IF(AN15/AM15-1&gt;300%,"&gt;±300%",IF(AN15/AM15-1&lt;-300%,"&gt;±300%",AN15/AM15-1)))))</f>
        <v>0.10380545563543775</v>
      </c>
      <c r="AQ15" s="542"/>
      <c r="AR15" s="532">
        <f>D15-AS15</f>
        <v>405</v>
      </c>
      <c r="AS15" s="532">
        <f>SUM(O15:P15)</f>
        <v>370</v>
      </c>
      <c r="AT15" s="532">
        <f>SUM(Q15:R15)</f>
        <v>285</v>
      </c>
      <c r="AU15" s="532">
        <f>SUM(S15:T15)</f>
        <v>225</v>
      </c>
      <c r="AV15" s="532">
        <f>SUM(U15:V15)</f>
        <v>255</v>
      </c>
      <c r="AW15" s="532">
        <f>SUM(W15:X15)</f>
        <v>375</v>
      </c>
      <c r="AX15" s="532">
        <f>SUM(Y15:Z15)</f>
        <v>270</v>
      </c>
      <c r="AY15" s="532">
        <f>SUM(AA15:AB15)</f>
        <v>290</v>
      </c>
      <c r="AZ15" s="532">
        <f>SUM(AC15:AD15)</f>
        <v>265</v>
      </c>
      <c r="BA15" s="532">
        <f>SUM(AE15:AF15)</f>
        <v>240</v>
      </c>
      <c r="BB15" s="532">
        <f>SUM(AG15:AH15)</f>
        <v>239.48580756696759</v>
      </c>
      <c r="BC15" s="532">
        <f>SUM(AI15:AJ15)</f>
        <v>236.95045396941626</v>
      </c>
      <c r="BD15" s="532">
        <f>SUM(AK15:AL15)</f>
        <v>166.89855871112798</v>
      </c>
      <c r="BE15" s="532">
        <f t="shared" ref="BE15:BE16" si="32">SUM(AM15:AN15)</f>
        <v>255.2753146533363</v>
      </c>
      <c r="BF15" s="27">
        <f>IF(ISERROR(BE15/BC15),"N/A",IF(BC15&lt;0,"N/A",IF(BE15&lt;0,"N/A",IF(BE15/BC15-1&gt;300%,"&gt;±300%",IF(BE15/BC15-1&lt;-300%,"&gt;±300%",BE15/BC15-1)))))</f>
        <v>7.733625480323103E-2</v>
      </c>
      <c r="BG15" s="27">
        <f>IF(ISERROR(BE15/BD15),"N/A",IF(BD15&lt;0,"N/A",IF(BE15&lt;0,"N/A",IF(BE15/BD15-1&gt;300%,"&gt;±300%",IF(BE15/BD15-1&lt;-300%,"&gt;±300%",BE15/BD15-1)))))</f>
        <v>0.52952378153949753</v>
      </c>
      <c r="BH15" s="908"/>
      <c r="BI15" s="532">
        <f t="shared" si="31"/>
        <v>422.17387336446427</v>
      </c>
      <c r="BJ15" s="908"/>
    </row>
    <row r="16" spans="1:63" x14ac:dyDescent="0.2">
      <c r="A16" s="782"/>
      <c r="B16" s="782" t="s">
        <v>6</v>
      </c>
      <c r="C16" s="782">
        <v>5</v>
      </c>
      <c r="D16" s="782">
        <v>5</v>
      </c>
      <c r="E16" s="782">
        <v>5</v>
      </c>
      <c r="F16" s="782">
        <v>5</v>
      </c>
      <c r="G16" s="782">
        <v>10</v>
      </c>
      <c r="H16" s="782">
        <v>10</v>
      </c>
      <c r="I16" s="968">
        <v>58.149078516249638</v>
      </c>
      <c r="J16" s="968">
        <v>56.491183381003999</v>
      </c>
      <c r="K16" s="968">
        <v>59.427022109742019</v>
      </c>
      <c r="L16" s="27">
        <f t="shared" si="27"/>
        <v>-2.8511116212827758E-2</v>
      </c>
      <c r="M16" s="27">
        <f t="shared" si="27"/>
        <v>5.1969857118008944E-2</v>
      </c>
      <c r="N16" s="529"/>
      <c r="O16" s="532">
        <v>0</v>
      </c>
      <c r="P16" s="532">
        <v>0</v>
      </c>
      <c r="Q16" s="782">
        <v>0</v>
      </c>
      <c r="R16" s="782">
        <v>0</v>
      </c>
      <c r="S16" s="782">
        <v>0</v>
      </c>
      <c r="T16" s="782">
        <v>0</v>
      </c>
      <c r="U16" s="782">
        <v>0</v>
      </c>
      <c r="V16" s="782">
        <v>0</v>
      </c>
      <c r="W16" s="782">
        <v>0</v>
      </c>
      <c r="X16" s="782">
        <v>0</v>
      </c>
      <c r="Y16" s="782">
        <v>0</v>
      </c>
      <c r="Z16" s="782">
        <v>0</v>
      </c>
      <c r="AA16" s="782">
        <v>0</v>
      </c>
      <c r="AB16" s="782">
        <v>0</v>
      </c>
      <c r="AC16" s="782">
        <v>0</v>
      </c>
      <c r="AD16" s="782">
        <v>0</v>
      </c>
      <c r="AE16" s="782">
        <v>0</v>
      </c>
      <c r="AF16" s="782">
        <v>0</v>
      </c>
      <c r="AG16" s="968">
        <v>15.118760414224907</v>
      </c>
      <c r="AH16" s="968">
        <v>13.955778843899912</v>
      </c>
      <c r="AI16" s="968">
        <v>13.810406147609289</v>
      </c>
      <c r="AJ16" s="968">
        <v>15.26413311051553</v>
      </c>
      <c r="AK16" s="968">
        <v>13.516393937997215</v>
      </c>
      <c r="AL16" s="968">
        <v>13.357738841482027</v>
      </c>
      <c r="AM16" s="968">
        <v>14.43175220980239</v>
      </c>
      <c r="AN16" s="968">
        <v>15.181752209802388</v>
      </c>
      <c r="AO16" s="27">
        <f t="shared" si="29"/>
        <v>-5.3970245225645197E-3</v>
      </c>
      <c r="AP16" s="27">
        <f>IF(ISERROR(AN16/AM16),"N/A",IF(AM16&lt;0,"N/A",IF(AN16&lt;0,"N/A",IF(AN16/AM16-1&gt;300%,"&gt;±300%",IF(AN16/AM16-1&lt;-300%,"&gt;±300%",AN16/AM16-1)))))</f>
        <v>5.1968741501158933E-2</v>
      </c>
      <c r="AQ16" s="542"/>
      <c r="AR16" s="532">
        <f>D16-AS16</f>
        <v>5</v>
      </c>
      <c r="AS16" s="532">
        <f>SUM(O16:P16)</f>
        <v>0</v>
      </c>
      <c r="AT16" s="532">
        <f>SUM(Q16:R16)</f>
        <v>0</v>
      </c>
      <c r="AU16" s="532">
        <f>SUM(S16:T16)</f>
        <v>0</v>
      </c>
      <c r="AV16" s="532">
        <f>SUM(U16:V16)</f>
        <v>0</v>
      </c>
      <c r="AW16" s="532">
        <f>SUM(W16:X16)</f>
        <v>0</v>
      </c>
      <c r="AX16" s="532">
        <f>SUM(Y16:Z16)</f>
        <v>0</v>
      </c>
      <c r="AY16" s="532">
        <f>SUM(AA16:AB16)</f>
        <v>0</v>
      </c>
      <c r="AZ16" s="532">
        <f>SUM(AC16:AD16)</f>
        <v>0</v>
      </c>
      <c r="BA16" s="532">
        <f>SUM(AE16:AF16)</f>
        <v>0</v>
      </c>
      <c r="BB16" s="532">
        <f>SUM(AG16:AH16)</f>
        <v>29.074539258124819</v>
      </c>
      <c r="BC16" s="532">
        <f>SUM(AI16:AJ16)</f>
        <v>29.074539258124819</v>
      </c>
      <c r="BD16" s="532">
        <f>SUM(AK16:AL16)</f>
        <v>26.87413277947924</v>
      </c>
      <c r="BE16" s="532">
        <f t="shared" si="32"/>
        <v>29.61350441960478</v>
      </c>
      <c r="BF16" s="27">
        <f>IF(ISERROR(BE16/BC16),"N/A",IF(BC16&lt;0,"N/A",IF(BE16&lt;0,"N/A",IF(BE16/BC16-1&gt;300%,"&gt;±300%",IF(BE16/BC16-1&lt;-300%,"&gt;±300%",BE16/BC16-1)))))</f>
        <v>1.8537358638601509E-2</v>
      </c>
      <c r="BG16" s="27">
        <f>IF(ISERROR(BE16/BD16),"N/A",IF(BD16&lt;0,"N/A",IF(BE16&lt;0,"N/A",IF(BE16/BD16-1&gt;300%,"&gt;±300%",IF(BE16/BD16-1&lt;-300%,"&gt;±300%",BE16/BD16-1)))))</f>
        <v>0.10193339679475311</v>
      </c>
      <c r="BH16" s="908"/>
      <c r="BI16" s="532">
        <f t="shared" si="31"/>
        <v>56.48763719908402</v>
      </c>
      <c r="BJ16" s="908"/>
    </row>
    <row r="17" spans="1:62" x14ac:dyDescent="0.2">
      <c r="A17" s="575"/>
      <c r="B17" s="542"/>
      <c r="C17" s="776"/>
      <c r="D17" s="776"/>
      <c r="E17" s="776"/>
      <c r="F17" s="776"/>
      <c r="G17" s="776"/>
      <c r="H17" s="776"/>
      <c r="I17" s="959"/>
      <c r="J17" s="776"/>
      <c r="K17" s="776"/>
      <c r="L17" s="529"/>
      <c r="M17" s="587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696"/>
      <c r="AL17" s="529"/>
      <c r="AM17" s="529"/>
      <c r="AN17" s="529"/>
      <c r="AO17" s="587"/>
      <c r="AP17" s="587"/>
      <c r="AQ17" s="542"/>
      <c r="AR17" s="543"/>
      <c r="AS17" s="782"/>
      <c r="AT17" s="782"/>
      <c r="AU17" s="782"/>
      <c r="AV17" s="782"/>
      <c r="AW17" s="782"/>
      <c r="AX17" s="782"/>
      <c r="AY17" s="782"/>
      <c r="AZ17" s="782"/>
      <c r="BA17" s="782"/>
      <c r="BB17" s="782"/>
      <c r="BC17" s="782"/>
      <c r="BD17" s="782"/>
      <c r="BE17" s="782"/>
      <c r="BF17" s="27"/>
      <c r="BG17" s="27"/>
      <c r="BH17" s="908"/>
      <c r="BI17" s="782"/>
      <c r="BJ17" s="908"/>
    </row>
    <row r="18" spans="1:62" x14ac:dyDescent="0.2">
      <c r="A18" s="34" t="s">
        <v>25</v>
      </c>
      <c r="B18" s="392"/>
      <c r="C18" s="392">
        <v>7825</v>
      </c>
      <c r="D18" s="392">
        <v>7250</v>
      </c>
      <c r="E18" s="392">
        <v>7890</v>
      </c>
      <c r="F18" s="392">
        <v>7900</v>
      </c>
      <c r="G18" s="392">
        <v>8050</v>
      </c>
      <c r="H18" s="392">
        <v>8070</v>
      </c>
      <c r="I18" s="964">
        <f>I11+I13</f>
        <v>8218.9699237825735</v>
      </c>
      <c r="J18" s="392">
        <f>J11+J13</f>
        <v>6805.8049326348955</v>
      </c>
      <c r="K18" s="392">
        <f>K11+K13</f>
        <v>7931.6913756227295</v>
      </c>
      <c r="L18" s="940">
        <f>IF(ISERROR(J18/I18),"N/A",IF(I18&lt;0,"N/A",IF(J18&lt;0,"N/A",IF(J18/I18-1&gt;300%,"&gt;±300%",IF(J18/I18-1&lt;-300%,"&gt;±300%",J18/I18-1)))))</f>
        <v>-0.17193942845057941</v>
      </c>
      <c r="M18" s="940">
        <f>IF(ISERROR(K18/J18),"N/A",IF(J18&lt;0,"N/A",IF(K18&lt;0,"N/A",IF(K18/J18-1&gt;300%,"&gt;±300%",IF(K18/J18-1&lt;-300%,"&gt;±300%",K18/J18-1)))))</f>
        <v>0.16543031340628533</v>
      </c>
      <c r="N18" s="529"/>
      <c r="O18" s="392">
        <v>1945</v>
      </c>
      <c r="P18" s="392">
        <v>1850</v>
      </c>
      <c r="Q18" s="392">
        <v>1855</v>
      </c>
      <c r="R18" s="392">
        <v>2015</v>
      </c>
      <c r="S18" s="392">
        <v>2095</v>
      </c>
      <c r="T18" s="392">
        <v>1940</v>
      </c>
      <c r="U18" s="392">
        <v>1815</v>
      </c>
      <c r="V18" s="392">
        <v>2190</v>
      </c>
      <c r="W18" s="392">
        <v>2025</v>
      </c>
      <c r="X18" s="392">
        <v>1875</v>
      </c>
      <c r="Y18" s="392">
        <v>1785</v>
      </c>
      <c r="Z18" s="392">
        <v>2110</v>
      </c>
      <c r="AA18" s="392">
        <v>2035</v>
      </c>
      <c r="AB18" s="392">
        <v>2110</v>
      </c>
      <c r="AC18" s="392">
        <v>1755</v>
      </c>
      <c r="AD18" s="392">
        <v>2140</v>
      </c>
      <c r="AE18" s="392">
        <v>2135</v>
      </c>
      <c r="AF18" s="392">
        <v>2040</v>
      </c>
      <c r="AG18" s="392">
        <f>AG11+AG13</f>
        <v>1870.1147125682992</v>
      </c>
      <c r="AH18" s="392">
        <f t="shared" ref="AH18:AN18" si="33">AH11+AH13</f>
        <v>2146.952782510758</v>
      </c>
      <c r="AI18" s="392">
        <f t="shared" si="33"/>
        <v>2043.9188390628685</v>
      </c>
      <c r="AJ18" s="392">
        <f t="shared" si="33"/>
        <v>2157.9835896406476</v>
      </c>
      <c r="AK18" s="964">
        <f t="shared" si="33"/>
        <v>1762.7236724430059</v>
      </c>
      <c r="AL18" s="392">
        <f t="shared" si="33"/>
        <v>1347.8210053017688</v>
      </c>
      <c r="AM18" s="392">
        <f t="shared" si="33"/>
        <v>1863.6947625266416</v>
      </c>
      <c r="AN18" s="392">
        <f t="shared" si="33"/>
        <v>1831.5619461815609</v>
      </c>
      <c r="AO18" s="940">
        <f>IF(ISERROR(AN18/AJ18),"N/A",IF(AJ18&lt;0,"N/A",IF(AN18&lt;0,"N/A",IF(AN18/AJ18-1&gt;300%,"&gt;±300%",IF(AN18/AJ18-1&lt;-300%,"&gt;±300%",AN18/AJ18-1)))))</f>
        <v>-0.15126233815033008</v>
      </c>
      <c r="AP18" s="940">
        <f t="shared" ref="AP18" si="34">IF(ISERROR(AN18/AM18),"N/A",IF(AM18&lt;0,"N/A",IF(AN18&lt;0,"N/A",IF(AN18/AM18-1&gt;300%,"&gt;±300%",IF(AN18/AM18-1&lt;-300%,"&gt;±300%",AN18/AM18-1)))))</f>
        <v>-1.724145873625671E-2</v>
      </c>
      <c r="AQ18" s="542"/>
      <c r="AR18" s="392">
        <f t="shared" ref="AR18:AX18" si="35">AR11+AR13</f>
        <v>3455</v>
      </c>
      <c r="AS18" s="392">
        <f t="shared" si="35"/>
        <v>3795</v>
      </c>
      <c r="AT18" s="392">
        <f t="shared" si="35"/>
        <v>3870</v>
      </c>
      <c r="AU18" s="392">
        <f t="shared" si="35"/>
        <v>4035</v>
      </c>
      <c r="AV18" s="392">
        <f t="shared" si="35"/>
        <v>4005</v>
      </c>
      <c r="AW18" s="392">
        <f t="shared" si="35"/>
        <v>3900</v>
      </c>
      <c r="AX18" s="392">
        <f t="shared" si="35"/>
        <v>3895</v>
      </c>
      <c r="AY18" s="392">
        <f>SUM(AA18:AB18)</f>
        <v>4145</v>
      </c>
      <c r="AZ18" s="392">
        <f>SUM(AC18:AD18)</f>
        <v>3895</v>
      </c>
      <c r="BA18" s="392">
        <f>SUM(AE18:AF18)</f>
        <v>4175</v>
      </c>
      <c r="BB18" s="392">
        <f>SUM(AG18:AH18)</f>
        <v>4017.0674950790572</v>
      </c>
      <c r="BC18" s="392">
        <f>SUM(AI18:AJ18)</f>
        <v>4201.9024287035163</v>
      </c>
      <c r="BD18" s="392">
        <f>SUM(AK18:AL18)</f>
        <v>3110.5446777447746</v>
      </c>
      <c r="BE18" s="392">
        <f>SUM(AM18:AN18)</f>
        <v>3695.2567087082025</v>
      </c>
      <c r="BF18" s="965">
        <f>IF(ISERROR(BE18/BC18),"N/A",IF(BC18&lt;0,"N/A",IF(BE18&lt;0,"N/A",IF(BE18/BC18-1&gt;300%,"&gt;±300%",IF(BE18/BC18-1&lt;-300%,"&gt;±300%",BE18/BC18-1)))))</f>
        <v>-0.12057531763098028</v>
      </c>
      <c r="BG18" s="965">
        <f>IF(ISERROR(BE18/BD18),"N/A",IF(BD18&lt;0,"N/A",IF(BE18&lt;0,"N/A",IF(BE18/BD18-1&gt;300%,"&gt;±300%",IF(BE18/BD18-1&lt;-300%,"&gt;±300%",BE18/BD18-1)))))</f>
        <v>0.18797737744997089</v>
      </c>
      <c r="BH18" s="908"/>
      <c r="BI18" s="392">
        <f>SUM(AK18:AN18)</f>
        <v>6805.8013864529767</v>
      </c>
      <c r="BJ18" s="908"/>
    </row>
    <row r="19" spans="1:62" x14ac:dyDescent="0.2">
      <c r="A19" s="1023"/>
      <c r="B19" s="542"/>
      <c r="C19" s="776"/>
      <c r="D19" s="776"/>
      <c r="E19" s="776"/>
      <c r="F19" s="776"/>
      <c r="G19" s="776"/>
      <c r="H19" s="776"/>
      <c r="I19" s="958"/>
      <c r="J19" s="776"/>
      <c r="K19" s="776"/>
      <c r="L19" s="776"/>
      <c r="M19" s="916"/>
      <c r="N19" s="529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542"/>
      <c r="AH19" s="542"/>
      <c r="AI19" s="542"/>
      <c r="AJ19" s="542"/>
      <c r="AK19" s="969"/>
      <c r="AL19" s="542"/>
      <c r="AM19" s="542"/>
      <c r="AN19" s="542"/>
      <c r="AO19" s="916"/>
      <c r="AP19" s="916"/>
      <c r="AQ19" s="542"/>
      <c r="AR19" s="970"/>
      <c r="AS19" s="532"/>
      <c r="AT19" s="532"/>
      <c r="AU19" s="532"/>
      <c r="AV19" s="532"/>
      <c r="AW19" s="532"/>
      <c r="AX19" s="532"/>
      <c r="AY19" s="532"/>
      <c r="AZ19" s="532"/>
      <c r="BA19" s="532"/>
      <c r="BB19" s="532"/>
      <c r="BC19" s="532"/>
      <c r="BD19" s="532"/>
      <c r="BE19" s="532"/>
      <c r="BF19" s="27"/>
      <c r="BG19" s="27"/>
      <c r="BH19" s="908"/>
      <c r="BI19" s="532"/>
      <c r="BJ19" s="908"/>
    </row>
    <row r="20" spans="1:62" x14ac:dyDescent="0.2">
      <c r="A20" s="1017" t="s">
        <v>32</v>
      </c>
      <c r="B20" s="1024"/>
      <c r="C20" s="535"/>
      <c r="D20" s="535"/>
      <c r="E20" s="535"/>
      <c r="F20" s="535"/>
      <c r="G20" s="535"/>
      <c r="H20" s="535"/>
      <c r="I20" s="960"/>
      <c r="J20" s="535"/>
      <c r="K20" s="535"/>
      <c r="L20" s="574"/>
      <c r="M20" s="171"/>
      <c r="N20" s="529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  <c r="Z20" s="970"/>
      <c r="AA20" s="970"/>
      <c r="AB20" s="970"/>
      <c r="AC20" s="970"/>
      <c r="AD20" s="970"/>
      <c r="AE20" s="970"/>
      <c r="AF20" s="970"/>
      <c r="AG20" s="523"/>
      <c r="AH20" s="523"/>
      <c r="AI20" s="523"/>
      <c r="AJ20" s="523"/>
      <c r="AK20" s="971"/>
      <c r="AL20" s="970"/>
      <c r="AM20" s="970"/>
      <c r="AN20" s="970"/>
      <c r="AO20" s="171"/>
      <c r="AP20" s="171"/>
      <c r="AQ20" s="542"/>
      <c r="AR20" s="543"/>
      <c r="AS20" s="782"/>
      <c r="AT20" s="782"/>
      <c r="AU20" s="782"/>
      <c r="AV20" s="782"/>
      <c r="AW20" s="782"/>
      <c r="AX20" s="782"/>
      <c r="AY20" s="782"/>
      <c r="AZ20" s="782"/>
      <c r="BA20" s="782"/>
      <c r="BB20" s="782"/>
      <c r="BC20" s="782"/>
      <c r="BD20" s="782"/>
      <c r="BE20" s="782"/>
      <c r="BF20" s="27"/>
      <c r="BG20" s="27"/>
      <c r="BH20" s="908"/>
      <c r="BI20" s="782"/>
      <c r="BJ20" s="908"/>
    </row>
    <row r="21" spans="1:62" x14ac:dyDescent="0.2">
      <c r="A21" s="575" t="s">
        <v>27</v>
      </c>
      <c r="B21" s="776"/>
      <c r="C21" s="776">
        <v>3130</v>
      </c>
      <c r="D21" s="776">
        <v>3245</v>
      </c>
      <c r="E21" s="776">
        <v>3245</v>
      </c>
      <c r="F21" s="776">
        <v>3350</v>
      </c>
      <c r="G21" s="776">
        <v>3290</v>
      </c>
      <c r="H21" s="776">
        <v>3075</v>
      </c>
      <c r="I21" s="972">
        <f>SUM(I22:I23)</f>
        <v>2867.8374249814938</v>
      </c>
      <c r="J21" s="973">
        <f>SUM(J22:J23)</f>
        <v>2393.6381267434735</v>
      </c>
      <c r="K21" s="973">
        <f>SUM(K22:K23)</f>
        <v>2999.4012485768108</v>
      </c>
      <c r="L21" s="916">
        <f t="shared" ref="L21:M22" si="36">IF(ISERROR(J21/I21),"N/A",IF(I21&lt;0,"N/A",IF(J21&lt;0,"N/A",IF(J21/I21-1&gt;300%,"&gt;±300%",IF(J21/I21-1&lt;-300%,"&gt;±300%",J21/I21-1)))))</f>
        <v>-0.1653508298996692</v>
      </c>
      <c r="M21" s="916">
        <f>IF(ISERROR(K21/J21),"N/A",IF(J21&lt;0,"N/A",IF(K21&lt;0,"N/A",IF(K21/J21-1&gt;300%,"&gt;±300%",IF(K21/J21-1&lt;-300%,"&gt;±300%",K21/J21-1)))))</f>
        <v>0.25307213946223084</v>
      </c>
      <c r="N21" s="529"/>
      <c r="O21" s="776">
        <v>760</v>
      </c>
      <c r="P21" s="776">
        <v>810</v>
      </c>
      <c r="Q21" s="776">
        <v>835</v>
      </c>
      <c r="R21" s="776">
        <v>825</v>
      </c>
      <c r="S21" s="776">
        <v>775</v>
      </c>
      <c r="T21" s="776">
        <v>815</v>
      </c>
      <c r="U21" s="776">
        <v>860</v>
      </c>
      <c r="V21" s="776">
        <v>860</v>
      </c>
      <c r="W21" s="776">
        <v>780</v>
      </c>
      <c r="X21" s="776">
        <v>840</v>
      </c>
      <c r="Y21" s="776">
        <v>845</v>
      </c>
      <c r="Z21" s="776">
        <v>825</v>
      </c>
      <c r="AA21" s="776">
        <v>775</v>
      </c>
      <c r="AB21" s="776">
        <v>835</v>
      </c>
      <c r="AC21" s="776">
        <v>785</v>
      </c>
      <c r="AD21" s="776">
        <v>800</v>
      </c>
      <c r="AE21" s="776">
        <v>715</v>
      </c>
      <c r="AF21" s="776">
        <v>765</v>
      </c>
      <c r="AG21" s="967">
        <f t="shared" ref="AG21:AL21" si="37">SUM(AG22:AG23)</f>
        <v>760.10998495433535</v>
      </c>
      <c r="AH21" s="967">
        <f t="shared" si="37"/>
        <v>740.80781084919613</v>
      </c>
      <c r="AI21" s="967">
        <f t="shared" si="37"/>
        <v>671.86469673233273</v>
      </c>
      <c r="AJ21" s="967">
        <f t="shared" si="37"/>
        <v>695.05414167414551</v>
      </c>
      <c r="AK21" s="967">
        <f t="shared" si="37"/>
        <v>642.12655287097743</v>
      </c>
      <c r="AL21" s="967">
        <f t="shared" si="37"/>
        <v>386.03001804817785</v>
      </c>
      <c r="AM21" s="967">
        <f t="shared" ref="AM21:AN21" si="38">SUM(AM22:AM23)</f>
        <v>639.12726021440017</v>
      </c>
      <c r="AN21" s="967">
        <f t="shared" si="38"/>
        <v>726.40215097966973</v>
      </c>
      <c r="AO21" s="916">
        <f t="shared" ref="AO21:AO22" si="39">IF(ISERROR(AN21/AJ21),"N/A",IF(AJ21&lt;0,"N/A",IF(AN21&lt;0,"N/A",IF(AN21/AJ21-1&gt;300%,"&gt;±300%",IF(AN21/AJ21-1&lt;-300%,"&gt;±300%",AN21/AJ21-1)))))</f>
        <v>4.5101535874626508E-2</v>
      </c>
      <c r="AP21" s="916">
        <f t="shared" ref="AP21" si="40">IF(ISERROR(AN21/AM21),"N/A",IF(AM21&lt;0,"N/A",IF(AN21&lt;0,"N/A",IF(AN21/AM21-1&gt;300%,"&gt;±300%",IF(AN21/AM21-1&lt;-300%,"&gt;±300%",AN21/AM21-1)))))</f>
        <v>0.13655322843840612</v>
      </c>
      <c r="AQ21" s="542"/>
      <c r="AR21" s="776">
        <f t="shared" ref="AR21:AS21" si="41">SUM(AR22:AR23)</f>
        <v>1665</v>
      </c>
      <c r="AS21" s="776">
        <f t="shared" si="41"/>
        <v>1580</v>
      </c>
      <c r="AT21" s="776">
        <f>SUM(Q21:R21)</f>
        <v>1660</v>
      </c>
      <c r="AU21" s="776">
        <f>SUM(S21:T21)</f>
        <v>1590</v>
      </c>
      <c r="AV21" s="776">
        <f>SUM(U21:V21)</f>
        <v>1720</v>
      </c>
      <c r="AW21" s="776">
        <f>SUM(W21:X21)</f>
        <v>1620</v>
      </c>
      <c r="AX21" s="776">
        <f>SUM(Y21:Z21)</f>
        <v>1670</v>
      </c>
      <c r="AY21" s="776">
        <f>SUM(AA21:AB21)</f>
        <v>1610</v>
      </c>
      <c r="AZ21" s="776">
        <f>SUM(AC21:AD21)</f>
        <v>1585</v>
      </c>
      <c r="BA21" s="776">
        <f>SUM(AE21:AF21)</f>
        <v>1480</v>
      </c>
      <c r="BB21" s="776">
        <f>SUM(AG21:AH21)</f>
        <v>1500.9177958035316</v>
      </c>
      <c r="BC21" s="776">
        <f>SUM(AI21:AJ21)</f>
        <v>1366.9188384064782</v>
      </c>
      <c r="BD21" s="776">
        <f>SUM(AK21:AL21)</f>
        <v>1028.1565709191552</v>
      </c>
      <c r="BE21" s="776">
        <f>SUM(AM21:AN21)</f>
        <v>1365.5294111940698</v>
      </c>
      <c r="BF21" s="916">
        <f t="shared" ref="BF21:BF23" si="42">IF(ISERROR(BE21/BC21),"N/A",IF(BC21&lt;0,"N/A",IF(BE21&lt;0,"N/A",IF(BE21/BC21-1&gt;300%,"&gt;±300%",IF(BE21/BC21-1&lt;-300%,"&gt;±300%",BE21/BC21-1)))))</f>
        <v>-1.0164665036208609E-3</v>
      </c>
      <c r="BG21" s="916">
        <f t="shared" ref="BG21:BG23" si="43">IF(ISERROR(BE21/BD21),"N/A",IF(BD21&lt;0,"N/A",IF(BE21&lt;0,"N/A",IF(BE21/BD21-1&gt;300%,"&gt;±300%",IF(BE21/BD21-1&lt;-300%,"&gt;±300%",BE21/BD21-1)))))</f>
        <v>0.32813371991904772</v>
      </c>
      <c r="BH21" s="908"/>
      <c r="BI21" s="776">
        <f>SUM(AK21:AN21)</f>
        <v>2393.6859821132252</v>
      </c>
      <c r="BJ21" s="908"/>
    </row>
    <row r="22" spans="1:62" x14ac:dyDescent="0.2">
      <c r="A22" s="535"/>
      <c r="B22" s="535" t="s">
        <v>4</v>
      </c>
      <c r="C22" s="782">
        <v>2990</v>
      </c>
      <c r="D22" s="782">
        <v>3095</v>
      </c>
      <c r="E22" s="782">
        <v>3105</v>
      </c>
      <c r="F22" s="782">
        <v>3215</v>
      </c>
      <c r="G22" s="782">
        <v>3150</v>
      </c>
      <c r="H22" s="782">
        <v>2930</v>
      </c>
      <c r="I22" s="923">
        <v>2867.8374249814938</v>
      </c>
      <c r="J22" s="923">
        <v>2393.6381267434735</v>
      </c>
      <c r="K22" s="923">
        <v>2999.4012485768108</v>
      </c>
      <c r="L22" s="27">
        <f t="shared" si="36"/>
        <v>-0.1653508298996692</v>
      </c>
      <c r="M22" s="27">
        <f t="shared" si="36"/>
        <v>0.25307213946223084</v>
      </c>
      <c r="N22" s="529"/>
      <c r="O22" s="532">
        <v>730</v>
      </c>
      <c r="P22" s="532">
        <v>775</v>
      </c>
      <c r="Q22" s="532">
        <v>800</v>
      </c>
      <c r="R22" s="532">
        <v>790</v>
      </c>
      <c r="S22" s="532">
        <v>740</v>
      </c>
      <c r="T22" s="532">
        <v>780</v>
      </c>
      <c r="U22" s="532">
        <v>825</v>
      </c>
      <c r="V22" s="532">
        <v>825</v>
      </c>
      <c r="W22" s="532">
        <v>750</v>
      </c>
      <c r="X22" s="532">
        <v>805</v>
      </c>
      <c r="Y22" s="532">
        <v>810</v>
      </c>
      <c r="Z22" s="532">
        <v>790</v>
      </c>
      <c r="AA22" s="532">
        <v>740</v>
      </c>
      <c r="AB22" s="532">
        <v>800</v>
      </c>
      <c r="AC22" s="532">
        <v>750</v>
      </c>
      <c r="AD22" s="532">
        <v>760</v>
      </c>
      <c r="AE22" s="532">
        <v>680</v>
      </c>
      <c r="AF22" s="532">
        <v>725</v>
      </c>
      <c r="AG22" s="876">
        <v>760.10998495433535</v>
      </c>
      <c r="AH22" s="876">
        <v>740.80781084919613</v>
      </c>
      <c r="AI22" s="876">
        <v>671.86469673233273</v>
      </c>
      <c r="AJ22" s="876">
        <v>695.05414167414551</v>
      </c>
      <c r="AK22" s="876">
        <v>642.12655287097743</v>
      </c>
      <c r="AL22" s="876">
        <v>386.03001804817785</v>
      </c>
      <c r="AM22" s="876">
        <v>639.12726021440017</v>
      </c>
      <c r="AN22" s="876">
        <v>726.40215097966973</v>
      </c>
      <c r="AO22" s="27">
        <f t="shared" si="39"/>
        <v>4.5101535874626508E-2</v>
      </c>
      <c r="AP22" s="27">
        <f>IF(ISERROR(AN22/AM22),"N/A",IF(AM22&lt;0,"N/A",IF(AN22&lt;0,"N/A",IF(AN22/AM22-1&gt;300%,"&gt;±300%",IF(AN22/AM22-1&lt;-300%,"&gt;±300%",AN22/AM22-1)))))</f>
        <v>0.13655322843840612</v>
      </c>
      <c r="AQ22" s="542"/>
      <c r="AR22" s="532">
        <f>D22-AS22</f>
        <v>1590</v>
      </c>
      <c r="AS22" s="532">
        <f>SUM(O22:P22)</f>
        <v>1505</v>
      </c>
      <c r="AT22" s="532">
        <f>SUM(Q22:R22)</f>
        <v>1590</v>
      </c>
      <c r="AU22" s="532">
        <f>SUM(S22:T22)</f>
        <v>1520</v>
      </c>
      <c r="AV22" s="532">
        <f>SUM(U22:V22)</f>
        <v>1650</v>
      </c>
      <c r="AW22" s="532">
        <f>SUM(W22:X22)</f>
        <v>1555</v>
      </c>
      <c r="AX22" s="532">
        <f>SUM(Y22:Z22)</f>
        <v>1600</v>
      </c>
      <c r="AY22" s="532">
        <f>SUM(AA22:AB22)</f>
        <v>1540</v>
      </c>
      <c r="AZ22" s="532">
        <f>SUM(AC22:AD22)</f>
        <v>1510</v>
      </c>
      <c r="BA22" s="532">
        <f>SUM(AE22:AF22)</f>
        <v>1405</v>
      </c>
      <c r="BB22" s="532">
        <f>SUM(AG22:AH22)</f>
        <v>1500.9177958035316</v>
      </c>
      <c r="BC22" s="532">
        <f>SUM(AI22:AJ22)</f>
        <v>1366.9188384064782</v>
      </c>
      <c r="BD22" s="532">
        <f>SUM(AK22:AL22)</f>
        <v>1028.1565709191552</v>
      </c>
      <c r="BE22" s="532">
        <f>SUM(AM22:AN22)</f>
        <v>1365.5294111940698</v>
      </c>
      <c r="BF22" s="27">
        <f>IF(ISERROR(BE22/BC22),"N/A",IF(BC22&lt;0,"N/A",IF(BE22&lt;0,"N/A",IF(BE22/BC22-1&gt;300%,"&gt;±300%",IF(BE22/BC22-1&lt;-300%,"&gt;±300%",BE22/BC22-1)))))</f>
        <v>-1.0164665036208609E-3</v>
      </c>
      <c r="BG22" s="27">
        <f>IF(ISERROR(BE22/BD22),"N/A",IF(BD22&lt;0,"N/A",IF(BE22&lt;0,"N/A",IF(BE22/BD22-1&gt;300%,"&gt;±300%",IF(BE22/BD22-1&lt;-300%,"&gt;±300%",BE22/BD22-1)))))</f>
        <v>0.32813371991904772</v>
      </c>
      <c r="BH22" s="908"/>
      <c r="BI22" s="532">
        <f>SUM(AK22:AN22)</f>
        <v>2393.6859821132252</v>
      </c>
      <c r="BJ22" s="908"/>
    </row>
    <row r="23" spans="1:62" x14ac:dyDescent="0.2">
      <c r="A23" s="390"/>
      <c r="B23" s="390" t="s">
        <v>9</v>
      </c>
      <c r="C23" s="390">
        <v>140</v>
      </c>
      <c r="D23" s="390">
        <v>150</v>
      </c>
      <c r="E23" s="390">
        <v>140</v>
      </c>
      <c r="F23" s="390">
        <v>135</v>
      </c>
      <c r="G23" s="390">
        <v>140</v>
      </c>
      <c r="H23" s="390">
        <v>145</v>
      </c>
      <c r="I23" s="974" t="s">
        <v>101</v>
      </c>
      <c r="J23" s="879" t="s">
        <v>101</v>
      </c>
      <c r="K23" s="879" t="s">
        <v>101</v>
      </c>
      <c r="L23" s="879" t="s">
        <v>101</v>
      </c>
      <c r="M23" s="879" t="s">
        <v>101</v>
      </c>
      <c r="N23" s="529"/>
      <c r="O23" s="390">
        <v>35</v>
      </c>
      <c r="P23" s="390">
        <v>40</v>
      </c>
      <c r="Q23" s="390">
        <v>35</v>
      </c>
      <c r="R23" s="390">
        <v>35</v>
      </c>
      <c r="S23" s="390">
        <v>35</v>
      </c>
      <c r="T23" s="390">
        <v>35</v>
      </c>
      <c r="U23" s="390">
        <v>35</v>
      </c>
      <c r="V23" s="390">
        <v>35</v>
      </c>
      <c r="W23" s="390">
        <v>30</v>
      </c>
      <c r="X23" s="390">
        <v>35</v>
      </c>
      <c r="Y23" s="390">
        <v>35</v>
      </c>
      <c r="Z23" s="390">
        <v>35</v>
      </c>
      <c r="AA23" s="390">
        <v>35</v>
      </c>
      <c r="AB23" s="390">
        <v>35</v>
      </c>
      <c r="AC23" s="390">
        <v>35</v>
      </c>
      <c r="AD23" s="390">
        <v>40</v>
      </c>
      <c r="AE23" s="390">
        <v>35</v>
      </c>
      <c r="AF23" s="390">
        <v>40</v>
      </c>
      <c r="AG23" s="944" t="s">
        <v>101</v>
      </c>
      <c r="AH23" s="944" t="s">
        <v>101</v>
      </c>
      <c r="AI23" s="944" t="s">
        <v>101</v>
      </c>
      <c r="AJ23" s="944" t="s">
        <v>101</v>
      </c>
      <c r="AK23" s="944" t="s">
        <v>101</v>
      </c>
      <c r="AL23" s="944" t="s">
        <v>101</v>
      </c>
      <c r="AM23" s="944" t="s">
        <v>101</v>
      </c>
      <c r="AN23" s="944" t="s">
        <v>101</v>
      </c>
      <c r="AO23" s="944" t="s">
        <v>101</v>
      </c>
      <c r="AP23" s="944" t="s">
        <v>101</v>
      </c>
      <c r="AQ23" s="542"/>
      <c r="AR23" s="390">
        <f>D23-AS23</f>
        <v>75</v>
      </c>
      <c r="AS23" s="390">
        <f>SUM(O23:P23)</f>
        <v>75</v>
      </c>
      <c r="AT23" s="390">
        <f>SUM(Q23:R23)</f>
        <v>70</v>
      </c>
      <c r="AU23" s="390">
        <f>SUM(S23:T23)</f>
        <v>70</v>
      </c>
      <c r="AV23" s="390">
        <f>SUM(U23:V23)</f>
        <v>70</v>
      </c>
      <c r="AW23" s="390">
        <f>SUM(W23:X23)</f>
        <v>65</v>
      </c>
      <c r="AX23" s="390">
        <f>SUM(Y23:Z23)</f>
        <v>70</v>
      </c>
      <c r="AY23" s="390">
        <f>SUM(AA23:AB23)</f>
        <v>70</v>
      </c>
      <c r="AZ23" s="390">
        <f>SUM(AC23:AD23)</f>
        <v>75</v>
      </c>
      <c r="BA23" s="390">
        <f>SUM(AE23:AF23)</f>
        <v>75</v>
      </c>
      <c r="BB23" s="879" t="s">
        <v>101</v>
      </c>
      <c r="BC23" s="879" t="s">
        <v>101</v>
      </c>
      <c r="BD23" s="879" t="s">
        <v>101</v>
      </c>
      <c r="BE23" s="879" t="s">
        <v>101</v>
      </c>
      <c r="BF23" s="1005" t="str">
        <f t="shared" si="42"/>
        <v>N/A</v>
      </c>
      <c r="BG23" s="1005" t="str">
        <f t="shared" si="43"/>
        <v>N/A</v>
      </c>
      <c r="BH23" s="908"/>
      <c r="BI23" s="879" t="s">
        <v>101</v>
      </c>
      <c r="BJ23" s="908"/>
    </row>
    <row r="24" spans="1:62" x14ac:dyDescent="0.2">
      <c r="A24" s="789"/>
      <c r="B24" s="789"/>
      <c r="C24" s="789"/>
      <c r="D24" s="789"/>
      <c r="E24" s="789"/>
      <c r="F24" s="789"/>
      <c r="G24" s="789"/>
      <c r="H24" s="789"/>
      <c r="I24" s="962"/>
      <c r="J24" s="789"/>
      <c r="K24" s="789"/>
      <c r="L24" s="789"/>
      <c r="M24" s="939"/>
      <c r="N24" s="529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75"/>
      <c r="AH24" s="975"/>
      <c r="AI24" s="975"/>
      <c r="AJ24" s="975"/>
      <c r="AK24" s="976"/>
      <c r="AL24" s="975"/>
      <c r="AM24" s="975"/>
      <c r="AN24" s="975"/>
      <c r="AO24" s="939"/>
      <c r="AP24" s="939"/>
      <c r="AQ24" s="542"/>
      <c r="AR24" s="789"/>
      <c r="AS24" s="789"/>
      <c r="AT24" s="789"/>
      <c r="AU24" s="789"/>
      <c r="AV24" s="789"/>
      <c r="AW24" s="789"/>
      <c r="AX24" s="789"/>
      <c r="AY24" s="789"/>
      <c r="AZ24" s="789"/>
      <c r="BA24" s="789"/>
      <c r="BB24" s="789"/>
      <c r="BC24" s="789"/>
      <c r="BD24" s="789"/>
      <c r="BE24" s="789"/>
      <c r="BF24" s="27"/>
      <c r="BG24" s="27"/>
      <c r="BH24" s="908"/>
      <c r="BI24" s="789"/>
      <c r="BJ24" s="908"/>
    </row>
    <row r="25" spans="1:62" s="26" customFormat="1" x14ac:dyDescent="0.2">
      <c r="A25" s="39" t="s">
        <v>5</v>
      </c>
      <c r="B25" s="389"/>
      <c r="C25" s="389">
        <v>2945</v>
      </c>
      <c r="D25" s="389">
        <v>3000</v>
      </c>
      <c r="E25" s="389">
        <v>2840</v>
      </c>
      <c r="F25" s="389">
        <v>2505</v>
      </c>
      <c r="G25" s="389">
        <v>2460</v>
      </c>
      <c r="H25" s="389">
        <v>2245</v>
      </c>
      <c r="I25" s="977">
        <v>2099.107610252664</v>
      </c>
      <c r="J25" s="977">
        <v>1819.9778909319002</v>
      </c>
      <c r="K25" s="977">
        <v>2054.2024113169509</v>
      </c>
      <c r="L25" s="946">
        <f>IF(ISERROR(J25/I25),"N/A",IF(I25&lt;0,"N/A",IF(J25&lt;0,"N/A",IF(J25/I25-1&gt;300%,"&gt;±300%",IF(J25/I25-1&lt;-300%,"&gt;±300%",J25/I25-1)))))</f>
        <v>-0.13297542153504249</v>
      </c>
      <c r="M25" s="31">
        <f>IF(ISERROR(K25/J25),"N/A",IF(J25&lt;0,"N/A",IF(K25&lt;0,"N/A",IF(K25/J25-1&gt;300%,"&gt;±300%",IF(K25/J25-1&lt;-300%,"&gt;±300%",K25/J25-1)))))</f>
        <v>0.12869635480303465</v>
      </c>
      <c r="N25" s="529"/>
      <c r="O25" s="389">
        <v>740</v>
      </c>
      <c r="P25" s="389">
        <v>695</v>
      </c>
      <c r="Q25" s="389">
        <v>720</v>
      </c>
      <c r="R25" s="389">
        <v>660</v>
      </c>
      <c r="S25" s="389">
        <v>785</v>
      </c>
      <c r="T25" s="389">
        <v>675</v>
      </c>
      <c r="U25" s="389">
        <v>580</v>
      </c>
      <c r="V25" s="389">
        <v>600</v>
      </c>
      <c r="W25" s="389">
        <v>630</v>
      </c>
      <c r="X25" s="389">
        <v>700</v>
      </c>
      <c r="Y25" s="389">
        <v>610</v>
      </c>
      <c r="Z25" s="389">
        <v>590</v>
      </c>
      <c r="AA25" s="389">
        <v>580</v>
      </c>
      <c r="AB25" s="389">
        <v>680</v>
      </c>
      <c r="AC25" s="389">
        <v>580</v>
      </c>
      <c r="AD25" s="389">
        <v>570</v>
      </c>
      <c r="AE25" s="389">
        <v>550</v>
      </c>
      <c r="AF25" s="389">
        <v>560</v>
      </c>
      <c r="AG25" s="978">
        <v>538.799950252043</v>
      </c>
      <c r="AH25" s="978">
        <v>535.13025580837802</v>
      </c>
      <c r="AI25" s="978">
        <v>529.14641352166018</v>
      </c>
      <c r="AJ25" s="978">
        <v>497.03099067058241</v>
      </c>
      <c r="AK25" s="978">
        <v>392.534844217802</v>
      </c>
      <c r="AL25" s="978">
        <v>387.95864950950175</v>
      </c>
      <c r="AM25" s="978">
        <v>510.01555456641421</v>
      </c>
      <c r="AN25" s="978">
        <v>529.4688426381822</v>
      </c>
      <c r="AO25" s="946">
        <f>IF(ISERROR(AN25/AJ25),"N/A",IF(AJ25&lt;0,"N/A",IF(AN25&lt;0,"N/A",IF(AN25/AJ25-1&gt;300%,"&gt;±300%",IF(AN25/AJ25-1&lt;-300%,"&gt;±300%",AN25/AJ25-1)))))</f>
        <v>6.5263238261733747E-2</v>
      </c>
      <c r="AP25" s="946">
        <f t="shared" ref="AP25" si="44">IF(ISERROR(AN25/AM25),"N/A",IF(AM25&lt;0,"N/A",IF(AN25&lt;0,"N/A",IF(AN25/AM25-1&gt;300%,"&gt;±300%",IF(AN25/AM25-1&lt;-300%,"&gt;±300%",AN25/AM25-1)))))</f>
        <v>3.8142538786500424E-2</v>
      </c>
      <c r="AQ25" s="542"/>
      <c r="AR25" s="389">
        <f>D25-AS25</f>
        <v>1565</v>
      </c>
      <c r="AS25" s="389">
        <f>SUM(O25:P25)</f>
        <v>1435</v>
      </c>
      <c r="AT25" s="389">
        <f>SUM(Q25:R25)</f>
        <v>1380</v>
      </c>
      <c r="AU25" s="389">
        <f>SUM(S25:T25)</f>
        <v>1460</v>
      </c>
      <c r="AV25" s="389">
        <f>SUM(U25:V25)</f>
        <v>1180</v>
      </c>
      <c r="AW25" s="389">
        <f>SUM(W25:X25)</f>
        <v>1330</v>
      </c>
      <c r="AX25" s="389">
        <f>SUM(Y25:Z25)</f>
        <v>1200</v>
      </c>
      <c r="AY25" s="389">
        <f>SUM(AA25:AB25)</f>
        <v>1260</v>
      </c>
      <c r="AZ25" s="389">
        <f>SUM(AC25:AD25)</f>
        <v>1150</v>
      </c>
      <c r="BA25" s="389">
        <f>SUM(AE25:AF25)</f>
        <v>1110</v>
      </c>
      <c r="BB25" s="389">
        <f>SUM(AG25:AH25)</f>
        <v>1073.9302060604209</v>
      </c>
      <c r="BC25" s="389">
        <f>SUM(AI25:AJ25)</f>
        <v>1026.1774041922426</v>
      </c>
      <c r="BD25" s="389">
        <f>SUM(AK25:AL25)</f>
        <v>780.49349372730376</v>
      </c>
      <c r="BE25" s="389">
        <f>SUM(AM25:AN25)</f>
        <v>1039.4843972045965</v>
      </c>
      <c r="BF25" s="1007">
        <f>IF(ISERROR(BE25/BC25),"N/A",IF(BC25&lt;0,"N/A",IF(BE25&lt;0,"N/A",IF(BE25/BC25-1&gt;300%,"&gt;±300%",IF(BE25/BC25-1&lt;-300%,"&gt;±300%",BE25/BC25-1)))))</f>
        <v>1.2967536566280691E-2</v>
      </c>
      <c r="BG25" s="1007">
        <f>IF(ISERROR(BE25/BD25),"N/A",IF(BD25&lt;0,"N/A",IF(BE25&lt;0,"N/A",IF(BE25/BD25-1&gt;300%,"&gt;±300%",IF(BE25/BD25-1&lt;-300%,"&gt;±300%",BE25/BD25-1)))))</f>
        <v>0.33182967642749039</v>
      </c>
      <c r="BH25" s="908"/>
      <c r="BI25" s="389">
        <f>SUM(AK25:AN25)</f>
        <v>1819.9778909319002</v>
      </c>
      <c r="BJ25" s="908"/>
    </row>
    <row r="26" spans="1:62" x14ac:dyDescent="0.2">
      <c r="A26" s="575"/>
      <c r="B26" s="542"/>
      <c r="C26" s="776"/>
      <c r="D26" s="776"/>
      <c r="E26" s="776"/>
      <c r="F26" s="776"/>
      <c r="G26" s="776"/>
      <c r="H26" s="776"/>
      <c r="I26" s="958"/>
      <c r="J26" s="776"/>
      <c r="K26" s="776"/>
      <c r="L26" s="916"/>
      <c r="M26" s="916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696"/>
      <c r="AL26" s="529"/>
      <c r="AM26" s="529"/>
      <c r="AN26" s="529"/>
      <c r="AO26" s="916"/>
      <c r="AP26" s="916"/>
      <c r="AQ26" s="542"/>
      <c r="AR26" s="782"/>
      <c r="AS26" s="782"/>
      <c r="AT26" s="782"/>
      <c r="AU26" s="782"/>
      <c r="AV26" s="782"/>
      <c r="AW26" s="782"/>
      <c r="AX26" s="782"/>
      <c r="AY26" s="782"/>
      <c r="AZ26" s="782"/>
      <c r="BA26" s="782"/>
      <c r="BB26" s="782"/>
      <c r="BC26" s="782"/>
      <c r="BD26" s="782"/>
      <c r="BE26" s="782"/>
      <c r="BF26" s="27"/>
      <c r="BG26" s="27"/>
      <c r="BH26" s="908"/>
      <c r="BI26" s="782"/>
      <c r="BJ26" s="908"/>
    </row>
    <row r="27" spans="1:62" s="26" customFormat="1" x14ac:dyDescent="0.2">
      <c r="A27" s="575" t="s">
        <v>6</v>
      </c>
      <c r="B27" s="776"/>
      <c r="C27" s="776">
        <v>1490</v>
      </c>
      <c r="D27" s="776">
        <v>1580</v>
      </c>
      <c r="E27" s="776">
        <v>1700</v>
      </c>
      <c r="F27" s="776">
        <v>1805</v>
      </c>
      <c r="G27" s="776">
        <v>1700</v>
      </c>
      <c r="H27" s="776">
        <v>1940</v>
      </c>
      <c r="I27" s="958">
        <f>SUM(I28:I33)</f>
        <v>2086.4729492209635</v>
      </c>
      <c r="J27" s="776">
        <f t="shared" ref="J27:K27" si="45">SUM(J28:J33)</f>
        <v>1975.7341296227889</v>
      </c>
      <c r="K27" s="776">
        <f t="shared" si="45"/>
        <v>2182.8609610023395</v>
      </c>
      <c r="L27" s="916">
        <f t="shared" ref="L27:M33" si="46">IF(ISERROR(J27/I27),"N/A",IF(I27&lt;0,"N/A",IF(J27&lt;0,"N/A",IF(J27/I27-1&gt;300%,"&gt;±300%",IF(J27/I27-1&lt;-300%,"&gt;±300%",J27/I27-1)))))</f>
        <v>-5.3074649081610081E-2</v>
      </c>
      <c r="M27" s="916">
        <f t="shared" si="46"/>
        <v>0.10483537651854791</v>
      </c>
      <c r="N27" s="529"/>
      <c r="O27" s="776">
        <v>385</v>
      </c>
      <c r="P27" s="776">
        <v>410</v>
      </c>
      <c r="Q27" s="776">
        <v>420</v>
      </c>
      <c r="R27" s="776">
        <v>430</v>
      </c>
      <c r="S27" s="776">
        <v>425</v>
      </c>
      <c r="T27" s="776">
        <v>445</v>
      </c>
      <c r="U27" s="776">
        <v>450</v>
      </c>
      <c r="V27" s="776">
        <v>490</v>
      </c>
      <c r="W27" s="776">
        <v>475</v>
      </c>
      <c r="X27" s="776">
        <v>425</v>
      </c>
      <c r="Y27" s="776">
        <v>440</v>
      </c>
      <c r="Z27" s="776">
        <v>420</v>
      </c>
      <c r="AA27" s="776">
        <v>425</v>
      </c>
      <c r="AB27" s="776">
        <v>435</v>
      </c>
      <c r="AC27" s="776">
        <v>480</v>
      </c>
      <c r="AD27" s="776">
        <v>480</v>
      </c>
      <c r="AE27" s="529">
        <v>475</v>
      </c>
      <c r="AF27" s="529">
        <v>500</v>
      </c>
      <c r="AG27" s="979">
        <f>SUM(AG28:AG33)</f>
        <v>558.61825774251588</v>
      </c>
      <c r="AH27" s="979">
        <f t="shared" ref="AH27:AM27" si="47">SUM(AH28:AH33)</f>
        <v>534.07895684730408</v>
      </c>
      <c r="AI27" s="979">
        <f t="shared" si="47"/>
        <v>564.82954148963609</v>
      </c>
      <c r="AJ27" s="979">
        <f t="shared" si="47"/>
        <v>428.54384744982633</v>
      </c>
      <c r="AK27" s="979">
        <f t="shared" si="47"/>
        <v>531.89195080634454</v>
      </c>
      <c r="AL27" s="979">
        <f t="shared" si="47"/>
        <v>321.43868481525396</v>
      </c>
      <c r="AM27" s="979">
        <f t="shared" si="47"/>
        <v>509.81695622289749</v>
      </c>
      <c r="AN27" s="979">
        <f>SUM(AN28:AN33)</f>
        <v>612.73743603070943</v>
      </c>
      <c r="AO27" s="916">
        <f>IF(ISERROR(AN27/AJ27),"N/A",IF(AJ27&lt;0,"N/A",IF(AN27&lt;0,"N/A",IF(AN27/AJ27-1&gt;300%,"&gt;±300%",IF(AN27/AJ27-1&lt;-300%,"&gt;±300%",AN27/AJ27-1)))))</f>
        <v>0.42981270102693148</v>
      </c>
      <c r="AP27" s="916">
        <f t="shared" ref="AP27:AP33" si="48">IF(ISERROR(AN27/AM27),"N/A",IF(AM27&lt;0,"N/A",IF(AN27&lt;0,"N/A",IF(AN27/AM27-1&gt;300%,"&gt;±300%",IF(AN27/AM27-1&lt;-300%,"&gt;±300%",AN27/AM27-1)))))</f>
        <v>0.20187731802865727</v>
      </c>
      <c r="AQ27" s="542"/>
      <c r="AR27" s="776">
        <f>SUM(AR28:AR33)</f>
        <v>785</v>
      </c>
      <c r="AS27" s="776">
        <f t="shared" ref="AS27" si="49">SUM(AS28:AS33)</f>
        <v>795</v>
      </c>
      <c r="AT27" s="776">
        <f t="shared" ref="AT27:AT33" si="50">SUM(Q27:R27)</f>
        <v>850</v>
      </c>
      <c r="AU27" s="776">
        <f t="shared" ref="AU27:AU33" si="51">SUM(S27:T27)</f>
        <v>870</v>
      </c>
      <c r="AV27" s="776">
        <f t="shared" ref="AV27:AV33" si="52">SUM(U27:V27)</f>
        <v>940</v>
      </c>
      <c r="AW27" s="776">
        <f t="shared" ref="AW27:AW33" si="53">SUM(W27:X27)</f>
        <v>900</v>
      </c>
      <c r="AX27" s="776">
        <f t="shared" ref="AX27:AX33" si="54">SUM(Y27:Z27)</f>
        <v>860</v>
      </c>
      <c r="AY27" s="776">
        <f t="shared" ref="AY27:AY33" si="55">SUM(AA27:AB27)</f>
        <v>860</v>
      </c>
      <c r="AZ27" s="776">
        <f t="shared" ref="AZ27:AZ33" si="56">SUM(AC27:AD27)</f>
        <v>960</v>
      </c>
      <c r="BA27" s="776">
        <f t="shared" ref="BA27:BA33" si="57">SUM(AE27:AF27)</f>
        <v>975</v>
      </c>
      <c r="BB27" s="776">
        <f t="shared" ref="BB27:BB33" si="58">SUM(AG27:AH27)</f>
        <v>1092.6972145898199</v>
      </c>
      <c r="BC27" s="776">
        <f t="shared" ref="BC27:BC33" si="59">SUM(AI27:AJ27)</f>
        <v>993.37338893946242</v>
      </c>
      <c r="BD27" s="776">
        <f t="shared" ref="BD27:BD33" si="60">SUM(AK27:AL27)</f>
        <v>853.3306356215985</v>
      </c>
      <c r="BE27" s="776">
        <f>SUM(AM27:AN27)</f>
        <v>1122.5543922536069</v>
      </c>
      <c r="BF27" s="916">
        <f t="shared" ref="BF27:BF33" si="61">IF(ISERROR(BE27/BC27),"N/A",IF(BC27&lt;0,"N/A",IF(BE27&lt;0,"N/A",IF(BE27/BC27-1&gt;300%,"&gt;±300%",IF(BE27/BC27-1&lt;-300%,"&gt;±300%",BE27/BC27-1)))))</f>
        <v>0.1300427460132183</v>
      </c>
      <c r="BG27" s="916">
        <f t="shared" ref="BG27:BG33" si="62">IF(ISERROR(BE27/BD27),"N/A",IF(BD27&lt;0,"N/A",IF(BE27&lt;0,"N/A",IF(BE27/BD27-1&gt;300%,"&gt;±300%",IF(BE27/BD27-1&lt;-300%,"&gt;±300%",BE27/BD27-1)))))</f>
        <v>0.31549758721119336</v>
      </c>
      <c r="BH27" s="908"/>
      <c r="BI27" s="776">
        <f t="shared" ref="BI27:BI33" si="63">SUM(AK27:AN27)</f>
        <v>1975.8850278752054</v>
      </c>
      <c r="BJ27" s="908"/>
    </row>
    <row r="28" spans="1:62" x14ac:dyDescent="0.2">
      <c r="A28" s="535"/>
      <c r="B28" s="535" t="s">
        <v>12</v>
      </c>
      <c r="C28" s="782">
        <v>535</v>
      </c>
      <c r="D28" s="782">
        <v>540</v>
      </c>
      <c r="E28" s="782">
        <v>505</v>
      </c>
      <c r="F28" s="782">
        <v>560</v>
      </c>
      <c r="G28" s="782">
        <v>565</v>
      </c>
      <c r="H28" s="782">
        <v>575</v>
      </c>
      <c r="I28" s="968">
        <v>701.97355560189203</v>
      </c>
      <c r="J28" s="968">
        <v>593.61695116041608</v>
      </c>
      <c r="K28" s="968">
        <v>604.75105474857469</v>
      </c>
      <c r="L28" s="27">
        <f t="shared" si="46"/>
        <v>-0.15435995213319387</v>
      </c>
      <c r="M28" s="27">
        <f t="shared" si="46"/>
        <v>1.8756377435639848E-2</v>
      </c>
      <c r="N28" s="1025"/>
      <c r="O28" s="782">
        <v>145</v>
      </c>
      <c r="P28" s="782">
        <v>125</v>
      </c>
      <c r="Q28" s="782">
        <v>135</v>
      </c>
      <c r="R28" s="782">
        <v>130</v>
      </c>
      <c r="S28" s="782">
        <v>125</v>
      </c>
      <c r="T28" s="782">
        <v>115</v>
      </c>
      <c r="U28" s="782">
        <v>140</v>
      </c>
      <c r="V28" s="782">
        <v>135</v>
      </c>
      <c r="W28" s="782">
        <v>165</v>
      </c>
      <c r="X28" s="782">
        <v>130</v>
      </c>
      <c r="Y28" s="782">
        <v>150</v>
      </c>
      <c r="Z28" s="782">
        <v>135</v>
      </c>
      <c r="AA28" s="782">
        <v>160</v>
      </c>
      <c r="AB28" s="782">
        <v>135</v>
      </c>
      <c r="AC28" s="782">
        <v>145</v>
      </c>
      <c r="AD28" s="782">
        <v>135</v>
      </c>
      <c r="AE28" s="981">
        <v>155</v>
      </c>
      <c r="AF28" s="981">
        <v>140</v>
      </c>
      <c r="AG28" s="982">
        <v>140.47294639936112</v>
      </c>
      <c r="AH28" s="982">
        <v>203.01424668175167</v>
      </c>
      <c r="AI28" s="982">
        <v>163.86929514896593</v>
      </c>
      <c r="AJ28" s="982">
        <v>194.61706737181333</v>
      </c>
      <c r="AK28" s="982">
        <v>180.67725234731031</v>
      </c>
      <c r="AL28" s="982">
        <v>113.07175679620808</v>
      </c>
      <c r="AM28" s="982">
        <v>123.59982388934318</v>
      </c>
      <c r="AN28" s="982">
        <v>176.17209463609311</v>
      </c>
      <c r="AO28" s="27">
        <f>IF(ISERROR(AN28/AJ28),"N/A",IF(AJ28&lt;0,"N/A",IF(AN28&lt;0,"N/A",IF(AN28/AJ28-1&gt;300%,"&gt;±300%",IF(AN28/AJ28-1&lt;-300%,"&gt;±300%",AN28/AJ28-1)))))</f>
        <v>-9.4775720263430729E-2</v>
      </c>
      <c r="AP28" s="27">
        <f t="shared" si="48"/>
        <v>0.42534260237957122</v>
      </c>
      <c r="AQ28" s="542"/>
      <c r="AR28" s="532">
        <f t="shared" ref="AR28:AR33" si="64">D28-AS28</f>
        <v>270</v>
      </c>
      <c r="AS28" s="532">
        <f t="shared" ref="AS28:AS33" si="65">SUM(O28:P28)</f>
        <v>270</v>
      </c>
      <c r="AT28" s="532">
        <f t="shared" si="50"/>
        <v>265</v>
      </c>
      <c r="AU28" s="532">
        <f t="shared" si="51"/>
        <v>240</v>
      </c>
      <c r="AV28" s="532">
        <f t="shared" si="52"/>
        <v>275</v>
      </c>
      <c r="AW28" s="532">
        <f t="shared" si="53"/>
        <v>295</v>
      </c>
      <c r="AX28" s="532">
        <f t="shared" si="54"/>
        <v>285</v>
      </c>
      <c r="AY28" s="532">
        <f t="shared" si="55"/>
        <v>295</v>
      </c>
      <c r="AZ28" s="532">
        <f t="shared" si="56"/>
        <v>280</v>
      </c>
      <c r="BA28" s="532">
        <f t="shared" si="57"/>
        <v>295</v>
      </c>
      <c r="BB28" s="532">
        <f t="shared" si="58"/>
        <v>343.48719308111276</v>
      </c>
      <c r="BC28" s="532">
        <f t="shared" si="59"/>
        <v>358.48636252077927</v>
      </c>
      <c r="BD28" s="532">
        <f t="shared" si="60"/>
        <v>293.74900914351838</v>
      </c>
      <c r="BE28" s="532">
        <f>SUM(AM28:AN28)</f>
        <v>299.77191852543626</v>
      </c>
      <c r="BF28" s="27">
        <f t="shared" si="61"/>
        <v>-0.16378431687743678</v>
      </c>
      <c r="BG28" s="27">
        <f t="shared" si="62"/>
        <v>2.0503590461390164E-2</v>
      </c>
      <c r="BH28" s="908"/>
      <c r="BI28" s="532">
        <f t="shared" si="63"/>
        <v>593.52092766895464</v>
      </c>
      <c r="BJ28" s="908"/>
    </row>
    <row r="29" spans="1:62" x14ac:dyDescent="0.2">
      <c r="A29" s="535"/>
      <c r="B29" s="535" t="s">
        <v>13</v>
      </c>
      <c r="C29" s="782">
        <v>50</v>
      </c>
      <c r="D29" s="782">
        <v>60</v>
      </c>
      <c r="E29" s="782">
        <v>205</v>
      </c>
      <c r="F29" s="782">
        <v>215</v>
      </c>
      <c r="G29" s="782">
        <v>100</v>
      </c>
      <c r="H29" s="782">
        <v>235</v>
      </c>
      <c r="I29" s="968">
        <v>218.82799632930983</v>
      </c>
      <c r="J29" s="968">
        <v>115.11345395377272</v>
      </c>
      <c r="K29" s="968">
        <v>179.47312665615274</v>
      </c>
      <c r="L29" s="27">
        <f t="shared" si="46"/>
        <v>-0.47395463156121576</v>
      </c>
      <c r="M29" s="27">
        <f t="shared" si="46"/>
        <v>0.55909774654338484</v>
      </c>
      <c r="N29" s="529"/>
      <c r="O29" s="532">
        <v>15</v>
      </c>
      <c r="P29" s="532">
        <v>15</v>
      </c>
      <c r="Q29" s="532">
        <v>55</v>
      </c>
      <c r="R29" s="532">
        <v>50</v>
      </c>
      <c r="S29" s="532">
        <v>50</v>
      </c>
      <c r="T29" s="532">
        <v>50</v>
      </c>
      <c r="U29" s="532">
        <v>55</v>
      </c>
      <c r="V29" s="532">
        <v>60</v>
      </c>
      <c r="W29" s="532">
        <v>55</v>
      </c>
      <c r="X29" s="532">
        <v>55</v>
      </c>
      <c r="Y29" s="532">
        <v>35</v>
      </c>
      <c r="Z29" s="532">
        <v>15</v>
      </c>
      <c r="AA29" s="532">
        <v>25</v>
      </c>
      <c r="AB29" s="532">
        <v>25</v>
      </c>
      <c r="AC29" s="532">
        <v>55</v>
      </c>
      <c r="AD29" s="532">
        <v>55</v>
      </c>
      <c r="AE29" s="981">
        <v>55</v>
      </c>
      <c r="AF29" s="981">
        <v>55</v>
      </c>
      <c r="AG29" s="982">
        <v>54.706999082327457</v>
      </c>
      <c r="AH29" s="982">
        <v>54.706999082327457</v>
      </c>
      <c r="AI29" s="982">
        <v>54.706999082327457</v>
      </c>
      <c r="AJ29" s="982">
        <v>54.706999082327457</v>
      </c>
      <c r="AK29" s="982">
        <v>33.979974932526247</v>
      </c>
      <c r="AL29" s="982">
        <v>20.44565225828168</v>
      </c>
      <c r="AM29" s="982">
        <v>22.987552744357604</v>
      </c>
      <c r="AN29" s="982">
        <v>37.700274018607196</v>
      </c>
      <c r="AO29" s="27">
        <f>IF(ISERROR(AN29/AJ29),"N/A",IF(AJ29&lt;0,"N/A",IF(AN29&lt;0,"N/A",IF(AN29/AJ29-1&gt;300%,"&gt;±300%",IF(AN29/AJ29-1&lt;-300%,"&gt;±300%",AN29/AJ29-1)))))</f>
        <v>-0.31086927356638927</v>
      </c>
      <c r="AP29" s="27">
        <f t="shared" si="48"/>
        <v>0.64002990826680728</v>
      </c>
      <c r="AQ29" s="542"/>
      <c r="AR29" s="532">
        <f t="shared" si="64"/>
        <v>30</v>
      </c>
      <c r="AS29" s="532">
        <f t="shared" si="65"/>
        <v>30</v>
      </c>
      <c r="AT29" s="532">
        <f t="shared" si="50"/>
        <v>105</v>
      </c>
      <c r="AU29" s="532">
        <f t="shared" si="51"/>
        <v>100</v>
      </c>
      <c r="AV29" s="532">
        <f t="shared" si="52"/>
        <v>115</v>
      </c>
      <c r="AW29" s="532">
        <f t="shared" si="53"/>
        <v>110</v>
      </c>
      <c r="AX29" s="532">
        <f t="shared" si="54"/>
        <v>50</v>
      </c>
      <c r="AY29" s="532">
        <f t="shared" si="55"/>
        <v>50</v>
      </c>
      <c r="AZ29" s="532">
        <f t="shared" si="56"/>
        <v>110</v>
      </c>
      <c r="BA29" s="532">
        <f t="shared" si="57"/>
        <v>110</v>
      </c>
      <c r="BB29" s="532">
        <f t="shared" si="58"/>
        <v>109.41399816465491</v>
      </c>
      <c r="BC29" s="532">
        <f t="shared" si="59"/>
        <v>109.41399816465491</v>
      </c>
      <c r="BD29" s="532">
        <f t="shared" si="60"/>
        <v>54.42562719080793</v>
      </c>
      <c r="BE29" s="532">
        <f t="shared" ref="BE29:BE33" si="66">SUM(AM29:AN29)</f>
        <v>60.687826762964804</v>
      </c>
      <c r="BF29" s="27">
        <f t="shared" si="61"/>
        <v>-0.44533763703948626</v>
      </c>
      <c r="BG29" s="27">
        <f t="shared" si="62"/>
        <v>0.11505975944388402</v>
      </c>
      <c r="BH29" s="908"/>
      <c r="BI29" s="532">
        <f t="shared" si="63"/>
        <v>115.11345395377273</v>
      </c>
      <c r="BJ29" s="908"/>
    </row>
    <row r="30" spans="1:62" x14ac:dyDescent="0.2">
      <c r="A30" s="535"/>
      <c r="B30" s="535" t="s">
        <v>10</v>
      </c>
      <c r="C30" s="532">
        <v>195</v>
      </c>
      <c r="D30" s="532">
        <v>215</v>
      </c>
      <c r="E30" s="532">
        <v>205</v>
      </c>
      <c r="F30" s="532">
        <v>195</v>
      </c>
      <c r="G30" s="532">
        <v>210</v>
      </c>
      <c r="H30" s="532">
        <v>205</v>
      </c>
      <c r="I30" s="968">
        <v>144.92726537168099</v>
      </c>
      <c r="J30" s="968">
        <v>129.74034030114709</v>
      </c>
      <c r="K30" s="968">
        <v>125.71559214839297</v>
      </c>
      <c r="L30" s="27">
        <f t="shared" si="46"/>
        <v>-0.10478997883238506</v>
      </c>
      <c r="M30" s="27">
        <f t="shared" si="46"/>
        <v>-3.102156309604287E-2</v>
      </c>
      <c r="N30" s="529"/>
      <c r="O30" s="532">
        <v>55</v>
      </c>
      <c r="P30" s="532">
        <v>60</v>
      </c>
      <c r="Q30" s="532">
        <v>60</v>
      </c>
      <c r="R30" s="532">
        <v>50</v>
      </c>
      <c r="S30" s="532">
        <v>50</v>
      </c>
      <c r="T30" s="532">
        <v>50</v>
      </c>
      <c r="U30" s="532">
        <v>50</v>
      </c>
      <c r="V30" s="532">
        <v>50</v>
      </c>
      <c r="W30" s="532">
        <v>50</v>
      </c>
      <c r="X30" s="532">
        <v>50</v>
      </c>
      <c r="Y30" s="532">
        <v>55</v>
      </c>
      <c r="Z30" s="532">
        <v>50</v>
      </c>
      <c r="AA30" s="532">
        <v>50</v>
      </c>
      <c r="AB30" s="532">
        <v>65</v>
      </c>
      <c r="AC30" s="532">
        <v>55</v>
      </c>
      <c r="AD30" s="532">
        <v>50</v>
      </c>
      <c r="AE30" s="981">
        <v>50</v>
      </c>
      <c r="AF30" s="981">
        <v>55</v>
      </c>
      <c r="AG30" s="982">
        <v>35.089784719999997</v>
      </c>
      <c r="AH30" s="982">
        <v>35.739224099999994</v>
      </c>
      <c r="AI30" s="982">
        <v>37.529548059999996</v>
      </c>
      <c r="AJ30" s="982">
        <v>36.166362800000002</v>
      </c>
      <c r="AK30" s="982">
        <v>31.910174679999997</v>
      </c>
      <c r="AL30" s="982">
        <v>29.487671120000002</v>
      </c>
      <c r="AM30" s="982">
        <v>33.414012639999996</v>
      </c>
      <c r="AN30" s="982">
        <v>35.120860180000001</v>
      </c>
      <c r="AO30" s="27">
        <f t="shared" ref="AO30:AO33" si="67">IF(ISERROR(AN30/AJ30),"N/A",IF(AJ30&lt;0,"N/A",IF(AN30&lt;0,"N/A",IF(AN30/AJ30-1&gt;300%,"&gt;±300%",IF(AN30/AJ30-1&lt;-300%,"&gt;±300%",AN30/AJ30-1)))))</f>
        <v>-2.890814942552089E-2</v>
      </c>
      <c r="AP30" s="27">
        <f t="shared" si="48"/>
        <v>5.1081788900646297E-2</v>
      </c>
      <c r="AQ30" s="542"/>
      <c r="AR30" s="532">
        <f t="shared" si="64"/>
        <v>100</v>
      </c>
      <c r="AS30" s="532">
        <f t="shared" si="65"/>
        <v>115</v>
      </c>
      <c r="AT30" s="532">
        <f t="shared" si="50"/>
        <v>110</v>
      </c>
      <c r="AU30" s="532">
        <f t="shared" si="51"/>
        <v>100</v>
      </c>
      <c r="AV30" s="532">
        <f t="shared" si="52"/>
        <v>100</v>
      </c>
      <c r="AW30" s="532">
        <f t="shared" si="53"/>
        <v>100</v>
      </c>
      <c r="AX30" s="532">
        <f t="shared" si="54"/>
        <v>105</v>
      </c>
      <c r="AY30" s="532">
        <f t="shared" si="55"/>
        <v>115</v>
      </c>
      <c r="AZ30" s="532">
        <f t="shared" si="56"/>
        <v>105</v>
      </c>
      <c r="BA30" s="532">
        <f t="shared" si="57"/>
        <v>105</v>
      </c>
      <c r="BB30" s="532">
        <f t="shared" si="58"/>
        <v>70.829008819999984</v>
      </c>
      <c r="BC30" s="532">
        <f t="shared" si="59"/>
        <v>73.695910859999998</v>
      </c>
      <c r="BD30" s="532">
        <f t="shared" si="60"/>
        <v>61.397845799999999</v>
      </c>
      <c r="BE30" s="532">
        <f t="shared" si="66"/>
        <v>68.534872820000004</v>
      </c>
      <c r="BF30" s="27">
        <f t="shared" si="61"/>
        <v>-7.0031538789233627E-2</v>
      </c>
      <c r="BG30" s="27">
        <f t="shared" si="62"/>
        <v>0.11624230340667752</v>
      </c>
      <c r="BH30" s="908"/>
      <c r="BI30" s="532">
        <f t="shared" si="63"/>
        <v>129.93271862</v>
      </c>
      <c r="BJ30" s="908"/>
    </row>
    <row r="31" spans="1:62" x14ac:dyDescent="0.2">
      <c r="A31" s="535"/>
      <c r="B31" s="535" t="s">
        <v>11</v>
      </c>
      <c r="C31" s="782">
        <v>145</v>
      </c>
      <c r="D31" s="782">
        <v>175</v>
      </c>
      <c r="E31" s="782">
        <v>200</v>
      </c>
      <c r="F31" s="782">
        <v>205</v>
      </c>
      <c r="G31" s="782">
        <v>180</v>
      </c>
      <c r="H31" s="782">
        <v>245</v>
      </c>
      <c r="I31" s="968">
        <v>188.56147097593595</v>
      </c>
      <c r="J31" s="968">
        <v>405.83891824874934</v>
      </c>
      <c r="K31" s="968">
        <v>443.76551814908208</v>
      </c>
      <c r="L31" s="27">
        <f t="shared" si="46"/>
        <v>1.1522897342084382</v>
      </c>
      <c r="M31" s="27">
        <f t="shared" si="46"/>
        <v>9.3452348197632817E-2</v>
      </c>
      <c r="N31" s="529"/>
      <c r="O31" s="532">
        <v>40</v>
      </c>
      <c r="P31" s="532">
        <v>50</v>
      </c>
      <c r="Q31" s="532">
        <v>30</v>
      </c>
      <c r="R31" s="532">
        <v>45</v>
      </c>
      <c r="S31" s="532">
        <v>70</v>
      </c>
      <c r="T31" s="532">
        <v>70</v>
      </c>
      <c r="U31" s="532">
        <v>60</v>
      </c>
      <c r="V31" s="532">
        <v>80</v>
      </c>
      <c r="W31" s="532">
        <v>60</v>
      </c>
      <c r="X31" s="532">
        <v>5</v>
      </c>
      <c r="Y31" s="532">
        <v>40</v>
      </c>
      <c r="Z31" s="532">
        <v>50</v>
      </c>
      <c r="AA31" s="532">
        <v>45</v>
      </c>
      <c r="AB31" s="532">
        <v>35</v>
      </c>
      <c r="AC31" s="532">
        <v>60</v>
      </c>
      <c r="AD31" s="532">
        <v>60</v>
      </c>
      <c r="AE31" s="981">
        <v>65</v>
      </c>
      <c r="AF31" s="981">
        <v>65</v>
      </c>
      <c r="AG31" s="982">
        <v>120.00206236838314</v>
      </c>
      <c r="AH31" s="982">
        <v>32.405710671628768</v>
      </c>
      <c r="AI31" s="982">
        <v>101.58043377353067</v>
      </c>
      <c r="AJ31" s="982">
        <v>-65.426735837606628</v>
      </c>
      <c r="AK31" s="982">
        <v>109.82212120420499</v>
      </c>
      <c r="AL31" s="982">
        <v>-3.069504738212764</v>
      </c>
      <c r="AM31" s="982">
        <v>135.7026370625488</v>
      </c>
      <c r="AN31" s="982">
        <v>163.38366472020834</v>
      </c>
      <c r="AO31" s="27" t="str">
        <f>IF(ISERROR(AN31/AJ31),"N/A",IF(AJ31&lt;0,"N/A",IF(AN31&lt;0,"N/A",IF(AN31/AJ31-1&gt;300%,"&gt;±300%",IF(AN31/AJ31-1&lt;-300%,"&gt;±300%",AN31/AJ31-1)))))</f>
        <v>N/A</v>
      </c>
      <c r="AP31" s="27">
        <f>IF(ISERROR(AN31/AM31),"N/A",IF(AM31&lt;0,"N/A",IF(AN31&lt;0,"N/A",IF(AN31/AM31-1&gt;300%,"&gt;±300%",IF(AN31/AM31-1&lt;-300%,"&gt;±300%",AN31/AM31-1)))))</f>
        <v>0.20398297525272602</v>
      </c>
      <c r="AQ31" s="542"/>
      <c r="AR31" s="532">
        <f t="shared" si="64"/>
        <v>85</v>
      </c>
      <c r="AS31" s="532">
        <f t="shared" si="65"/>
        <v>90</v>
      </c>
      <c r="AT31" s="532">
        <f t="shared" si="50"/>
        <v>75</v>
      </c>
      <c r="AU31" s="532">
        <f t="shared" si="51"/>
        <v>140</v>
      </c>
      <c r="AV31" s="532">
        <f t="shared" si="52"/>
        <v>140</v>
      </c>
      <c r="AW31" s="532">
        <f t="shared" si="53"/>
        <v>65</v>
      </c>
      <c r="AX31" s="532">
        <f t="shared" si="54"/>
        <v>90</v>
      </c>
      <c r="AY31" s="532">
        <f t="shared" si="55"/>
        <v>80</v>
      </c>
      <c r="AZ31" s="532">
        <f t="shared" si="56"/>
        <v>120</v>
      </c>
      <c r="BA31" s="532">
        <f t="shared" si="57"/>
        <v>130</v>
      </c>
      <c r="BB31" s="532">
        <f t="shared" si="58"/>
        <v>152.4077730400119</v>
      </c>
      <c r="BC31" s="532">
        <f t="shared" si="59"/>
        <v>36.153697935924043</v>
      </c>
      <c r="BD31" s="532">
        <f t="shared" si="60"/>
        <v>106.75261646599222</v>
      </c>
      <c r="BE31" s="532">
        <f t="shared" si="66"/>
        <v>299.08630178275712</v>
      </c>
      <c r="BF31" s="27" t="str">
        <f>IF(ISERROR(BE31/BC31),"N/A",IF(BC31&lt;0,"N/A",IF(BE31&lt;0,"N/A",IF(BE31/BC31-1&gt;300%,"&gt;±300%",IF(BE31/BC31-1&lt;-300%,"&gt;±300%",BE31/BC31-1)))))</f>
        <v>&gt;±300%</v>
      </c>
      <c r="BG31" s="27">
        <f t="shared" si="62"/>
        <v>1.8016765460548307</v>
      </c>
      <c r="BH31" s="908"/>
      <c r="BI31" s="532">
        <f t="shared" si="63"/>
        <v>405.83891824874934</v>
      </c>
      <c r="BJ31" s="908"/>
    </row>
    <row r="32" spans="1:62" x14ac:dyDescent="0.2">
      <c r="A32" s="535"/>
      <c r="B32" s="535" t="s">
        <v>58</v>
      </c>
      <c r="C32" s="782">
        <v>220</v>
      </c>
      <c r="D32" s="782">
        <v>220</v>
      </c>
      <c r="E32" s="782">
        <v>225</v>
      </c>
      <c r="F32" s="782">
        <v>230</v>
      </c>
      <c r="G32" s="782">
        <v>235</v>
      </c>
      <c r="H32" s="782">
        <v>240</v>
      </c>
      <c r="I32" s="968">
        <v>248.88000000000008</v>
      </c>
      <c r="J32" s="968">
        <v>235.29749444897467</v>
      </c>
      <c r="K32" s="968">
        <v>251.61266143374769</v>
      </c>
      <c r="L32" s="27">
        <f t="shared" si="46"/>
        <v>-5.4574516035942655E-2</v>
      </c>
      <c r="M32" s="27">
        <f t="shared" si="46"/>
        <v>6.9338464580680048E-2</v>
      </c>
      <c r="N32" s="529"/>
      <c r="O32" s="532">
        <v>45</v>
      </c>
      <c r="P32" s="532">
        <v>65</v>
      </c>
      <c r="Q32" s="532">
        <v>50</v>
      </c>
      <c r="R32" s="532">
        <v>65</v>
      </c>
      <c r="S32" s="532">
        <v>45</v>
      </c>
      <c r="T32" s="532">
        <v>65</v>
      </c>
      <c r="U32" s="532">
        <v>50</v>
      </c>
      <c r="V32" s="532">
        <v>70</v>
      </c>
      <c r="W32" s="532">
        <v>45</v>
      </c>
      <c r="X32" s="532">
        <v>75</v>
      </c>
      <c r="Y32" s="532">
        <v>55</v>
      </c>
      <c r="Z32" s="532">
        <v>70</v>
      </c>
      <c r="AA32" s="532">
        <v>45</v>
      </c>
      <c r="AB32" s="532">
        <v>70</v>
      </c>
      <c r="AC32" s="532">
        <v>55</v>
      </c>
      <c r="AD32" s="532">
        <v>70</v>
      </c>
      <c r="AE32" s="981">
        <v>45</v>
      </c>
      <c r="AF32" s="981">
        <v>70</v>
      </c>
      <c r="AG32" s="982">
        <v>62.22000000000002</v>
      </c>
      <c r="AH32" s="982">
        <v>62.22000000000002</v>
      </c>
      <c r="AI32" s="982">
        <v>62.22000000000002</v>
      </c>
      <c r="AJ32" s="982">
        <v>62.22000000000002</v>
      </c>
      <c r="AK32" s="982">
        <v>58.824373612243669</v>
      </c>
      <c r="AL32" s="982">
        <v>58.824373612243669</v>
      </c>
      <c r="AM32" s="982">
        <v>58.824373612243669</v>
      </c>
      <c r="AN32" s="982">
        <v>58.824373612243669</v>
      </c>
      <c r="AO32" s="27">
        <f t="shared" si="67"/>
        <v>-5.4574516035942655E-2</v>
      </c>
      <c r="AP32" s="27">
        <f t="shared" si="48"/>
        <v>0</v>
      </c>
      <c r="AQ32" s="542"/>
      <c r="AR32" s="532">
        <f t="shared" si="64"/>
        <v>110</v>
      </c>
      <c r="AS32" s="532">
        <f t="shared" si="65"/>
        <v>110</v>
      </c>
      <c r="AT32" s="532">
        <f t="shared" si="50"/>
        <v>115</v>
      </c>
      <c r="AU32" s="532">
        <f t="shared" si="51"/>
        <v>110</v>
      </c>
      <c r="AV32" s="532">
        <f t="shared" si="52"/>
        <v>120</v>
      </c>
      <c r="AW32" s="532">
        <f t="shared" si="53"/>
        <v>120</v>
      </c>
      <c r="AX32" s="532">
        <f t="shared" si="54"/>
        <v>125</v>
      </c>
      <c r="AY32" s="532">
        <f t="shared" si="55"/>
        <v>115</v>
      </c>
      <c r="AZ32" s="532">
        <f t="shared" si="56"/>
        <v>125</v>
      </c>
      <c r="BA32" s="532">
        <f t="shared" si="57"/>
        <v>115</v>
      </c>
      <c r="BB32" s="532">
        <f t="shared" si="58"/>
        <v>124.44000000000004</v>
      </c>
      <c r="BC32" s="532">
        <f t="shared" si="59"/>
        <v>124.44000000000004</v>
      </c>
      <c r="BD32" s="532">
        <f t="shared" si="60"/>
        <v>117.64874722448734</v>
      </c>
      <c r="BE32" s="532">
        <f t="shared" si="66"/>
        <v>117.64874722448734</v>
      </c>
      <c r="BF32" s="27">
        <f t="shared" si="61"/>
        <v>-5.4574516035942655E-2</v>
      </c>
      <c r="BG32" s="27">
        <f t="shared" si="62"/>
        <v>0</v>
      </c>
      <c r="BH32" s="908"/>
      <c r="BI32" s="532">
        <f t="shared" si="63"/>
        <v>235.29749444897467</v>
      </c>
      <c r="BJ32" s="908"/>
    </row>
    <row r="33" spans="1:86" x14ac:dyDescent="0.2">
      <c r="A33" s="390"/>
      <c r="B33" s="390" t="s">
        <v>2</v>
      </c>
      <c r="C33" s="390">
        <v>345</v>
      </c>
      <c r="D33" s="390">
        <v>370</v>
      </c>
      <c r="E33" s="390">
        <v>360</v>
      </c>
      <c r="F33" s="390">
        <v>400</v>
      </c>
      <c r="G33" s="390">
        <v>410</v>
      </c>
      <c r="H33" s="390">
        <v>440</v>
      </c>
      <c r="I33" s="983">
        <v>583.30266094214448</v>
      </c>
      <c r="J33" s="1009">
        <v>496.12697150972889</v>
      </c>
      <c r="K33" s="983">
        <v>577.5430078663893</v>
      </c>
      <c r="L33" s="31">
        <f t="shared" si="46"/>
        <v>-0.14945189739338804</v>
      </c>
      <c r="M33" s="31">
        <f t="shared" si="46"/>
        <v>0.16410322564989577</v>
      </c>
      <c r="N33" s="529"/>
      <c r="O33" s="390">
        <v>85</v>
      </c>
      <c r="P33" s="390">
        <v>95</v>
      </c>
      <c r="Q33" s="390">
        <v>90</v>
      </c>
      <c r="R33" s="390">
        <v>90</v>
      </c>
      <c r="S33" s="390">
        <v>85</v>
      </c>
      <c r="T33" s="390">
        <v>95</v>
      </c>
      <c r="U33" s="390">
        <v>95</v>
      </c>
      <c r="V33" s="390">
        <v>95</v>
      </c>
      <c r="W33" s="390">
        <v>100</v>
      </c>
      <c r="X33" s="390">
        <v>110</v>
      </c>
      <c r="Y33" s="390">
        <v>105</v>
      </c>
      <c r="Z33" s="390">
        <v>100</v>
      </c>
      <c r="AA33" s="390">
        <v>100</v>
      </c>
      <c r="AB33" s="390">
        <v>105</v>
      </c>
      <c r="AC33" s="390">
        <v>110</v>
      </c>
      <c r="AD33" s="390">
        <v>110</v>
      </c>
      <c r="AE33" s="984">
        <v>105</v>
      </c>
      <c r="AF33" s="984">
        <v>115</v>
      </c>
      <c r="AG33" s="985">
        <v>146.12646517244417</v>
      </c>
      <c r="AH33" s="985">
        <v>145.99277631159615</v>
      </c>
      <c r="AI33" s="985">
        <v>144.92326542481209</v>
      </c>
      <c r="AJ33" s="985">
        <v>146.2601540332922</v>
      </c>
      <c r="AK33" s="985">
        <v>116.67805403005939</v>
      </c>
      <c r="AL33" s="985">
        <v>102.67873576673333</v>
      </c>
      <c r="AM33" s="985">
        <v>135.28855627440419</v>
      </c>
      <c r="AN33" s="985">
        <v>141.53616886355715</v>
      </c>
      <c r="AO33" s="31">
        <f t="shared" si="67"/>
        <v>-3.2298510834740113E-2</v>
      </c>
      <c r="AP33" s="31">
        <f t="shared" si="48"/>
        <v>4.6179904355553969E-2</v>
      </c>
      <c r="AQ33" s="542"/>
      <c r="AR33" s="390">
        <f t="shared" si="64"/>
        <v>190</v>
      </c>
      <c r="AS33" s="390">
        <f t="shared" si="65"/>
        <v>180</v>
      </c>
      <c r="AT33" s="390">
        <f t="shared" si="50"/>
        <v>180</v>
      </c>
      <c r="AU33" s="390">
        <f t="shared" si="51"/>
        <v>180</v>
      </c>
      <c r="AV33" s="390">
        <f t="shared" si="52"/>
        <v>190</v>
      </c>
      <c r="AW33" s="390">
        <f t="shared" si="53"/>
        <v>210</v>
      </c>
      <c r="AX33" s="390">
        <f t="shared" si="54"/>
        <v>205</v>
      </c>
      <c r="AY33" s="390">
        <f t="shared" si="55"/>
        <v>205</v>
      </c>
      <c r="AZ33" s="390">
        <f t="shared" si="56"/>
        <v>220</v>
      </c>
      <c r="BA33" s="390">
        <f t="shared" si="57"/>
        <v>220</v>
      </c>
      <c r="BB33" s="390">
        <f t="shared" si="58"/>
        <v>292.11924148404034</v>
      </c>
      <c r="BC33" s="390">
        <f t="shared" si="59"/>
        <v>291.18341945810425</v>
      </c>
      <c r="BD33" s="390">
        <f t="shared" si="60"/>
        <v>219.35678979679273</v>
      </c>
      <c r="BE33" s="1006">
        <f t="shared" si="66"/>
        <v>276.82472513796131</v>
      </c>
      <c r="BF33" s="1005">
        <f t="shared" si="61"/>
        <v>-4.9311510754508792E-2</v>
      </c>
      <c r="BG33" s="1005">
        <f t="shared" si="62"/>
        <v>0.26198384556231713</v>
      </c>
      <c r="BH33" s="908"/>
      <c r="BI33" s="1006">
        <f t="shared" si="63"/>
        <v>496.18151493475409</v>
      </c>
      <c r="BJ33" s="908"/>
    </row>
    <row r="34" spans="1:86" x14ac:dyDescent="0.2">
      <c r="A34" s="789"/>
      <c r="B34" s="789"/>
      <c r="C34" s="789"/>
      <c r="D34" s="789"/>
      <c r="E34" s="789"/>
      <c r="F34" s="789"/>
      <c r="G34" s="789"/>
      <c r="H34" s="789"/>
      <c r="I34" s="962"/>
      <c r="J34" s="789"/>
      <c r="K34" s="789"/>
      <c r="L34" s="789"/>
      <c r="M34" s="939"/>
      <c r="N34" s="529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5"/>
      <c r="AC34" s="975"/>
      <c r="AD34" s="975"/>
      <c r="AE34" s="975"/>
      <c r="AF34" s="975"/>
      <c r="AG34" s="986"/>
      <c r="AH34" s="986"/>
      <c r="AI34" s="986"/>
      <c r="AJ34" s="986"/>
      <c r="AK34" s="986"/>
      <c r="AL34" s="986"/>
      <c r="AM34" s="986"/>
      <c r="AN34" s="986"/>
      <c r="AO34" s="939"/>
      <c r="AP34" s="939"/>
      <c r="AQ34" s="542"/>
      <c r="AR34" s="789"/>
      <c r="AS34" s="789"/>
      <c r="AT34" s="789"/>
      <c r="AU34" s="789"/>
      <c r="AV34" s="789"/>
      <c r="AW34" s="789"/>
      <c r="AX34" s="789"/>
      <c r="AY34" s="789"/>
      <c r="AZ34" s="789"/>
      <c r="BA34" s="789"/>
      <c r="BB34" s="789"/>
      <c r="BC34" s="789"/>
      <c r="BD34" s="789"/>
      <c r="BE34" s="789"/>
      <c r="BF34" s="27"/>
      <c r="BG34" s="27"/>
      <c r="BH34" s="908"/>
      <c r="BI34" s="789"/>
      <c r="BJ34" s="908"/>
    </row>
    <row r="35" spans="1:86" s="26" customFormat="1" x14ac:dyDescent="0.2">
      <c r="A35" s="575" t="s">
        <v>3</v>
      </c>
      <c r="B35" s="776"/>
      <c r="C35" s="776">
        <v>935</v>
      </c>
      <c r="D35" s="776">
        <v>150</v>
      </c>
      <c r="E35" s="776">
        <v>305</v>
      </c>
      <c r="F35" s="776">
        <v>535</v>
      </c>
      <c r="G35" s="776">
        <v>275</v>
      </c>
      <c r="H35" s="776">
        <v>15</v>
      </c>
      <c r="I35" s="958">
        <f t="shared" ref="I35" si="68">SUM(I36:I38)</f>
        <v>1253.3257669468919</v>
      </c>
      <c r="J35" s="776">
        <f>SUM(J36:J38)</f>
        <v>1548.8031345174945</v>
      </c>
      <c r="K35" s="776">
        <f>SUM(K36:K38)</f>
        <v>755.64583644570439</v>
      </c>
      <c r="L35" s="916">
        <f t="shared" ref="L35:M37" si="69">IF(ISERROR(J35/I35),"N/A",IF(I35&lt;0,"N/A",IF(J35&lt;0,"N/A",IF(J35/I35-1&gt;300%,"&gt;±300%",IF(J35/I35-1&lt;-300%,"&gt;±300%",J35/I35-1)))))</f>
        <v>0.23575464205957175</v>
      </c>
      <c r="M35" s="916">
        <f t="shared" si="69"/>
        <v>-0.51210982234929814</v>
      </c>
      <c r="N35" s="529"/>
      <c r="O35" s="776">
        <v>-175</v>
      </c>
      <c r="P35" s="776">
        <v>0</v>
      </c>
      <c r="Q35" s="776">
        <v>-10</v>
      </c>
      <c r="R35" s="776">
        <v>115</v>
      </c>
      <c r="S35" s="776">
        <v>285</v>
      </c>
      <c r="T35" s="776">
        <v>-95</v>
      </c>
      <c r="U35" s="776">
        <v>165</v>
      </c>
      <c r="V35" s="776">
        <v>95</v>
      </c>
      <c r="W35" s="776">
        <v>50</v>
      </c>
      <c r="X35" s="776">
        <v>225</v>
      </c>
      <c r="Y35" s="776">
        <v>80</v>
      </c>
      <c r="Z35" s="776">
        <v>105</v>
      </c>
      <c r="AA35" s="776">
        <v>-10</v>
      </c>
      <c r="AB35" s="776">
        <v>100</v>
      </c>
      <c r="AC35" s="776">
        <v>60</v>
      </c>
      <c r="AD35" s="776">
        <v>-55</v>
      </c>
      <c r="AE35" s="776">
        <v>65</v>
      </c>
      <c r="AF35" s="776">
        <v>-65</v>
      </c>
      <c r="AG35" s="967">
        <f>SUM(AG36:AG38)</f>
        <v>794.24448288801239</v>
      </c>
      <c r="AH35" s="967">
        <f t="shared" ref="AH35:AN35" si="70">SUM(AH36:AH38)</f>
        <v>126.32217089883892</v>
      </c>
      <c r="AI35" s="967">
        <f t="shared" si="70"/>
        <v>250.89736904452838</v>
      </c>
      <c r="AJ35" s="967">
        <f t="shared" si="70"/>
        <v>81.861744115512124</v>
      </c>
      <c r="AK35" s="987">
        <f t="shared" si="70"/>
        <v>71.261129587265231</v>
      </c>
      <c r="AL35" s="967">
        <f t="shared" si="70"/>
        <v>383.97816331498723</v>
      </c>
      <c r="AM35" s="967">
        <f t="shared" si="70"/>
        <v>960.43290788193235</v>
      </c>
      <c r="AN35" s="967">
        <f t="shared" si="70"/>
        <v>133.13178408161619</v>
      </c>
      <c r="AO35" s="916">
        <f t="shared" ref="AO35:AO36" si="71">IF(ISERROR(AN35/AJ35),"N/A",IF(AJ35&lt;0,"N/A",IF(AN35&lt;0,"N/A",IF(AN35/AJ35-1&gt;300%,"&gt;±300%",IF(AN35/AJ35-1&lt;-300%,"&gt;±300%",AN35/AJ35-1)))))</f>
        <v>0.62630036190969474</v>
      </c>
      <c r="AP35" s="916">
        <f t="shared" ref="AP35:AP37" si="72">IF(ISERROR(AN35/AM35),"N/A",IF(AM35&lt;0,"N/A",IF(AN35&lt;0,"N/A",IF(AN35/AM35-1&gt;300%,"&gt;±300%",IF(AN35/AM35-1&lt;-300%,"&gt;±300%",AN35/AM35-1)))))</f>
        <v>-0.86138356673428107</v>
      </c>
      <c r="AQ35" s="542"/>
      <c r="AR35" s="776">
        <f t="shared" ref="AR35:AS35" si="73">SUM(AR36:AR38)</f>
        <v>325</v>
      </c>
      <c r="AS35" s="776">
        <f t="shared" si="73"/>
        <v>-175</v>
      </c>
      <c r="AT35" s="776">
        <f>SUM(Q35:R35)</f>
        <v>105</v>
      </c>
      <c r="AU35" s="776">
        <f>SUM(S35:T35)</f>
        <v>190</v>
      </c>
      <c r="AV35" s="776">
        <f>SUM(U35:V35)</f>
        <v>260</v>
      </c>
      <c r="AW35" s="776">
        <f>SUM(W35:X35)</f>
        <v>275</v>
      </c>
      <c r="AX35" s="776">
        <f>SUM(Y35:Z35)</f>
        <v>185</v>
      </c>
      <c r="AY35" s="776">
        <f>SUM(AA35:AB35)</f>
        <v>90</v>
      </c>
      <c r="AZ35" s="776">
        <f>SUM(AC35:AD35)</f>
        <v>5</v>
      </c>
      <c r="BA35" s="776">
        <f>SUM(AE35:AF35)</f>
        <v>0</v>
      </c>
      <c r="BB35" s="776">
        <f>SUM(AG35:AH35)</f>
        <v>920.56665378685125</v>
      </c>
      <c r="BC35" s="776">
        <f>SUM(AI35:AJ35)</f>
        <v>332.7591131600405</v>
      </c>
      <c r="BD35" s="776">
        <f>SUM(AK35:AL35)</f>
        <v>455.23929290225249</v>
      </c>
      <c r="BE35" s="776">
        <f>SUM(AM35:AN35)</f>
        <v>1093.5646919635485</v>
      </c>
      <c r="BF35" s="916">
        <f t="shared" ref="BF35:BF37" si="74">IF(ISERROR(BE35/BC35),"N/A",IF(BC35&lt;0,"N/A",IF(BE35&lt;0,"N/A",IF(BE35/BC35-1&gt;300%,"&gt;±300%",IF(BE35/BC35-1&lt;-300%,"&gt;±300%",BE35/BC35-1)))))</f>
        <v>2.286355350507256</v>
      </c>
      <c r="BG35" s="916">
        <f t="shared" ref="BG35:BG38" si="75">IF(ISERROR(BE35/BD35),"N/A",IF(BD35&lt;0,"N/A",IF(BE35&lt;0,"N/A",IF(BE35/BD35-1&gt;300%,"&gt;±300%",IF(BE35/BD35-1&lt;-300%,"&gt;±300%",BE35/BD35-1)))))</f>
        <v>1.4021755349627854</v>
      </c>
      <c r="BH35" s="908"/>
      <c r="BI35" s="776">
        <f t="shared" ref="BI35:BI38" si="76">SUM(AK35:AN35)</f>
        <v>1548.8039848658011</v>
      </c>
      <c r="BJ35" s="908"/>
    </row>
    <row r="36" spans="1:86" x14ac:dyDescent="0.2">
      <c r="A36" s="535"/>
      <c r="B36" s="535" t="s">
        <v>42</v>
      </c>
      <c r="C36" s="782">
        <v>-5</v>
      </c>
      <c r="D36" s="782">
        <v>50</v>
      </c>
      <c r="E36" s="782">
        <v>525</v>
      </c>
      <c r="F36" s="782">
        <v>460</v>
      </c>
      <c r="G36" s="782">
        <v>215</v>
      </c>
      <c r="H36" s="782">
        <v>280</v>
      </c>
      <c r="I36" s="968">
        <v>282.56181880054447</v>
      </c>
      <c r="J36" s="968">
        <v>586.06889965169353</v>
      </c>
      <c r="K36" s="968">
        <v>495.64583644570445</v>
      </c>
      <c r="L36" s="27">
        <f t="shared" si="69"/>
        <v>1.0741262996519336</v>
      </c>
      <c r="M36" s="27">
        <f t="shared" si="69"/>
        <v>-0.15428742808179785</v>
      </c>
      <c r="N36" s="529"/>
      <c r="O36" s="532">
        <v>15</v>
      </c>
      <c r="P36" s="532">
        <v>40</v>
      </c>
      <c r="Q36" s="532">
        <v>45</v>
      </c>
      <c r="R36" s="532">
        <v>75</v>
      </c>
      <c r="S36" s="532">
        <v>180</v>
      </c>
      <c r="T36" s="532">
        <v>220</v>
      </c>
      <c r="U36" s="532">
        <v>150</v>
      </c>
      <c r="V36" s="532">
        <v>115</v>
      </c>
      <c r="W36" s="532">
        <v>80</v>
      </c>
      <c r="X36" s="532">
        <v>115</v>
      </c>
      <c r="Y36" s="532">
        <v>30</v>
      </c>
      <c r="Z36" s="532">
        <v>75</v>
      </c>
      <c r="AA36" s="532">
        <v>45</v>
      </c>
      <c r="AB36" s="532">
        <v>65</v>
      </c>
      <c r="AC36" s="532">
        <v>85</v>
      </c>
      <c r="AD36" s="532">
        <v>70</v>
      </c>
      <c r="AE36" s="532">
        <v>70</v>
      </c>
      <c r="AF36" s="532">
        <v>50</v>
      </c>
      <c r="AG36" s="1004">
        <v>110.98504998977324</v>
      </c>
      <c r="AH36" s="1004">
        <v>89.279700168659957</v>
      </c>
      <c r="AI36" s="1004">
        <v>53.747914245097618</v>
      </c>
      <c r="AJ36" s="1004">
        <v>28.54915439701367</v>
      </c>
      <c r="AK36" s="876">
        <v>304.85849182404206</v>
      </c>
      <c r="AL36" s="1004">
        <v>123.48182395183488</v>
      </c>
      <c r="AM36" s="1004">
        <v>97.266656863017545</v>
      </c>
      <c r="AN36" s="1004">
        <v>60.462777361105566</v>
      </c>
      <c r="AO36" s="27">
        <f t="shared" si="71"/>
        <v>1.1178482739029971</v>
      </c>
      <c r="AP36" s="27">
        <f t="shared" si="72"/>
        <v>-0.378381253030456</v>
      </c>
      <c r="AQ36" s="542"/>
      <c r="AR36" s="532">
        <f>D36-AS36</f>
        <v>-5</v>
      </c>
      <c r="AS36" s="532">
        <f>SUM(O36:P36)</f>
        <v>55</v>
      </c>
      <c r="AT36" s="532">
        <f>SUM(Q36:R36)</f>
        <v>120</v>
      </c>
      <c r="AU36" s="532">
        <f>SUM(S36:T36)</f>
        <v>400</v>
      </c>
      <c r="AV36" s="532">
        <f>SUM(U36:V36)</f>
        <v>265</v>
      </c>
      <c r="AW36" s="532">
        <f>SUM(W36:X36)</f>
        <v>195</v>
      </c>
      <c r="AX36" s="532">
        <f>SUM(Y36:Z36)</f>
        <v>105</v>
      </c>
      <c r="AY36" s="532">
        <f>SUM(AA36:AB36)</f>
        <v>110</v>
      </c>
      <c r="AZ36" s="532">
        <f>SUM(AC36:AD36)</f>
        <v>155</v>
      </c>
      <c r="BA36" s="532">
        <f>SUM(AE36:AF36)</f>
        <v>120</v>
      </c>
      <c r="BB36" s="532">
        <f>SUM(AG36:AH36)</f>
        <v>200.2647501584332</v>
      </c>
      <c r="BC36" s="532">
        <f>SUM(AI36:AJ36)</f>
        <v>82.297068642111284</v>
      </c>
      <c r="BD36" s="532">
        <f>SUM(AK36:AL36)</f>
        <v>428.34031577587695</v>
      </c>
      <c r="BE36" s="532">
        <f>SUM(AM36:AN36)</f>
        <v>157.72943422412311</v>
      </c>
      <c r="BF36" s="27">
        <f t="shared" si="74"/>
        <v>0.91658629920401813</v>
      </c>
      <c r="BG36" s="27">
        <f t="shared" si="75"/>
        <v>-0.6317660784779997</v>
      </c>
      <c r="BH36" s="908"/>
      <c r="BI36" s="532">
        <f t="shared" si="76"/>
        <v>586.06975000000011</v>
      </c>
      <c r="BJ36" s="908"/>
    </row>
    <row r="37" spans="1:86" x14ac:dyDescent="0.2">
      <c r="A37" s="535"/>
      <c r="B37" s="535" t="s">
        <v>43</v>
      </c>
      <c r="C37" s="782">
        <v>905</v>
      </c>
      <c r="D37" s="782">
        <v>215</v>
      </c>
      <c r="E37" s="782">
        <v>-240</v>
      </c>
      <c r="F37" s="782">
        <v>-10</v>
      </c>
      <c r="G37" s="782">
        <v>105</v>
      </c>
      <c r="H37" s="782">
        <v>-245</v>
      </c>
      <c r="I37" s="968">
        <v>990.97841441220169</v>
      </c>
      <c r="J37" s="968">
        <v>504.35035047979937</v>
      </c>
      <c r="K37" s="968">
        <v>250</v>
      </c>
      <c r="L37" s="27">
        <f t="shared" si="69"/>
        <v>-0.49105818739860796</v>
      </c>
      <c r="M37" s="27">
        <f t="shared" si="69"/>
        <v>-0.50431282587159976</v>
      </c>
      <c r="N37" s="529"/>
      <c r="O37" s="532">
        <v>-95</v>
      </c>
      <c r="P37" s="532">
        <v>-30</v>
      </c>
      <c r="Q37" s="532">
        <v>-50</v>
      </c>
      <c r="R37" s="532">
        <v>45</v>
      </c>
      <c r="S37" s="532">
        <v>110</v>
      </c>
      <c r="T37" s="532">
        <v>-345</v>
      </c>
      <c r="U37" s="532">
        <v>-25</v>
      </c>
      <c r="V37" s="532">
        <v>-15</v>
      </c>
      <c r="W37" s="532">
        <v>-85</v>
      </c>
      <c r="X37" s="532">
        <v>115</v>
      </c>
      <c r="Y37" s="532">
        <v>60</v>
      </c>
      <c r="Z37" s="532">
        <v>30</v>
      </c>
      <c r="AA37" s="532">
        <v>-40</v>
      </c>
      <c r="AB37" s="532">
        <v>55</v>
      </c>
      <c r="AC37" s="532">
        <v>-15</v>
      </c>
      <c r="AD37" s="532">
        <v>-125</v>
      </c>
      <c r="AE37" s="532">
        <v>5</v>
      </c>
      <c r="AF37" s="532">
        <v>-115</v>
      </c>
      <c r="AG37" s="1004">
        <v>686.97300068000004</v>
      </c>
      <c r="AH37" s="1004">
        <v>49.912458320000034</v>
      </c>
      <c r="AI37" s="1004">
        <v>206.80744894799926</v>
      </c>
      <c r="AJ37" s="1004">
        <v>47.285506464202307</v>
      </c>
      <c r="AK37" s="532">
        <v>-213.15535744631916</v>
      </c>
      <c r="AL37" s="1004">
        <v>122.35122064660918</v>
      </c>
      <c r="AM37" s="1004">
        <v>521.61412059950851</v>
      </c>
      <c r="AN37" s="1004">
        <v>73.54036668000073</v>
      </c>
      <c r="AO37" s="27">
        <f>IF(ISERROR(AN37/AJ37),"N/A",IF(AJ37&lt;0,"N/A",IF(AN37&lt;0,"N/A",IF(AN37/AJ37-1&gt;300%,"&gt;±300%",IF(AN37/AJ37-1&lt;-300%,"&gt;±300%",AN37/AJ37-1)))))</f>
        <v>0.55524117597587286</v>
      </c>
      <c r="AP37" s="27">
        <f t="shared" si="72"/>
        <v>-0.85901384994049179</v>
      </c>
      <c r="AQ37" s="542"/>
      <c r="AR37" s="532">
        <f>D37-AS37</f>
        <v>340</v>
      </c>
      <c r="AS37" s="532">
        <f>SUM(O37:P37)</f>
        <v>-125</v>
      </c>
      <c r="AT37" s="532">
        <f>SUM(Q37:R37)</f>
        <v>-5</v>
      </c>
      <c r="AU37" s="532">
        <f>SUM(S37:T37)</f>
        <v>-235</v>
      </c>
      <c r="AV37" s="532">
        <f>SUM(U37:V37)</f>
        <v>-40</v>
      </c>
      <c r="AW37" s="532">
        <f>SUM(W37:X37)</f>
        <v>30</v>
      </c>
      <c r="AX37" s="532">
        <f>SUM(Y37:Z37)</f>
        <v>90</v>
      </c>
      <c r="AY37" s="532">
        <f>SUM(AA37:AB37)</f>
        <v>15</v>
      </c>
      <c r="AZ37" s="532">
        <f>SUM(AC37:AD37)</f>
        <v>-140</v>
      </c>
      <c r="BA37" s="532">
        <f>SUM(AE37:AF37)</f>
        <v>-110</v>
      </c>
      <c r="BB37" s="532">
        <f>SUM(AG37:AH37)</f>
        <v>736.88545900000008</v>
      </c>
      <c r="BC37" s="532">
        <f>SUM(AI37:AJ37)</f>
        <v>254.09295541220158</v>
      </c>
      <c r="BD37" s="532">
        <f>SUM(AK37:AL37)</f>
        <v>-90.80413679970998</v>
      </c>
      <c r="BE37" s="532">
        <f t="shared" ref="BE37:BE38" si="77">SUM(AM37:AN37)</f>
        <v>595.15448727950923</v>
      </c>
      <c r="BF37" s="27">
        <f t="shared" si="74"/>
        <v>1.3422707107877963</v>
      </c>
      <c r="BG37" s="27" t="str">
        <f>IF(ISERROR(BE37/BD37),"N/A",IF(BD37&lt;0,"N/A",IF(BE37&lt;0,"N/A",IF(BE37/BD37-1&gt;300%,"&gt;±300%",IF(BE37/BD37-1&lt;-300%,"&gt;±300%",BE37/BD37-1)))))</f>
        <v>N/A</v>
      </c>
      <c r="BH37" s="908"/>
      <c r="BI37" s="532">
        <f t="shared" si="76"/>
        <v>504.35035047979926</v>
      </c>
      <c r="BJ37" s="908"/>
    </row>
    <row r="38" spans="1:86" x14ac:dyDescent="0.2">
      <c r="A38" s="535"/>
      <c r="B38" s="535" t="s">
        <v>37</v>
      </c>
      <c r="C38" s="782">
        <v>35</v>
      </c>
      <c r="D38" s="782">
        <v>-115</v>
      </c>
      <c r="E38" s="782">
        <v>20</v>
      </c>
      <c r="F38" s="782">
        <v>85</v>
      </c>
      <c r="G38" s="782">
        <v>-45</v>
      </c>
      <c r="H38" s="782">
        <v>-20</v>
      </c>
      <c r="I38" s="968">
        <v>-20.21446626585432</v>
      </c>
      <c r="J38" s="968">
        <v>458.38388438600157</v>
      </c>
      <c r="K38" s="968">
        <v>10</v>
      </c>
      <c r="L38" s="27" t="str">
        <f>IF(ISERROR(J38/I38),"N/A",IF(I38&lt;0,"N/A",IF(J38&lt;0,"N/A",IF(J38/I38-1&gt;300%,"&gt;±300%",IF(J38/I38-1&lt;-300%,"&gt;±300%",J38/I38-1)))))</f>
        <v>N/A</v>
      </c>
      <c r="M38" s="27">
        <f>IF(ISERROR(K38/J38),"N/A",IF(J38&lt;0,"N/A",IF(K38&lt;0,"N/A",IF(K38/J38-1&gt;300%,"&gt;±300%",IF(K38/J38-1&lt;-300%,"&gt;±300%",K38/J38-1)))))</f>
        <v>-0.97818422431365615</v>
      </c>
      <c r="N38" s="529"/>
      <c r="O38" s="532">
        <v>-95</v>
      </c>
      <c r="P38" s="532">
        <v>-10</v>
      </c>
      <c r="Q38" s="532">
        <v>-5</v>
      </c>
      <c r="R38" s="532">
        <v>-5</v>
      </c>
      <c r="S38" s="532">
        <v>-5</v>
      </c>
      <c r="T38" s="532">
        <v>30</v>
      </c>
      <c r="U38" s="532">
        <v>40</v>
      </c>
      <c r="V38" s="532">
        <v>-5</v>
      </c>
      <c r="W38" s="532">
        <v>55</v>
      </c>
      <c r="X38" s="532">
        <v>-5</v>
      </c>
      <c r="Y38" s="532">
        <v>-10</v>
      </c>
      <c r="Z38" s="532">
        <v>0</v>
      </c>
      <c r="AA38" s="532">
        <v>-15</v>
      </c>
      <c r="AB38" s="532">
        <v>-20</v>
      </c>
      <c r="AC38" s="532">
        <v>-10</v>
      </c>
      <c r="AD38" s="532">
        <v>0</v>
      </c>
      <c r="AE38" s="532">
        <v>-10</v>
      </c>
      <c r="AF38" s="532">
        <v>0</v>
      </c>
      <c r="AG38" s="782">
        <v>-3.7135677817608959</v>
      </c>
      <c r="AH38" s="782">
        <v>-12.869987589821081</v>
      </c>
      <c r="AI38" s="782">
        <v>-9.6579941485684895</v>
      </c>
      <c r="AJ38" s="782">
        <v>6.0270832542961434</v>
      </c>
      <c r="AK38" s="532">
        <v>-20.442004790457666</v>
      </c>
      <c r="AL38" s="782">
        <v>138.14511871654315</v>
      </c>
      <c r="AM38" s="782">
        <v>341.55213041940618</v>
      </c>
      <c r="AN38" s="782">
        <v>-0.87135995949008427</v>
      </c>
      <c r="AO38" s="27" t="str">
        <f>IF(ISERROR(AN38/AJ38),"N/A",IF(AJ38&lt;0,"N/A",IF(AN38&lt;0,"N/A",IF(AN38/AJ38-1&gt;300%,"&gt;±300%",IF(AN38/AJ38-1&lt;-300%,"&gt;±300%",AN38/AJ38-1)))))</f>
        <v>N/A</v>
      </c>
      <c r="AP38" s="27" t="str">
        <f>IF(ISERROR(AN38/AM38),"N/A",IF(AM38&lt;0,"N/A",IF(AN38&lt;0,"N/A",IF(AN38/AM38-1&gt;300%,"&gt;±300%",IF(AN38/AM38-1&lt;-300%,"&gt;±300%",AN38/AM38-1)))))</f>
        <v>N/A</v>
      </c>
      <c r="AQ38" s="542"/>
      <c r="AR38" s="532">
        <f>D38-AS38</f>
        <v>-10</v>
      </c>
      <c r="AS38" s="532">
        <f>SUM(O38:P38)</f>
        <v>-105</v>
      </c>
      <c r="AT38" s="532">
        <f>SUM(Q38:R38)</f>
        <v>-10</v>
      </c>
      <c r="AU38" s="532">
        <f>SUM(S38:T38)</f>
        <v>25</v>
      </c>
      <c r="AV38" s="532">
        <f>SUM(U38:V38)</f>
        <v>35</v>
      </c>
      <c r="AW38" s="532">
        <f>SUM(W38:X38)</f>
        <v>50</v>
      </c>
      <c r="AX38" s="532">
        <f>SUM(Y38:Z38)</f>
        <v>-10</v>
      </c>
      <c r="AY38" s="532">
        <f>SUM(AA38:AB38)</f>
        <v>-35</v>
      </c>
      <c r="AZ38" s="532">
        <f>SUM(AC38:AD38)</f>
        <v>-10</v>
      </c>
      <c r="BA38" s="532">
        <f>SUM(AE38:AF38)</f>
        <v>-10</v>
      </c>
      <c r="BB38" s="532">
        <f>SUM(AG38:AH38)</f>
        <v>-16.583555371581976</v>
      </c>
      <c r="BC38" s="532">
        <f>SUM(AI38:AJ38)</f>
        <v>-3.630910894272346</v>
      </c>
      <c r="BD38" s="532">
        <f>SUM(AK38:AL38)</f>
        <v>117.70311392608548</v>
      </c>
      <c r="BE38" s="532">
        <f t="shared" si="77"/>
        <v>340.68077045991612</v>
      </c>
      <c r="BF38" s="27" t="str">
        <f>IF(ISERROR(BE38/BC38),"N/A",IF(BC38&lt;0,"N/A",IF(BE38&lt;0,"N/A",IF(BE38/BC38-1&gt;300%,"&gt;±300%",IF(BE38/BC38-1&lt;-300%,"&gt;±300%",BE38/BC38-1)))))</f>
        <v>N/A</v>
      </c>
      <c r="BG38" s="27">
        <f t="shared" si="75"/>
        <v>1.8944074553019461</v>
      </c>
      <c r="BH38" s="908"/>
      <c r="BI38" s="532">
        <f t="shared" si="76"/>
        <v>458.38388438600157</v>
      </c>
      <c r="BJ38" s="908"/>
    </row>
    <row r="39" spans="1:86" x14ac:dyDescent="0.2">
      <c r="A39" s="575"/>
      <c r="B39" s="542"/>
      <c r="C39" s="776"/>
      <c r="D39" s="776"/>
      <c r="E39" s="776"/>
      <c r="F39" s="776"/>
      <c r="G39" s="776"/>
      <c r="H39" s="776"/>
      <c r="I39" s="958"/>
      <c r="J39" s="776"/>
      <c r="K39" s="776"/>
      <c r="L39" s="529"/>
      <c r="M39" s="587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979"/>
      <c r="AH39" s="979"/>
      <c r="AI39" s="979"/>
      <c r="AJ39" s="979"/>
      <c r="AK39" s="979"/>
      <c r="AL39" s="979"/>
      <c r="AM39" s="979"/>
      <c r="AN39" s="979"/>
      <c r="AO39" s="587"/>
      <c r="AP39" s="587"/>
      <c r="AQ39" s="542"/>
      <c r="AR39" s="542"/>
      <c r="AS39" s="532"/>
      <c r="AT39" s="532"/>
      <c r="AU39" s="532"/>
      <c r="AV39" s="532"/>
      <c r="AW39" s="532"/>
      <c r="AX39" s="532"/>
      <c r="AY39" s="532"/>
      <c r="AZ39" s="532"/>
      <c r="BA39" s="532"/>
      <c r="BB39" s="532"/>
      <c r="BC39" s="532"/>
      <c r="BD39" s="532"/>
      <c r="BE39" s="532"/>
      <c r="BF39" s="27"/>
      <c r="BG39" s="27"/>
      <c r="BH39" s="908"/>
      <c r="BI39" s="532"/>
      <c r="BJ39" s="908"/>
    </row>
    <row r="40" spans="1:86" x14ac:dyDescent="0.2">
      <c r="A40" s="34" t="s">
        <v>26</v>
      </c>
      <c r="B40" s="392"/>
      <c r="C40" s="392">
        <v>8500</v>
      </c>
      <c r="D40" s="392">
        <v>7975</v>
      </c>
      <c r="E40" s="392">
        <v>8090</v>
      </c>
      <c r="F40" s="392">
        <v>8195</v>
      </c>
      <c r="G40" s="392">
        <v>7725</v>
      </c>
      <c r="H40" s="392">
        <v>7275</v>
      </c>
      <c r="I40" s="964">
        <f t="shared" ref="I40" si="78">SUM(I21,I25,I27,I35)</f>
        <v>8306.743751402013</v>
      </c>
      <c r="J40" s="964">
        <f>SUM(J21,J25,J27,J35)</f>
        <v>7738.1532818156575</v>
      </c>
      <c r="K40" s="964">
        <f>SUM(K21,K25,K27,K35)</f>
        <v>7992.1104573418052</v>
      </c>
      <c r="L40" s="940">
        <f>IF(ISERROR(J40/I40),"N/A",IF(I40&lt;0,"N/A",IF(J40&lt;0,"N/A",IF(J40/I40-1&gt;300%,"&gt;±300%",IF(J40/I40-1&lt;-300%,"&gt;±300%",J40/I40-1)))))</f>
        <v>-6.8449260817801005E-2</v>
      </c>
      <c r="M40" s="940">
        <f>IF(ISERROR(K40/J40),"N/A",IF(J40&lt;0,"N/A",IF(K40&lt;0,"N/A",IF(K40/J40-1&gt;300%,"&gt;±300%",IF(K40/J40-1&lt;-300%,"&gt;±300%",K40/J40-1)))))</f>
        <v>3.2818834969699617E-2</v>
      </c>
      <c r="N40" s="529"/>
      <c r="O40" s="392">
        <v>1710</v>
      </c>
      <c r="P40" s="392">
        <v>1915</v>
      </c>
      <c r="Q40" s="392">
        <v>1965</v>
      </c>
      <c r="R40" s="392">
        <v>2030</v>
      </c>
      <c r="S40" s="392">
        <v>2270</v>
      </c>
      <c r="T40" s="392">
        <v>1840</v>
      </c>
      <c r="U40" s="392">
        <v>2055</v>
      </c>
      <c r="V40" s="392">
        <v>2045</v>
      </c>
      <c r="W40" s="392">
        <v>1935</v>
      </c>
      <c r="X40" s="392">
        <v>2190</v>
      </c>
      <c r="Y40" s="392">
        <v>1975</v>
      </c>
      <c r="Z40" s="392">
        <v>1940</v>
      </c>
      <c r="AA40" s="392">
        <v>1770</v>
      </c>
      <c r="AB40" s="392">
        <v>2050</v>
      </c>
      <c r="AC40" s="392">
        <v>1905</v>
      </c>
      <c r="AD40" s="392">
        <v>1795</v>
      </c>
      <c r="AE40" s="392">
        <v>1805</v>
      </c>
      <c r="AF40" s="392">
        <v>1760</v>
      </c>
      <c r="AG40" s="988">
        <f>SUM(AG21,AG25,AG27,AG35)</f>
        <v>2651.7726758369067</v>
      </c>
      <c r="AH40" s="988">
        <f t="shared" ref="AH40:AN40" si="79">SUM(AH21,AH25,AH27,AH35)</f>
        <v>1936.3391944037171</v>
      </c>
      <c r="AI40" s="988">
        <f t="shared" si="79"/>
        <v>2016.7380207881574</v>
      </c>
      <c r="AJ40" s="988">
        <f t="shared" si="79"/>
        <v>1702.4907239100662</v>
      </c>
      <c r="AK40" s="988">
        <f>SUM(AK21,AK25,AK27,AK35)</f>
        <v>1637.8144774823893</v>
      </c>
      <c r="AL40" s="988">
        <f t="shared" si="79"/>
        <v>1479.4055156879208</v>
      </c>
      <c r="AM40" s="988">
        <f t="shared" si="79"/>
        <v>2619.3926788856443</v>
      </c>
      <c r="AN40" s="988">
        <f t="shared" si="79"/>
        <v>2001.7402137301776</v>
      </c>
      <c r="AO40" s="940">
        <f>IF(ISERROR(AN40/AJ40),"N/A",IF(AJ40&lt;0,"N/A",IF(AN40&lt;0,"N/A",IF(AN40/AJ40-1&gt;300%,"&gt;±300%",IF(AN40/AJ40-1&lt;-300%,"&gt;±300%",AN40/AJ40-1)))))</f>
        <v>0.17577158313839902</v>
      </c>
      <c r="AP40" s="940">
        <f t="shared" ref="AP40" si="80">IF(ISERROR(AN40/AM40),"N/A",IF(AM40&lt;0,"N/A",IF(AN40&lt;0,"N/A",IF(AN40/AM40-1&gt;300%,"&gt;±300%",IF(AN40/AM40-1&lt;-300%,"&gt;±300%",AN40/AM40-1)))))</f>
        <v>-0.23579987457941265</v>
      </c>
      <c r="AQ40" s="542"/>
      <c r="AR40" s="392">
        <f t="shared" ref="AR40:AS40" si="81">SUM(AR21,AR25,AR27,AR35)</f>
        <v>4340</v>
      </c>
      <c r="AS40" s="392">
        <f t="shared" si="81"/>
        <v>3635</v>
      </c>
      <c r="AT40" s="392">
        <f>SUM(Q40:R40)</f>
        <v>3995</v>
      </c>
      <c r="AU40" s="392">
        <f>SUM(S40:T40)</f>
        <v>4110</v>
      </c>
      <c r="AV40" s="392">
        <f>SUM(U40:V40)</f>
        <v>4100</v>
      </c>
      <c r="AW40" s="392">
        <f>SUM(W40:X40)</f>
        <v>4125</v>
      </c>
      <c r="AX40" s="392">
        <f>SUM(Y40:Z40)</f>
        <v>3915</v>
      </c>
      <c r="AY40" s="392">
        <f>SUM(AA40:AB40)</f>
        <v>3820</v>
      </c>
      <c r="AZ40" s="392">
        <f>SUM(AC40:AD40)</f>
        <v>3700</v>
      </c>
      <c r="BA40" s="392">
        <f>SUM(AE40:AF40)</f>
        <v>3565</v>
      </c>
      <c r="BB40" s="392">
        <f>SUM(AG40:AH40)</f>
        <v>4588.1118702406238</v>
      </c>
      <c r="BC40" s="392">
        <f>SUM(AI40:AJ40)</f>
        <v>3719.2287446982236</v>
      </c>
      <c r="BD40" s="392">
        <f>SUM(AK40:AL40)</f>
        <v>3117.2199931703099</v>
      </c>
      <c r="BE40" s="392">
        <f>SUM(AM40:AN40)</f>
        <v>4621.1328926158221</v>
      </c>
      <c r="BF40" s="965">
        <f>IF(ISERROR(BE40/BC40),"N/A",IF(BC40&lt;0,"N/A",IF(BE40&lt;0,"N/A",IF(BE40/BC40-1&gt;300%,"&gt;±300%",IF(BE40/BC40-1&lt;-300%,"&gt;±300%",BE40/BC40-1)))))</f>
        <v>0.24249762782223772</v>
      </c>
      <c r="BG40" s="965">
        <f>IF(ISERROR(BE40/BD40),"N/A",IF(BD40&lt;0,"N/A",IF(BE40&lt;0,"N/A",IF(BE40/BD40-1&gt;300%,"&gt;±300%",IF(BE40/BD40-1&lt;-300%,"&gt;±300%",BE40/BD40-1)))))</f>
        <v>0.4824532444744094</v>
      </c>
      <c r="BH40" s="908"/>
      <c r="BI40" s="392">
        <f>SUM(AK40:AN40)</f>
        <v>7738.352885786132</v>
      </c>
      <c r="BJ40" s="908"/>
    </row>
    <row r="41" spans="1:86" x14ac:dyDescent="0.2">
      <c r="A41" s="1023"/>
      <c r="B41" s="626"/>
      <c r="C41" s="948"/>
      <c r="D41" s="948"/>
      <c r="E41" s="948"/>
      <c r="F41" s="948"/>
      <c r="G41" s="626"/>
      <c r="H41" s="626"/>
      <c r="I41" s="989"/>
      <c r="J41" s="626"/>
      <c r="K41" s="626"/>
      <c r="L41" s="948"/>
      <c r="M41" s="916"/>
      <c r="N41" s="529"/>
      <c r="O41" s="948"/>
      <c r="P41" s="948"/>
      <c r="Q41" s="948"/>
      <c r="R41" s="948"/>
      <c r="S41" s="948"/>
      <c r="T41" s="948"/>
      <c r="U41" s="948"/>
      <c r="V41" s="948"/>
      <c r="W41" s="948"/>
      <c r="X41" s="948"/>
      <c r="Y41" s="948"/>
      <c r="Z41" s="948"/>
      <c r="AA41" s="948"/>
      <c r="AB41" s="948"/>
      <c r="AC41" s="948"/>
      <c r="AD41" s="948"/>
      <c r="AE41" s="948"/>
      <c r="AF41" s="948"/>
      <c r="AG41" s="967"/>
      <c r="AH41" s="967"/>
      <c r="AI41" s="967"/>
      <c r="AJ41" s="967"/>
      <c r="AK41" s="967"/>
      <c r="AL41" s="967"/>
      <c r="AM41" s="967"/>
      <c r="AN41" s="967"/>
      <c r="AO41" s="916"/>
      <c r="AP41" s="916"/>
      <c r="AQ41" s="542"/>
      <c r="AR41" s="423"/>
      <c r="BF41" s="27"/>
      <c r="BG41" s="27"/>
      <c r="BH41" s="908"/>
      <c r="BJ41" s="908"/>
    </row>
    <row r="42" spans="1:86" x14ac:dyDescent="0.2">
      <c r="A42" s="396" t="s">
        <v>7</v>
      </c>
      <c r="B42" s="43"/>
      <c r="C42" s="397">
        <v>-675</v>
      </c>
      <c r="D42" s="397">
        <v>-725</v>
      </c>
      <c r="E42" s="397">
        <v>-200</v>
      </c>
      <c r="F42" s="397">
        <v>-295</v>
      </c>
      <c r="G42" s="397">
        <v>325</v>
      </c>
      <c r="H42" s="397">
        <v>795</v>
      </c>
      <c r="I42" s="990">
        <f>I18-I40</f>
        <v>-87.773827619439544</v>
      </c>
      <c r="J42" s="990">
        <f t="shared" ref="J42:K42" si="82">J18-J40</f>
        <v>-932.34834918076194</v>
      </c>
      <c r="K42" s="990">
        <f t="shared" si="82"/>
        <v>-60.419081719075621</v>
      </c>
      <c r="L42" s="950" t="str">
        <f>IF(ISERROR(J42/I42),"N/A",IF(I42&lt;0,"N/A",IF(J42&lt;0,"N/A",IF(J42/I42-1&gt;300%,"&gt;±300%",IF(J42/I42-1&lt;-300%,"&gt;±300%",J42/I42-1)))))</f>
        <v>N/A</v>
      </c>
      <c r="M42" s="950" t="str">
        <f>IF(ISERROR(K42/J42),"N/A",IF(J42&lt;0,"N/A",IF(K42&lt;0,"N/A",IF(K42/J42-1&gt;300%,"&gt;±300%",IF(K42/J42-1&lt;-300%,"&gt;±300%",K42/J42-1)))))</f>
        <v>N/A</v>
      </c>
      <c r="N42" s="529"/>
      <c r="O42" s="397">
        <v>235</v>
      </c>
      <c r="P42" s="397">
        <v>-65</v>
      </c>
      <c r="Q42" s="397">
        <v>-110</v>
      </c>
      <c r="R42" s="397">
        <v>-15</v>
      </c>
      <c r="S42" s="397">
        <v>-175</v>
      </c>
      <c r="T42" s="397">
        <v>100</v>
      </c>
      <c r="U42" s="397">
        <v>-240</v>
      </c>
      <c r="V42" s="397">
        <v>145</v>
      </c>
      <c r="W42" s="397">
        <v>90</v>
      </c>
      <c r="X42" s="397">
        <v>-315</v>
      </c>
      <c r="Y42" s="397">
        <v>-190</v>
      </c>
      <c r="Z42" s="397">
        <v>170</v>
      </c>
      <c r="AA42" s="397">
        <v>265</v>
      </c>
      <c r="AB42" s="397">
        <v>60</v>
      </c>
      <c r="AC42" s="397">
        <v>-150</v>
      </c>
      <c r="AD42" s="397">
        <v>345</v>
      </c>
      <c r="AE42" s="397">
        <v>330</v>
      </c>
      <c r="AF42" s="397">
        <v>280</v>
      </c>
      <c r="AG42" s="397">
        <f t="shared" ref="AG42:AN42" si="83">AG18-AG40</f>
        <v>-781.65796326860755</v>
      </c>
      <c r="AH42" s="397">
        <f t="shared" si="83"/>
        <v>210.61358810704087</v>
      </c>
      <c r="AI42" s="397">
        <f t="shared" si="83"/>
        <v>27.1808182747111</v>
      </c>
      <c r="AJ42" s="397">
        <f t="shared" si="83"/>
        <v>455.49286573058134</v>
      </c>
      <c r="AK42" s="397">
        <f t="shared" si="83"/>
        <v>124.90919496061656</v>
      </c>
      <c r="AL42" s="397">
        <f t="shared" si="83"/>
        <v>-131.58451038615203</v>
      </c>
      <c r="AM42" s="397">
        <f t="shared" si="83"/>
        <v>-755.69791635900265</v>
      </c>
      <c r="AN42" s="397">
        <f t="shared" si="83"/>
        <v>-170.17826754861676</v>
      </c>
      <c r="AO42" s="950" t="str">
        <f t="shared" ref="AO42" si="84">IF(ISERROR(AM42/AI42),"N/A",IF(AI42&lt;0,"N/A",IF(AM42&lt;0,"N/A",IF(AM42/AI42-1&gt;300%,"&gt;±300%",IF(AM42/AI42-1&lt;-300%,"&gt;±300%",AM42/AI42-1)))))</f>
        <v>N/A</v>
      </c>
      <c r="AP42" s="950" t="str">
        <f>IF(ISERROR(AM42/AL42),"N/A",IF(AL42&lt;0,"N/A",IF(AM42&lt;0,"N/A",IF(AM42/AL42-1&gt;300%,"&gt;±300%",IF(AM42/AL42-1&lt;-300%,"&gt;±300%",AM42/AL42-1)))))</f>
        <v>N/A</v>
      </c>
      <c r="AQ42" s="542"/>
      <c r="AR42" s="397">
        <f t="shared" ref="AR42" si="85">AR18-AR40</f>
        <v>-885</v>
      </c>
      <c r="AS42" s="397">
        <f>AS18-AS40</f>
        <v>160</v>
      </c>
      <c r="AT42" s="397">
        <f>SUM(Q42:R42)</f>
        <v>-125</v>
      </c>
      <c r="AU42" s="397">
        <f>SUM(S42:T42)</f>
        <v>-75</v>
      </c>
      <c r="AV42" s="397">
        <f>SUM(U42:V42)</f>
        <v>-95</v>
      </c>
      <c r="AW42" s="397">
        <f>SUM(W42:X42)</f>
        <v>-225</v>
      </c>
      <c r="AX42" s="397">
        <f>SUM(Y42:Z42)</f>
        <v>-20</v>
      </c>
      <c r="AY42" s="397">
        <f>SUM(AA42:AB42)</f>
        <v>325</v>
      </c>
      <c r="AZ42" s="397">
        <f>SUM(AC42:AD42)</f>
        <v>195</v>
      </c>
      <c r="BA42" s="397">
        <f>SUM(AE42:AF42)</f>
        <v>610</v>
      </c>
      <c r="BB42" s="397">
        <f t="shared" ref="BB42:BC42" si="86">BB18-BB40</f>
        <v>-571.04437516156668</v>
      </c>
      <c r="BC42" s="397">
        <f t="shared" si="86"/>
        <v>482.67368400529267</v>
      </c>
      <c r="BD42" s="397">
        <f>SUM(AK42:AL42)</f>
        <v>-6.675315425535473</v>
      </c>
      <c r="BE42" s="397">
        <f>SUM(AM42:AN42)</f>
        <v>-925.87618390761941</v>
      </c>
      <c r="BF42" s="950" t="str">
        <f>IF(ISERROR(BE42/BC42),"N/A",IF(BC42&lt;0,"N/A",IF(BE42&lt;0,"N/A",IF(BE42/BC42-1&gt;300%,"&gt;±300%",IF(BE42/BC42-1&lt;-300%,"&gt;±300%",BE42/BC42-1)))))</f>
        <v>N/A</v>
      </c>
      <c r="BG42" s="950" t="str">
        <f t="shared" ref="BG42" si="87">IF(ISERROR(BE42/BD42),"N/A",IF(BD42&lt;0,"N/A",IF(BE42&lt;0,"N/A",IF(BE42/BD42-1&gt;300%,"&gt;±300%",IF(BE42/BD42-1&lt;-300%,"&gt;±300%",BE42/BD42-1)))))</f>
        <v>N/A</v>
      </c>
      <c r="BH42" s="908"/>
      <c r="BI42" s="397">
        <f>SUM(AK42:AN42)</f>
        <v>-932.55149933315488</v>
      </c>
      <c r="BJ42" s="908"/>
    </row>
    <row r="43" spans="1:86" s="924" customFormat="1" ht="11.25" x14ac:dyDescent="0.2">
      <c r="A43" s="400"/>
      <c r="B43" s="1026"/>
      <c r="C43" s="952"/>
      <c r="D43" s="952"/>
      <c r="E43" s="952"/>
      <c r="F43" s="952"/>
      <c r="G43" s="952"/>
      <c r="H43" s="952"/>
      <c r="I43" s="962"/>
      <c r="J43" s="952"/>
      <c r="K43" s="952"/>
      <c r="L43" s="616"/>
      <c r="M43" s="954"/>
      <c r="N43" s="529"/>
      <c r="O43" s="616"/>
      <c r="P43" s="616"/>
      <c r="Q43" s="616"/>
      <c r="R43" s="616"/>
      <c r="S43" s="616"/>
      <c r="T43" s="616"/>
      <c r="U43" s="616"/>
      <c r="V43" s="616"/>
      <c r="W43" s="616"/>
      <c r="X43" s="991"/>
      <c r="Y43" s="991"/>
      <c r="Z43" s="991"/>
      <c r="AA43" s="991"/>
      <c r="AB43" s="991"/>
      <c r="AC43" s="991"/>
      <c r="AD43" s="991"/>
      <c r="AE43" s="991"/>
      <c r="AF43" s="991"/>
      <c r="AG43" s="991"/>
      <c r="AH43" s="991"/>
      <c r="AI43" s="991"/>
      <c r="AJ43" s="991"/>
      <c r="AK43" s="993"/>
      <c r="AL43" s="991"/>
      <c r="AM43" s="991"/>
      <c r="AN43" s="991"/>
      <c r="AO43" s="954"/>
      <c r="AP43" s="954"/>
      <c r="AQ43" s="543"/>
      <c r="AR43" s="543"/>
      <c r="AS43" s="782"/>
      <c r="AT43" s="782"/>
      <c r="AU43" s="782"/>
      <c r="AV43" s="782"/>
      <c r="AW43" s="782"/>
      <c r="AX43" s="782"/>
      <c r="AY43" s="782"/>
      <c r="AZ43" s="782"/>
      <c r="BA43" s="782"/>
      <c r="BB43" s="782"/>
      <c r="BC43" s="782"/>
      <c r="BD43" s="782"/>
      <c r="BE43" s="782"/>
      <c r="BF43" s="616"/>
      <c r="BG43" s="616"/>
      <c r="BH43" s="551"/>
      <c r="BI43" s="782"/>
      <c r="BJ43" s="551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00"/>
      <c r="CE43" s="400"/>
      <c r="CF43" s="400"/>
      <c r="CG43" s="400"/>
      <c r="CH43" s="400"/>
    </row>
    <row r="44" spans="1:86" x14ac:dyDescent="0.2">
      <c r="A44" s="396" t="s">
        <v>38</v>
      </c>
      <c r="B44" s="397">
        <v>4140</v>
      </c>
      <c r="C44" s="397">
        <v>3465</v>
      </c>
      <c r="D44" s="397">
        <v>2740</v>
      </c>
      <c r="E44" s="397">
        <v>2540</v>
      </c>
      <c r="F44" s="397">
        <v>2245</v>
      </c>
      <c r="G44" s="397">
        <v>2570</v>
      </c>
      <c r="H44" s="397">
        <v>3365</v>
      </c>
      <c r="I44" s="397">
        <f>H45+I42</f>
        <v>3562.2261723805605</v>
      </c>
      <c r="J44" s="397">
        <f>I44+J42</f>
        <v>2629.8778231997985</v>
      </c>
      <c r="K44" s="397">
        <f>J44+K42</f>
        <v>2569.4587414807229</v>
      </c>
      <c r="L44" s="950">
        <f>IF(ISERROR(J44/I44),"N/A",IF(I44&lt;0,"N/A",IF(J44&lt;0,"N/A",IF(J44/I44-1&gt;300%,"&gt;±300%",IF(J44/I44-1&lt;-300%,"&gt;±300%",J44/I44-1)))))</f>
        <v>-0.26173193504939452</v>
      </c>
      <c r="M44" s="950">
        <f>IF(ISERROR(K44/J44),"N/A",IF(J44&lt;0,"N/A",IF(K44&lt;0,"N/A",IF(K44/J44-1&gt;300%,"&gt;±300%",IF(K44/J44-1&lt;-300%,"&gt;±300%",K44/J44-1)))))</f>
        <v>-2.2974102137400143E-2</v>
      </c>
      <c r="N44" s="529"/>
      <c r="O44" s="398"/>
      <c r="P44" s="398"/>
      <c r="Q44" s="398"/>
      <c r="R44" s="398"/>
      <c r="S44" s="398"/>
      <c r="T44" s="398"/>
      <c r="U44" s="398"/>
      <c r="V44" s="398"/>
      <c r="W44" s="398"/>
      <c r="X44" s="994"/>
      <c r="Y44" s="994"/>
      <c r="Z44" s="994"/>
      <c r="AA44" s="994"/>
      <c r="AB44" s="994"/>
      <c r="AC44" s="994"/>
      <c r="AD44" s="994"/>
      <c r="AE44" s="994"/>
      <c r="AF44" s="994"/>
      <c r="AG44" s="994"/>
      <c r="AH44" s="994"/>
      <c r="AI44" s="994"/>
      <c r="AJ44" s="994"/>
      <c r="AK44" s="995"/>
      <c r="AL44" s="994"/>
      <c r="AM44" s="994"/>
      <c r="AN44" s="994"/>
      <c r="AO44" s="45"/>
      <c r="AP44" s="45"/>
      <c r="AQ44" s="543"/>
      <c r="AR44" s="398"/>
      <c r="AS44" s="398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951"/>
      <c r="BG44" s="951"/>
      <c r="BH44" s="908"/>
      <c r="BI44" s="398"/>
      <c r="BJ44" s="908"/>
    </row>
    <row r="45" spans="1:86" s="400" customFormat="1" ht="11.25" x14ac:dyDescent="0.2">
      <c r="A45" s="400" t="s">
        <v>117</v>
      </c>
      <c r="B45" s="529"/>
      <c r="C45" s="529"/>
      <c r="D45" s="529"/>
      <c r="E45" s="529"/>
      <c r="F45" s="529"/>
      <c r="G45" s="529"/>
      <c r="H45" s="400">
        <v>3650</v>
      </c>
      <c r="I45" s="696"/>
      <c r="J45" s="529"/>
      <c r="K45" s="529"/>
      <c r="L45" s="587"/>
      <c r="M45" s="529"/>
      <c r="N45" s="529"/>
      <c r="O45" s="529"/>
      <c r="X45" s="796"/>
      <c r="Y45" s="796"/>
      <c r="Z45" s="796"/>
      <c r="AA45" s="796"/>
      <c r="AB45" s="796"/>
      <c r="AC45" s="796"/>
      <c r="AD45" s="796"/>
      <c r="AE45" s="796"/>
      <c r="AF45" s="796"/>
      <c r="AG45" s="798"/>
      <c r="AH45" s="798"/>
      <c r="AI45" s="798"/>
      <c r="AJ45" s="798"/>
      <c r="AK45" s="712"/>
      <c r="AL45" s="796"/>
      <c r="AM45" s="796"/>
      <c r="AN45" s="796"/>
      <c r="AO45" s="587"/>
      <c r="AP45" s="587"/>
      <c r="AS45" s="616"/>
      <c r="AT45" s="616"/>
      <c r="AU45" s="616"/>
      <c r="AV45" s="616"/>
      <c r="AW45" s="616"/>
      <c r="AX45" s="616"/>
      <c r="AY45" s="616"/>
      <c r="AZ45" s="616"/>
      <c r="BA45" s="616"/>
      <c r="BB45" s="616"/>
      <c r="BC45" s="616"/>
      <c r="BD45" s="616"/>
      <c r="BE45" s="616"/>
      <c r="BI45" s="616"/>
    </row>
    <row r="46" spans="1:86" x14ac:dyDescent="0.2">
      <c r="F46" s="63"/>
      <c r="G46" s="63"/>
      <c r="H46" s="63"/>
      <c r="I46" s="996"/>
      <c r="J46" s="63"/>
      <c r="K46" s="63"/>
      <c r="L46" s="908"/>
      <c r="M46" s="385"/>
      <c r="AK46" s="997"/>
    </row>
    <row r="47" spans="1:86" x14ac:dyDescent="0.2">
      <c r="D47" s="908"/>
      <c r="L47" s="385"/>
      <c r="P47" s="908"/>
      <c r="Q47" s="908"/>
      <c r="R47" s="908"/>
      <c r="S47" s="908"/>
      <c r="T47" s="908"/>
      <c r="U47" s="908"/>
      <c r="V47" s="908"/>
      <c r="W47" s="908"/>
      <c r="AK47" s="997"/>
      <c r="AR47" s="908"/>
      <c r="BF47" s="908"/>
      <c r="BG47" s="908"/>
    </row>
    <row r="48" spans="1:86" x14ac:dyDescent="0.2">
      <c r="D48" s="908"/>
      <c r="L48" s="385"/>
      <c r="N48" s="908"/>
      <c r="AK48" s="997"/>
    </row>
    <row r="49" spans="3:37" x14ac:dyDescent="0.2">
      <c r="C49" s="908"/>
      <c r="D49" s="908"/>
      <c r="E49" s="908"/>
      <c r="F49" s="908"/>
      <c r="G49" s="908"/>
      <c r="H49" s="908"/>
      <c r="O49" s="908"/>
      <c r="P49" s="908"/>
      <c r="Q49" s="908"/>
      <c r="R49" s="908"/>
      <c r="S49" s="908"/>
      <c r="T49" s="908"/>
      <c r="U49" s="908"/>
      <c r="V49" s="908"/>
      <c r="W49" s="908"/>
      <c r="X49" s="908"/>
      <c r="Y49" s="908"/>
      <c r="Z49" s="908"/>
      <c r="AA49" s="908"/>
      <c r="AB49" s="908"/>
      <c r="AC49" s="908"/>
      <c r="AD49" s="908"/>
      <c r="AE49" s="908"/>
      <c r="AF49" s="908"/>
      <c r="AK49" s="997"/>
    </row>
    <row r="50" spans="3:37" x14ac:dyDescent="0.2">
      <c r="AK50" s="997"/>
    </row>
    <row r="51" spans="3:37" x14ac:dyDescent="0.2">
      <c r="C51" s="908"/>
      <c r="D51" s="908"/>
      <c r="E51" s="908"/>
      <c r="F51" s="908"/>
      <c r="G51" s="908"/>
      <c r="H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908"/>
      <c r="AC51" s="908"/>
      <c r="AD51" s="908"/>
      <c r="AE51" s="908"/>
      <c r="AF51" s="908"/>
      <c r="AK51" s="997"/>
    </row>
    <row r="52" spans="3:37" x14ac:dyDescent="0.2">
      <c r="AK52" s="997"/>
    </row>
    <row r="53" spans="3:37" x14ac:dyDescent="0.2">
      <c r="AK53" s="997"/>
    </row>
    <row r="54" spans="3:37" x14ac:dyDescent="0.2">
      <c r="AK54" s="997"/>
    </row>
    <row r="55" spans="3:37" x14ac:dyDescent="0.2">
      <c r="AK55" s="997"/>
    </row>
    <row r="56" spans="3:37" x14ac:dyDescent="0.2">
      <c r="AK56" s="997"/>
    </row>
    <row r="57" spans="3:37" x14ac:dyDescent="0.2">
      <c r="AK57" s="997"/>
    </row>
    <row r="58" spans="3:37" x14ac:dyDescent="0.2">
      <c r="AK58" s="997"/>
    </row>
    <row r="59" spans="3:37" x14ac:dyDescent="0.2">
      <c r="AK59" s="997"/>
    </row>
    <row r="60" spans="3:37" x14ac:dyDescent="0.2">
      <c r="AK60" s="997"/>
    </row>
    <row r="61" spans="3:37" x14ac:dyDescent="0.2">
      <c r="AK61" s="997"/>
    </row>
    <row r="62" spans="3:37" x14ac:dyDescent="0.2">
      <c r="AK62" s="997"/>
    </row>
    <row r="63" spans="3:37" x14ac:dyDescent="0.2">
      <c r="AK63" s="997"/>
    </row>
    <row r="64" spans="3:37" x14ac:dyDescent="0.2">
      <c r="AK64" s="997"/>
    </row>
    <row r="65" spans="37:37" x14ac:dyDescent="0.2">
      <c r="AK65" s="997"/>
    </row>
    <row r="66" spans="37:37" x14ac:dyDescent="0.2">
      <c r="AK66" s="997"/>
    </row>
  </sheetData>
  <phoneticPr fontId="24" type="noConversion"/>
  <pageMargins left="0.7" right="0.7" top="0.75" bottom="0.75" header="0.3" footer="0.3"/>
  <pageSetup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3BE59-8C98-4CD1-80E9-D8355DC42013}">
  <dimension ref="A1:CH66"/>
  <sheetViews>
    <sheetView zoomScaleNormal="100" workbookViewId="0">
      <selection activeCell="BF7" sqref="BF7"/>
    </sheetView>
  </sheetViews>
  <sheetFormatPr defaultColWidth="9.28515625" defaultRowHeight="14.25" x14ac:dyDescent="0.2"/>
  <cols>
    <col min="1" max="1" width="40.42578125" style="384" bestFit="1" customWidth="1"/>
    <col min="2" max="2" width="27.28515625" style="384" bestFit="1" customWidth="1"/>
    <col min="3" max="3" width="5.42578125" style="384" bestFit="1" customWidth="1"/>
    <col min="4" max="7" width="6" style="384" bestFit="1" customWidth="1"/>
    <col min="8" max="8" width="5.42578125" style="384" bestFit="1" customWidth="1"/>
    <col min="9" max="9" width="5.7109375" style="679" bestFit="1" customWidth="1"/>
    <col min="10" max="11" width="6" style="384" bestFit="1" customWidth="1"/>
    <col min="12" max="13" width="10.28515625" style="384" bestFit="1" customWidth="1"/>
    <col min="14" max="14" width="3" style="384" customWidth="1"/>
    <col min="15" max="15" width="7.7109375" style="384" bestFit="1" customWidth="1"/>
    <col min="16" max="16" width="7.7109375" style="382" bestFit="1" customWidth="1"/>
    <col min="17" max="17" width="7.5703125" style="382" bestFit="1" customWidth="1"/>
    <col min="18" max="20" width="7.7109375" style="382" bestFit="1" customWidth="1"/>
    <col min="21" max="21" width="7.5703125" style="382" bestFit="1" customWidth="1"/>
    <col min="22" max="23" width="7.7109375" style="382" bestFit="1" customWidth="1"/>
    <col min="24" max="24" width="7.7109375" style="431" bestFit="1" customWidth="1"/>
    <col min="25" max="25" width="7.5703125" style="431" bestFit="1" customWidth="1"/>
    <col min="26" max="28" width="7.7109375" style="431" bestFit="1" customWidth="1"/>
    <col min="29" max="29" width="7.5703125" style="431" bestFit="1" customWidth="1"/>
    <col min="30" max="32" width="7.7109375" style="431" bestFit="1" customWidth="1"/>
    <col min="33" max="33" width="7.5703125" style="430" bestFit="1" customWidth="1"/>
    <col min="34" max="36" width="7.7109375" style="430" bestFit="1" customWidth="1"/>
    <col min="37" max="37" width="7.7109375" style="715" bestFit="1" customWidth="1"/>
    <col min="38" max="40" width="8.28515625" style="431" bestFit="1" customWidth="1"/>
    <col min="41" max="41" width="10.28515625" style="385" bestFit="1" customWidth="1"/>
    <col min="42" max="42" width="10.42578125" style="385" bestFit="1" customWidth="1"/>
    <col min="43" max="43" width="7.7109375" style="382" customWidth="1"/>
    <col min="44" max="44" width="7.42578125" style="382" bestFit="1" customWidth="1"/>
    <col min="45" max="45" width="7.7109375" style="395" bestFit="1" customWidth="1"/>
    <col min="46" max="46" width="7.42578125" style="395" bestFit="1" customWidth="1"/>
    <col min="47" max="47" width="7.7109375" style="395" bestFit="1" customWidth="1"/>
    <col min="48" max="48" width="7.42578125" style="395" bestFit="1" customWidth="1"/>
    <col min="49" max="49" width="7.7109375" style="395" bestFit="1" customWidth="1"/>
    <col min="50" max="50" width="7.42578125" style="395" bestFit="1" customWidth="1"/>
    <col min="51" max="51" width="7.7109375" style="395" bestFit="1" customWidth="1"/>
    <col min="52" max="52" width="7.42578125" style="395" bestFit="1" customWidth="1"/>
    <col min="53" max="53" width="7.7109375" style="395" bestFit="1" customWidth="1"/>
    <col min="54" max="54" width="7.42578125" style="395" bestFit="1" customWidth="1"/>
    <col min="55" max="56" width="7.7109375" style="395" bestFit="1" customWidth="1"/>
    <col min="57" max="57" width="8" style="395" bestFit="1" customWidth="1"/>
    <col min="58" max="59" width="10.28515625" style="382" bestFit="1" customWidth="1"/>
    <col min="60" max="60" width="9.28515625" style="384"/>
    <col min="61" max="61" width="10.28515625" style="395" bestFit="1" customWidth="1"/>
    <col min="62" max="16384" width="9.28515625" style="384"/>
  </cols>
  <sheetData>
    <row r="1" spans="1:63" x14ac:dyDescent="0.2">
      <c r="A1" s="383" t="s">
        <v>131</v>
      </c>
      <c r="D1" s="385"/>
      <c r="N1" s="382"/>
      <c r="P1" s="386"/>
      <c r="Q1" s="386"/>
      <c r="R1" s="386"/>
      <c r="S1" s="386"/>
      <c r="T1" s="386"/>
      <c r="U1" s="386"/>
      <c r="V1" s="386"/>
      <c r="W1" s="386"/>
      <c r="X1" s="430"/>
      <c r="Y1" s="430"/>
      <c r="Z1" s="430"/>
      <c r="AA1" s="430"/>
      <c r="AB1" s="430"/>
      <c r="AC1" s="430"/>
      <c r="AD1" s="430"/>
      <c r="AE1" s="430"/>
      <c r="AF1" s="430"/>
      <c r="AK1" s="679"/>
      <c r="AL1" s="384"/>
      <c r="AM1" s="384"/>
      <c r="AN1" s="384"/>
      <c r="AS1" s="40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386"/>
      <c r="BG1" s="386"/>
      <c r="BI1" s="404"/>
    </row>
    <row r="2" spans="1:63" ht="22.5" x14ac:dyDescent="0.2">
      <c r="A2" s="388" t="s">
        <v>119</v>
      </c>
      <c r="B2" s="380"/>
      <c r="C2" s="769">
        <v>2013</v>
      </c>
      <c r="D2" s="769">
        <v>2014</v>
      </c>
      <c r="E2" s="769">
        <v>2015</v>
      </c>
      <c r="F2" s="769">
        <v>2016</v>
      </c>
      <c r="G2" s="769">
        <v>2017</v>
      </c>
      <c r="H2" s="769">
        <v>2018</v>
      </c>
      <c r="I2" s="769">
        <v>2019</v>
      </c>
      <c r="J2" s="769">
        <v>2020</v>
      </c>
      <c r="K2" s="769" t="s">
        <v>122</v>
      </c>
      <c r="L2" s="280" t="s">
        <v>128</v>
      </c>
      <c r="M2" s="280" t="s">
        <v>138</v>
      </c>
      <c r="N2" s="178"/>
      <c r="O2" s="925" t="s">
        <v>20</v>
      </c>
      <c r="P2" s="925" t="s">
        <v>34</v>
      </c>
      <c r="Q2" s="925" t="s">
        <v>45</v>
      </c>
      <c r="R2" s="925" t="s">
        <v>46</v>
      </c>
      <c r="S2" s="925" t="s">
        <v>48</v>
      </c>
      <c r="T2" s="925" t="s">
        <v>49</v>
      </c>
      <c r="U2" s="925" t="s">
        <v>53</v>
      </c>
      <c r="V2" s="925" t="s">
        <v>54</v>
      </c>
      <c r="W2" s="925" t="s">
        <v>55</v>
      </c>
      <c r="X2" s="925" t="s">
        <v>56</v>
      </c>
      <c r="Y2" s="925" t="s">
        <v>60</v>
      </c>
      <c r="Z2" s="925" t="s">
        <v>61</v>
      </c>
      <c r="AA2" s="925" t="s">
        <v>62</v>
      </c>
      <c r="AB2" s="925" t="s">
        <v>63</v>
      </c>
      <c r="AC2" s="925" t="s">
        <v>67</v>
      </c>
      <c r="AD2" s="925" t="s">
        <v>70</v>
      </c>
      <c r="AE2" s="925" t="s">
        <v>74</v>
      </c>
      <c r="AF2" s="925" t="s">
        <v>80</v>
      </c>
      <c r="AG2" s="926" t="s">
        <v>82</v>
      </c>
      <c r="AH2" s="926" t="s">
        <v>88</v>
      </c>
      <c r="AI2" s="926" t="s">
        <v>89</v>
      </c>
      <c r="AJ2" s="926" t="s">
        <v>87</v>
      </c>
      <c r="AK2" s="927" t="s">
        <v>90</v>
      </c>
      <c r="AL2" s="925" t="s">
        <v>107</v>
      </c>
      <c r="AM2" s="925" t="s">
        <v>124</v>
      </c>
      <c r="AN2" s="925" t="s">
        <v>132</v>
      </c>
      <c r="AO2" s="928" t="s">
        <v>133</v>
      </c>
      <c r="AP2" s="929" t="s">
        <v>135</v>
      </c>
      <c r="AQ2" s="178"/>
      <c r="AR2" s="499" t="s">
        <v>39</v>
      </c>
      <c r="AS2" s="499" t="s">
        <v>40</v>
      </c>
      <c r="AT2" s="499" t="s">
        <v>47</v>
      </c>
      <c r="AU2" s="499" t="s">
        <v>50</v>
      </c>
      <c r="AV2" s="499" t="s">
        <v>57</v>
      </c>
      <c r="AW2" s="499" t="s">
        <v>59</v>
      </c>
      <c r="AX2" s="499" t="s">
        <v>64</v>
      </c>
      <c r="AY2" s="499" t="s">
        <v>66</v>
      </c>
      <c r="AZ2" s="499" t="s">
        <v>71</v>
      </c>
      <c r="BA2" s="499" t="s">
        <v>81</v>
      </c>
      <c r="BB2" s="930" t="s">
        <v>93</v>
      </c>
      <c r="BC2" s="930" t="s">
        <v>94</v>
      </c>
      <c r="BD2" s="930" t="s">
        <v>109</v>
      </c>
      <c r="BE2" s="930" t="s">
        <v>134</v>
      </c>
      <c r="BF2" s="931" t="s">
        <v>136</v>
      </c>
      <c r="BG2" s="931" t="s">
        <v>137</v>
      </c>
      <c r="BH2" s="498"/>
      <c r="BI2" s="499" t="s">
        <v>69</v>
      </c>
      <c r="BJ2" s="438"/>
      <c r="BK2" s="387"/>
    </row>
    <row r="3" spans="1:63" x14ac:dyDescent="0.2">
      <c r="A3" s="119" t="s">
        <v>33</v>
      </c>
      <c r="B3" s="25"/>
      <c r="C3" s="932"/>
      <c r="D3" s="932"/>
      <c r="E3" s="932"/>
      <c r="F3" s="932"/>
      <c r="G3" s="932"/>
      <c r="H3" s="932"/>
      <c r="I3" s="955"/>
      <c r="J3" s="933"/>
      <c r="K3" s="933"/>
      <c r="N3" s="278"/>
      <c r="P3" s="553"/>
      <c r="Q3" s="553"/>
      <c r="R3" s="553"/>
      <c r="S3" s="553"/>
      <c r="T3" s="553"/>
      <c r="U3" s="553"/>
      <c r="V3" s="553"/>
      <c r="W3" s="553"/>
      <c r="X3" s="934"/>
      <c r="Y3" s="934"/>
      <c r="Z3" s="934"/>
      <c r="AA3" s="934"/>
      <c r="AB3" s="934"/>
      <c r="AC3" s="934"/>
      <c r="AD3" s="934"/>
      <c r="AE3" s="934"/>
      <c r="AF3" s="934"/>
      <c r="AG3" s="956"/>
      <c r="AH3" s="956"/>
      <c r="AI3" s="956"/>
      <c r="AJ3" s="956"/>
      <c r="AK3" s="957"/>
      <c r="AL3" s="382"/>
      <c r="AM3" s="382"/>
      <c r="AN3" s="382"/>
      <c r="AO3" s="935"/>
      <c r="AQ3" s="936"/>
      <c r="AR3" s="2"/>
      <c r="AS3" s="380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937"/>
      <c r="BG3" s="937"/>
      <c r="BI3" s="380"/>
    </row>
    <row r="4" spans="1:63" s="382" customFormat="1" x14ac:dyDescent="0.2">
      <c r="A4" s="388" t="s">
        <v>24</v>
      </c>
      <c r="B4" s="378"/>
      <c r="C4" s="776">
        <f t="shared" ref="C4:J4" si="0">SUM(C5:C9)</f>
        <v>188.48710791726725</v>
      </c>
      <c r="D4" s="776">
        <f t="shared" si="0"/>
        <v>151.31844554744308</v>
      </c>
      <c r="E4" s="776">
        <f t="shared" si="0"/>
        <v>191.44193881696035</v>
      </c>
      <c r="F4" s="776">
        <f t="shared" si="0"/>
        <v>187.55400342262732</v>
      </c>
      <c r="G4" s="776">
        <f t="shared" si="0"/>
        <v>190.50883432232044</v>
      </c>
      <c r="H4" s="776">
        <f t="shared" si="0"/>
        <v>190.50883432232041</v>
      </c>
      <c r="I4" s="958">
        <f t="shared" si="0"/>
        <v>189.57843492037182</v>
      </c>
      <c r="J4" s="958">
        <f t="shared" si="0"/>
        <v>154.55752355391624</v>
      </c>
      <c r="K4" s="958">
        <f t="shared" ref="K4" si="1">SUM(K5:K9)</f>
        <v>183.4835827973732</v>
      </c>
      <c r="L4" s="916">
        <f>IF(ISERROR(J4/I4),"N/A",IF(I4&lt;0,"N/A",IF(J4&lt;0,"N/A",IF(J4/I4-1&gt;300%,"&gt;±300%",IF(J4/I4-1&lt;-300%,"&gt;±300%",J4/I4-1)))))</f>
        <v>-0.18473045935401533</v>
      </c>
      <c r="M4" s="916">
        <f>IF(ISERROR(K4/J4),"N/A",IF(J4&lt;0,"N/A",IF(K4&lt;0,"N/A",IF(K4/J4-1&gt;300%,"&gt;±300%",IF(K4/J4-1&lt;-300%,"&gt;±300%",K4/J4-1)))))</f>
        <v>0.18715400310724006</v>
      </c>
      <c r="N4" s="393"/>
      <c r="O4" s="776">
        <f t="shared" ref="O4:AM4" si="2">SUM(O5:O9)</f>
        <v>40.901080348383893</v>
      </c>
      <c r="P4" s="776">
        <f t="shared" si="2"/>
        <v>44.011428663850353</v>
      </c>
      <c r="Q4" s="776">
        <f t="shared" si="2"/>
        <v>42.300737090343794</v>
      </c>
      <c r="R4" s="776">
        <f t="shared" si="2"/>
        <v>48.054881473956733</v>
      </c>
      <c r="S4" s="776">
        <f t="shared" si="2"/>
        <v>51.476264620969843</v>
      </c>
      <c r="T4" s="776">
        <f t="shared" si="2"/>
        <v>50.232125294783259</v>
      </c>
      <c r="U4" s="776">
        <f t="shared" si="2"/>
        <v>39.501423606423984</v>
      </c>
      <c r="V4" s="776">
        <f t="shared" si="2"/>
        <v>51.320747205196518</v>
      </c>
      <c r="W4" s="776">
        <f t="shared" si="2"/>
        <v>50.387642710556577</v>
      </c>
      <c r="X4" s="776">
        <f t="shared" si="2"/>
        <v>46.344189900450182</v>
      </c>
      <c r="Y4" s="776">
        <f t="shared" si="2"/>
        <v>44.322463495396995</v>
      </c>
      <c r="Z4" s="776">
        <f t="shared" si="2"/>
        <v>48.36591630550339</v>
      </c>
      <c r="AA4" s="776">
        <f t="shared" si="2"/>
        <v>48.676951137050033</v>
      </c>
      <c r="AB4" s="776">
        <f t="shared" si="2"/>
        <v>49.14350338437</v>
      </c>
      <c r="AC4" s="776">
        <f t="shared" si="2"/>
        <v>40.434528101063933</v>
      </c>
      <c r="AD4" s="776">
        <f t="shared" si="2"/>
        <v>49.921090463236617</v>
      </c>
      <c r="AE4" s="776">
        <f t="shared" si="2"/>
        <v>51.787299452516486</v>
      </c>
      <c r="AF4" s="776">
        <f t="shared" si="2"/>
        <v>48.676951137050033</v>
      </c>
      <c r="AG4" s="959">
        <f t="shared" si="2"/>
        <v>41.050456353127537</v>
      </c>
      <c r="AH4" s="959">
        <f t="shared" si="2"/>
        <v>51.793833757992125</v>
      </c>
      <c r="AI4" s="959">
        <f t="shared" si="2"/>
        <v>47.60600305402275</v>
      </c>
      <c r="AJ4" s="959">
        <f t="shared" si="2"/>
        <v>49.1281417552294</v>
      </c>
      <c r="AK4" s="959">
        <f t="shared" si="2"/>
        <v>38.653173764304491</v>
      </c>
      <c r="AL4" s="959">
        <f t="shared" si="2"/>
        <v>29.144203279403207</v>
      </c>
      <c r="AM4" s="959">
        <f t="shared" si="2"/>
        <v>46.368311764142689</v>
      </c>
      <c r="AN4" s="959">
        <f>SUM(AN5:AN9)</f>
        <v>40.391834746065861</v>
      </c>
      <c r="AO4" s="916">
        <f>IF(ISERROR(AN4/AJ4),"N/A",IF(AJ4&lt;0,"N/A",IF(AN4&lt;0,"N/A",IF(AN4/AJ4-1&gt;300%,"&gt;±300%",IF(AN4/AJ4-1&lt;-300%,"&gt;±300%",AN4/AJ4-1)))))</f>
        <v>-0.17782693782089998</v>
      </c>
      <c r="AP4" s="916">
        <f>IF(ISERROR(AN4/AM4),"N/A",IF(AM4&lt;0,"N/A",IF(AN4&lt;0,"N/A",IF(AN4/AM4-1&gt;300%,"&gt;±300%",IF(AN4/AM4-1&lt;-300%,"&gt;±300%",AN4/AM4-1)))))</f>
        <v>-0.12889140860846537</v>
      </c>
      <c r="AQ4" s="4"/>
      <c r="AR4" s="378">
        <f t="shared" ref="AR4:AS4" si="3">SUM(AR5:AR9)</f>
        <v>66.405936535208838</v>
      </c>
      <c r="AS4" s="378">
        <f t="shared" si="3"/>
        <v>84.912509012234239</v>
      </c>
      <c r="AT4" s="378">
        <f t="shared" ref="AT4:AT10" si="4">SUM(Q4:R4)</f>
        <v>90.355618564300528</v>
      </c>
      <c r="AU4" s="378">
        <f t="shared" ref="AU4:AU10" si="5">SUM(S4:T4)</f>
        <v>101.7083899157531</v>
      </c>
      <c r="AV4" s="378">
        <f t="shared" ref="AV4:AV10" si="6">SUM(U4:V4)</f>
        <v>90.822170811620509</v>
      </c>
      <c r="AW4" s="378">
        <f t="shared" ref="AW4:AW10" si="7">SUM(W4:X4)</f>
        <v>96.731832611006752</v>
      </c>
      <c r="AX4" s="378">
        <f t="shared" ref="AX4:AX10" si="8">SUM(Y4:Z4)</f>
        <v>92.688379800900378</v>
      </c>
      <c r="AY4" s="378">
        <f t="shared" ref="AY4:AY11" si="9">SUM(AA4:AB4)</f>
        <v>97.820454521420032</v>
      </c>
      <c r="AZ4" s="378">
        <f t="shared" ref="AZ4:AZ11" si="10">SUM(AC4:AD4)</f>
        <v>90.355618564300556</v>
      </c>
      <c r="BA4" s="378">
        <f t="shared" ref="BA4:BA11" si="11">SUM(AE4:AF4)</f>
        <v>100.46425058956652</v>
      </c>
      <c r="BB4" s="378">
        <f t="shared" ref="BB4:BB11" si="12">SUM(AG4:AH4)</f>
        <v>92.844290111119662</v>
      </c>
      <c r="BC4" s="378">
        <f t="shared" ref="BC4:BC11" si="13">SUM(AI4:AJ4)</f>
        <v>96.734144809252143</v>
      </c>
      <c r="BD4" s="378">
        <f t="shared" ref="BD4:BD10" si="14">SUM(AK4:AL4)</f>
        <v>67.797377043707698</v>
      </c>
      <c r="BE4" s="378">
        <f>SUM(AM4:AN4)</f>
        <v>86.760146510208557</v>
      </c>
      <c r="BF4" s="916">
        <f>IF(ISERROR(BE4/BC4),"N/A",IF(BC4&lt;0,"N/A",IF(BE4&lt;0,"N/A",IF(BE4/BC4-1&gt;300%,"&gt;±300%",IF(BE4/BC4-1&lt;-300%,"&gt;±300%",BE4/BC4-1)))))</f>
        <v>-0.10310731871058654</v>
      </c>
      <c r="BG4" s="916">
        <f>IF(ISERROR(BE4/BD4),"N/A",IF(BD4&lt;0,"N/A",IF(BE4&lt;0,"N/A",IF(BE4/BD4-1&gt;300%,"&gt;±300%",IF(BE4/BD4-1&lt;-300%,"&gt;±300%",BE4/BD4-1)))))</f>
        <v>0.27969768585996935</v>
      </c>
      <c r="BH4" s="20"/>
      <c r="BI4" s="378">
        <f>SUM(AK4:AN4)</f>
        <v>154.55752355391624</v>
      </c>
      <c r="BJ4" s="20"/>
    </row>
    <row r="5" spans="1:63" s="382" customFormat="1" x14ac:dyDescent="0.2">
      <c r="A5" s="379"/>
      <c r="B5" s="379" t="s">
        <v>0</v>
      </c>
      <c r="C5" s="782">
        <f>'Table 1(Q4''20)'!C5/32.15074</f>
        <v>135.1446343070175</v>
      </c>
      <c r="D5" s="782">
        <f>'Table 1(Q4''20)'!D5/32.15074</f>
        <v>97.198384858326747</v>
      </c>
      <c r="E5" s="782">
        <f>'Table 1(Q4''20)'!E5/32.15074</f>
        <v>139.1880871171239</v>
      </c>
      <c r="F5" s="782">
        <f>'Table 1(Q4''20)'!F5/32.15074</f>
        <v>132.18980340732438</v>
      </c>
      <c r="G5" s="782">
        <f>'Table 1(Q4''20)'!G5/32.15074</f>
        <v>136.23325621743078</v>
      </c>
      <c r="H5" s="782">
        <f>'Table 1(Q4''20)'!H5/32.15074</f>
        <v>139.03256970135058</v>
      </c>
      <c r="I5" s="960">
        <f>'Table 1(Q4''20)'!I5/32.15074</f>
        <v>136.92095455757971</v>
      </c>
      <c r="J5" s="960">
        <f>'Table 1(Q4''20)'!J5/32.15074</f>
        <v>101.67900526888876</v>
      </c>
      <c r="K5" s="960">
        <f>'Table 1(Q4''20)'!K5/32.15074</f>
        <v>130.57348273599504</v>
      </c>
      <c r="L5" s="27">
        <f>IF(ISERROR(J5/I5),"N/A",IF(I5&lt;0,"N/A",IF(J5&lt;0,"N/A",IF(J5/I5-1&gt;300%,"&gt;±300%",IF(J5/I5-1&lt;-300%,"&gt;±300%",J5/I5-1)))))</f>
        <v>-0.25738901253329027</v>
      </c>
      <c r="M5" s="27">
        <f>IF(ISERROR(K5/J5),"N/A",IF(J5&lt;0,"N/A",IF(K5&lt;0,"N/A",IF(K5/J5-1&gt;300%,"&gt;±300%",IF(K5/J5-1&lt;-300%,"&gt;±300%",K5/J5-1)))))</f>
        <v>0.28417348685399935</v>
      </c>
      <c r="N5" s="393"/>
      <c r="O5" s="532">
        <f>'Table 1(Q4''20)'!O5/32.15074</f>
        <v>27.060030344558168</v>
      </c>
      <c r="P5" s="532">
        <f>'Table 1(Q4''20)'!P5/32.15074</f>
        <v>30.481413491571267</v>
      </c>
      <c r="Q5" s="532">
        <f>'Table 1(Q4''20)'!Q5/32.15074</f>
        <v>29.237274165384687</v>
      </c>
      <c r="R5" s="532">
        <f>'Table 1(Q4''20)'!R5/32.15074</f>
        <v>35.146935964770954</v>
      </c>
      <c r="S5" s="532">
        <f>'Table 1(Q4''20)'!S5/32.15074</f>
        <v>37.79073203291744</v>
      </c>
      <c r="T5" s="532">
        <f>'Table 1(Q4''20)'!T5/32.15074</f>
        <v>37.168662369824148</v>
      </c>
      <c r="U5" s="532">
        <f>'Table 1(Q4''20)'!U5/32.15074</f>
        <v>25.193821355278292</v>
      </c>
      <c r="V5" s="532">
        <f>'Table 1(Q4''20)'!V5/32.15074</f>
        <v>37.324179785597472</v>
      </c>
      <c r="W5" s="532">
        <f>'Table 1(Q4''20)'!W5/32.15074</f>
        <v>36.70211012250418</v>
      </c>
      <c r="X5" s="532">
        <f>'Table 1(Q4''20)'!X5/32.15074</f>
        <v>33.125209559717753</v>
      </c>
      <c r="Y5" s="532">
        <f>'Table 1(Q4''20)'!Y5/32.15074</f>
        <v>32.036587649304494</v>
      </c>
      <c r="Z5" s="532">
        <f>'Table 1(Q4''20)'!Z5/32.15074</f>
        <v>34.058314054357695</v>
      </c>
      <c r="AA5" s="532">
        <f>'Table 1(Q4''20)'!AA5/32.15074</f>
        <v>35.457970796317596</v>
      </c>
      <c r="AB5" s="532">
        <f>'Table 1(Q4''20)'!AB5/32.15074</f>
        <v>34.524866301677662</v>
      </c>
      <c r="AC5" s="532">
        <f>'Table 1(Q4''20)'!AC5/32.15074</f>
        <v>28.459687086518073</v>
      </c>
      <c r="AD5" s="532">
        <f>'Table 1(Q4''20)'!AD5/32.15074</f>
        <v>36.080040459410888</v>
      </c>
      <c r="AE5" s="532">
        <f>'Table 1(Q4''20)'!AE5/32.15074</f>
        <v>38.257284280237407</v>
      </c>
      <c r="AF5" s="532">
        <f>'Table 1(Q4''20)'!AF5/32.15074</f>
        <v>36.391075290957531</v>
      </c>
      <c r="AG5" s="961">
        <f>'Table 1(Q4''20)'!AG5/32.15074</f>
        <v>27.171408807386705</v>
      </c>
      <c r="AH5" s="961">
        <f>'Table 1(Q4''20)'!AH5/32.15074</f>
        <v>37.880711066598252</v>
      </c>
      <c r="AI5" s="961">
        <f>'Table 1(Q4''20)'!AI5/32.15074</f>
        <v>34.884676527963144</v>
      </c>
      <c r="AJ5" s="961">
        <f>'Table 1(Q4''20)'!AJ5/32.15074</f>
        <v>36.984158155631597</v>
      </c>
      <c r="AK5" s="961">
        <f>'Table 1(Q4''20)'!AK5/32.15074</f>
        <v>25.87487013501525</v>
      </c>
      <c r="AL5" s="961">
        <f>'Table 1(Q4''20)'!AL5/32.15074</f>
        <v>15.995206242302167</v>
      </c>
      <c r="AM5" s="961">
        <f>'Table 1(Q4''20)'!AM5/32.15074</f>
        <v>32.833964707897536</v>
      </c>
      <c r="AN5" s="961">
        <f>'Table 1(Q4''20)'!AN5/32.15074</f>
        <v>26.974964183673812</v>
      </c>
      <c r="AO5" s="916">
        <f t="shared" ref="AO5:AO11" si="15">IF(ISERROR(AN5/AJ5),"N/A",IF(AJ5&lt;0,"N/A",IF(AN5&lt;0,"N/A",IF(AN5/AJ5-1&gt;300%,"&gt;±300%",IF(AN5/AJ5-1&lt;-300%,"&gt;±300%",AN5/AJ5-1)))))</f>
        <v>-0.27063463036899438</v>
      </c>
      <c r="AP5" s="916">
        <f t="shared" ref="AP5:AP11" si="16">IF(ISERROR(AN5/AM5),"N/A",IF(AM5&lt;0,"N/A",IF(AN5&lt;0,"N/A",IF(AN5/AM5-1&gt;300%,"&gt;±300%",IF(AN5/AM5-1&lt;-300%,"&gt;±300%",AN5/AM5-1)))))</f>
        <v>-0.17844328506616391</v>
      </c>
      <c r="AQ5" s="4"/>
      <c r="AR5" s="381">
        <f>'Table 1(Q4''20)'!AR5/32.15074</f>
        <v>39.656941022197316</v>
      </c>
      <c r="AS5" s="381">
        <f>SUM(O5:P5)</f>
        <v>57.541443836129432</v>
      </c>
      <c r="AT5" s="381">
        <f>SUM(Q5:R5)</f>
        <v>64.384210130155637</v>
      </c>
      <c r="AU5" s="381">
        <f t="shared" si="5"/>
        <v>74.959394402741594</v>
      </c>
      <c r="AV5" s="381">
        <f t="shared" si="6"/>
        <v>62.518001140875768</v>
      </c>
      <c r="AW5" s="381">
        <f t="shared" si="7"/>
        <v>69.82731968222194</v>
      </c>
      <c r="AX5" s="381">
        <f t="shared" si="8"/>
        <v>66.094901703662188</v>
      </c>
      <c r="AY5" s="381">
        <f t="shared" si="9"/>
        <v>69.982837097995258</v>
      </c>
      <c r="AZ5" s="381">
        <f t="shared" si="10"/>
        <v>64.539727545928969</v>
      </c>
      <c r="BA5" s="381">
        <f t="shared" si="11"/>
        <v>74.648359571194931</v>
      </c>
      <c r="BB5" s="381">
        <f t="shared" si="12"/>
        <v>65.052119873984964</v>
      </c>
      <c r="BC5" s="381">
        <f t="shared" si="13"/>
        <v>71.868834683594741</v>
      </c>
      <c r="BD5" s="381">
        <f t="shared" si="14"/>
        <v>41.870076377317417</v>
      </c>
      <c r="BE5" s="381">
        <f>SUM(AM5:AN5)</f>
        <v>59.808928891571348</v>
      </c>
      <c r="BF5" s="27">
        <f t="shared" ref="BF5:BF11" si="17">IF(ISERROR(BE5/BC5),"N/A",IF(BC5&lt;0,"N/A",IF(BE5&lt;0,"N/A",IF(BE5/BC5-1&gt;300%,"&gt;±300%",IF(BE5/BC5-1&lt;-300%,"&gt;±300%",BE5/BC5-1)))))</f>
        <v>-0.16780438760580418</v>
      </c>
      <c r="BG5" s="27">
        <f>IF(ISERROR(BE5/BD5),"N/A",IF(BD5&lt;0,"N/A",IF(BE5&lt;0,"N/A",IF(BE5/BD5-1&gt;300%,"&gt;±300%",IF(BE5/BD5-1&lt;-300%,"&gt;±300%",BE5/BD5-1)))))</f>
        <v>0.42844088347476905</v>
      </c>
      <c r="BH5" s="20"/>
      <c r="BI5" s="381">
        <f t="shared" ref="BI5:BI11" si="18">SUM(AK5:AN5)</f>
        <v>101.67900526888877</v>
      </c>
      <c r="BJ5" s="20"/>
    </row>
    <row r="6" spans="1:63" x14ac:dyDescent="0.2">
      <c r="A6" s="379"/>
      <c r="B6" s="379" t="s">
        <v>8</v>
      </c>
      <c r="C6" s="782">
        <f>'Table 1(Q4''20)'!C6/32.15074</f>
        <v>12.596910677639146</v>
      </c>
      <c r="D6" s="782">
        <f>'Table 1(Q4''20)'!D6/32.15074</f>
        <v>12.596910677639146</v>
      </c>
      <c r="E6" s="782">
        <f>'Table 1(Q4''20)'!E6/32.15074</f>
        <v>12.596910677639146</v>
      </c>
      <c r="F6" s="782">
        <f>'Table 1(Q4''20)'!F6/32.15074</f>
        <v>15.240706745785634</v>
      </c>
      <c r="G6" s="782">
        <f>'Table 1(Q4''20)'!G6/32.15074</f>
        <v>14.929671914238989</v>
      </c>
      <c r="H6" s="782">
        <f>'Table 1(Q4''20)'!H6/32.15074</f>
        <v>14.46311966691902</v>
      </c>
      <c r="I6" s="960">
        <f>'Table 1(Q4''20)'!I6/32.15074</f>
        <v>14.155860798227351</v>
      </c>
      <c r="J6" s="960">
        <f>'Table 1(Q4''20)'!J6/32.15074</f>
        <v>14.812128118979532</v>
      </c>
      <c r="K6" s="960">
        <f>'Table 1(Q4''20)'!K6/32.15074</f>
        <v>14.387014467063029</v>
      </c>
      <c r="L6" s="27">
        <f t="shared" ref="L6:M11" si="19">IF(ISERROR(J6/I6),"N/A",IF(I6&lt;0,"N/A",IF(J6&lt;0,"N/A",IF(J6/I6-1&gt;300%,"&gt;±300%",IF(J6/I6-1&lt;-300%,"&gt;±300%",J6/I6-1)))))</f>
        <v>4.6360114026718913E-2</v>
      </c>
      <c r="M6" s="27">
        <f t="shared" si="19"/>
        <v>-2.8700376374127035E-2</v>
      </c>
      <c r="N6" s="393"/>
      <c r="O6" s="532">
        <f>'Table 1(Q4''20)'!O6/32.15074</f>
        <v>2.9548308996931332</v>
      </c>
      <c r="P6" s="532">
        <f>'Table 1(Q4''20)'!P6/32.15074</f>
        <v>2.9548308996931332</v>
      </c>
      <c r="Q6" s="532">
        <f>'Table 1(Q4''20)'!Q6/32.15074</f>
        <v>2.9548308996931332</v>
      </c>
      <c r="R6" s="532">
        <f>'Table 1(Q4''20)'!R6/32.15074</f>
        <v>2.4882786523731646</v>
      </c>
      <c r="S6" s="532">
        <f>'Table 1(Q4''20)'!S6/32.15074</f>
        <v>3.5769005627864243</v>
      </c>
      <c r="T6" s="532">
        <f>'Table 1(Q4''20)'!T6/32.15074</f>
        <v>3.4213831470131013</v>
      </c>
      <c r="U6" s="532">
        <f>'Table 1(Q4''20)'!U6/32.15074</f>
        <v>4.0434528101063929</v>
      </c>
      <c r="V6" s="532">
        <f>'Table 1(Q4''20)'!V6/32.15074</f>
        <v>3.7324179785597473</v>
      </c>
      <c r="W6" s="532">
        <f>'Table 1(Q4''20)'!W6/32.15074</f>
        <v>3.7324179785597473</v>
      </c>
      <c r="X6" s="532">
        <f>'Table 1(Q4''20)'!X6/32.15074</f>
        <v>3.7324179785597473</v>
      </c>
      <c r="Y6" s="532">
        <f>'Table 1(Q4''20)'!Y6/32.15074</f>
        <v>3.5769005627864243</v>
      </c>
      <c r="Z6" s="532">
        <f>'Table 1(Q4''20)'!Z6/32.15074</f>
        <v>3.8879353943330699</v>
      </c>
      <c r="AA6" s="532">
        <f>'Table 1(Q4''20)'!AA6/32.15074</f>
        <v>3.1103483154664557</v>
      </c>
      <c r="AB6" s="532">
        <f>'Table 1(Q4''20)'!AB6/32.15074</f>
        <v>4.354487641653038</v>
      </c>
      <c r="AC6" s="532">
        <f>'Table 1(Q4''20)'!AC6/32.15074</f>
        <v>3.5769005627864243</v>
      </c>
      <c r="AD6" s="532">
        <f>'Table 1(Q4''20)'!AD6/32.15074</f>
        <v>3.5769005627864243</v>
      </c>
      <c r="AE6" s="532">
        <f>'Table 1(Q4''20)'!AE6/32.15074</f>
        <v>3.7324179785597473</v>
      </c>
      <c r="AF6" s="532">
        <f>'Table 1(Q4''20)'!AF6/32.15074</f>
        <v>3.7324179785597473</v>
      </c>
      <c r="AG6" s="961">
        <f>'Table 1(Q4''20)'!AG6/32.15074</f>
        <v>3.5020997961477716</v>
      </c>
      <c r="AH6" s="961">
        <f>'Table 1(Q4''20)'!AH6/32.15074</f>
        <v>3.7379058771275555</v>
      </c>
      <c r="AI6" s="961">
        <f>'Table 1(Q4''20)'!AI6/32.15074</f>
        <v>3.6220006133606875</v>
      </c>
      <c r="AJ6" s="961">
        <f>'Table 1(Q4''20)'!AJ6/32.15074</f>
        <v>3.2938545115913351</v>
      </c>
      <c r="AK6" s="961">
        <f>'Table 1(Q4''20)'!AK6/32.15074</f>
        <v>3.6773385835249743</v>
      </c>
      <c r="AL6" s="961">
        <f>'Table 1(Q4''20)'!AL6/32.15074</f>
        <v>3.6286693030742136</v>
      </c>
      <c r="AM6" s="961">
        <f>'Table 1(Q4''20)'!AM6/32.15074</f>
        <v>3.7728268740078352</v>
      </c>
      <c r="AN6" s="961">
        <f>'Table 1(Q4''20)'!AN6/32.15074</f>
        <v>3.7332933583725088</v>
      </c>
      <c r="AO6" s="916">
        <f t="shared" si="15"/>
        <v>0.13341173547124008</v>
      </c>
      <c r="AP6" s="916">
        <f t="shared" si="16"/>
        <v>-1.047848654484651E-2</v>
      </c>
      <c r="AQ6" s="4"/>
      <c r="AR6" s="381">
        <f>'Table 1(Q4''20)'!AR6/32.15074</f>
        <v>6.6872488782528805</v>
      </c>
      <c r="AS6" s="381">
        <f t="shared" ref="AS6:AS10" si="20">SUM(O6:P6)</f>
        <v>5.9096617993862663</v>
      </c>
      <c r="AT6" s="381">
        <f t="shared" si="4"/>
        <v>5.4431095520662982</v>
      </c>
      <c r="AU6" s="381">
        <f t="shared" si="5"/>
        <v>6.9982837097995256</v>
      </c>
      <c r="AV6" s="381">
        <f t="shared" si="6"/>
        <v>7.7758707886661398</v>
      </c>
      <c r="AW6" s="381">
        <f t="shared" si="7"/>
        <v>7.4648359571194947</v>
      </c>
      <c r="AX6" s="381">
        <f t="shared" si="8"/>
        <v>7.4648359571194938</v>
      </c>
      <c r="AY6" s="381">
        <f t="shared" si="9"/>
        <v>7.4648359571194938</v>
      </c>
      <c r="AZ6" s="381">
        <f t="shared" si="10"/>
        <v>7.1538011255728486</v>
      </c>
      <c r="BA6" s="381">
        <f t="shared" si="11"/>
        <v>7.4648359571194947</v>
      </c>
      <c r="BB6" s="381">
        <f t="shared" si="12"/>
        <v>7.2400056732753271</v>
      </c>
      <c r="BC6" s="381">
        <f t="shared" si="13"/>
        <v>6.9158551249520226</v>
      </c>
      <c r="BD6" s="381">
        <f t="shared" si="14"/>
        <v>7.306007886599188</v>
      </c>
      <c r="BE6" s="381">
        <f>SUM(AM6:AN6)</f>
        <v>7.5061202323803435</v>
      </c>
      <c r="BF6" s="27">
        <f t="shared" si="17"/>
        <v>8.5349547780241508E-2</v>
      </c>
      <c r="BG6" s="27">
        <f t="shared" ref="BG6:BG11" si="21">IF(ISERROR(BE6/BD6),"N/A",IF(BD6&lt;0,"N/A",IF(BE6&lt;0,"N/A",IF(BE6/BD6-1&gt;300%,"&gt;±300%",IF(BE6/BD6-1&lt;-300%,"&gt;±300%",BE6/BD6-1)))))</f>
        <v>2.7390108098323429E-2</v>
      </c>
      <c r="BH6" s="20"/>
      <c r="BI6" s="381">
        <f t="shared" si="18"/>
        <v>14.812128118979532</v>
      </c>
      <c r="BJ6" s="20"/>
      <c r="BK6" s="382"/>
    </row>
    <row r="7" spans="1:63" x14ac:dyDescent="0.2">
      <c r="A7" s="379"/>
      <c r="B7" s="379" t="s">
        <v>15</v>
      </c>
      <c r="C7" s="782">
        <f>'Table 1(Q4''20)'!C7/32.15074</f>
        <v>11.041736519905918</v>
      </c>
      <c r="D7" s="782">
        <f>'Table 1(Q4''20)'!D7/32.15074</f>
        <v>12.285875846092502</v>
      </c>
      <c r="E7" s="782">
        <f>'Table 1(Q4''20)'!E7/32.15074</f>
        <v>11.352771351452564</v>
      </c>
      <c r="F7" s="782">
        <f>'Table 1(Q4''20)'!F7/32.15074</f>
        <v>12.130358430319179</v>
      </c>
      <c r="G7" s="782">
        <f>'Table 1(Q4''20)'!G7/32.15074</f>
        <v>11.197253935679241</v>
      </c>
      <c r="H7" s="782">
        <f>'Table 1(Q4''20)'!H7/32.15074</f>
        <v>10.730701688359273</v>
      </c>
      <c r="I7" s="960">
        <f>'Table 1(Q4''20)'!I7/32.15074</f>
        <v>11.083388482273858</v>
      </c>
      <c r="J7" s="960">
        <f>'Table 1(Q4''20)'!J7/32.15074</f>
        <v>10.478500650373833</v>
      </c>
      <c r="K7" s="960">
        <f>'Table 1(Q4''20)'!K7/32.15074</f>
        <v>11.63908010523626</v>
      </c>
      <c r="L7" s="27">
        <f t="shared" si="19"/>
        <v>-5.4576074173295241E-2</v>
      </c>
      <c r="M7" s="27">
        <f t="shared" si="19"/>
        <v>0.11075816031189745</v>
      </c>
      <c r="N7" s="393"/>
      <c r="O7" s="532">
        <f>'Table 1(Q4''20)'!O7/32.15074</f>
        <v>3.2658657312397787</v>
      </c>
      <c r="P7" s="532">
        <f>'Table 1(Q4''20)'!P7/32.15074</f>
        <v>3.5769005627864243</v>
      </c>
      <c r="Q7" s="532">
        <f>'Table 1(Q4''20)'!Q7/32.15074</f>
        <v>3.1103483154664557</v>
      </c>
      <c r="R7" s="532">
        <f>'Table 1(Q4''20)'!R7/32.15074</f>
        <v>3.1103483154664557</v>
      </c>
      <c r="S7" s="532">
        <f>'Table 1(Q4''20)'!S7/32.15074</f>
        <v>2.7993134839198102</v>
      </c>
      <c r="T7" s="532">
        <f>'Table 1(Q4''20)'!T7/32.15074</f>
        <v>3.1103483154664557</v>
      </c>
      <c r="U7" s="532">
        <f>'Table 1(Q4''20)'!U7/32.15074</f>
        <v>3.1103483154664557</v>
      </c>
      <c r="V7" s="532">
        <f>'Table 1(Q4''20)'!V7/32.15074</f>
        <v>3.2658657312397787</v>
      </c>
      <c r="W7" s="532">
        <f>'Table 1(Q4''20)'!W7/32.15074</f>
        <v>3.1103483154664557</v>
      </c>
      <c r="X7" s="532">
        <f>'Table 1(Q4''20)'!X7/32.15074</f>
        <v>2.6437960681464876</v>
      </c>
      <c r="Y7" s="532">
        <f>'Table 1(Q4''20)'!Y7/32.15074</f>
        <v>2.9548308996931332</v>
      </c>
      <c r="Z7" s="532">
        <f>'Table 1(Q4''20)'!Z7/32.15074</f>
        <v>2.6437960681464876</v>
      </c>
      <c r="AA7" s="532">
        <f>'Table 1(Q4''20)'!AA7/32.15074</f>
        <v>2.9548308996931332</v>
      </c>
      <c r="AB7" s="532">
        <f>'Table 1(Q4''20)'!AB7/32.15074</f>
        <v>2.9548308996931332</v>
      </c>
      <c r="AC7" s="532">
        <f>'Table 1(Q4''20)'!AC7/32.15074</f>
        <v>2.7993134839198102</v>
      </c>
      <c r="AD7" s="532">
        <f>'Table 1(Q4''20)'!AD7/32.15074</f>
        <v>2.6437960681464876</v>
      </c>
      <c r="AE7" s="532">
        <f>'Table 1(Q4''20)'!AE7/32.15074</f>
        <v>2.7993134839198102</v>
      </c>
      <c r="AF7" s="532">
        <f>'Table 1(Q4''20)'!AF7/32.15074</f>
        <v>2.7993134839198102</v>
      </c>
      <c r="AG7" s="961">
        <f>'Table 1(Q4''20)'!AG7/32.15074</f>
        <v>2.6484460828143113</v>
      </c>
      <c r="AH7" s="961">
        <f>'Table 1(Q4''20)'!AH7/32.15074</f>
        <v>3.0666189953948182</v>
      </c>
      <c r="AI7" s="961">
        <f>'Table 1(Q4''20)'!AI7/32.15074</f>
        <v>2.4422150158907696</v>
      </c>
      <c r="AJ7" s="961">
        <f>'Table 1(Q4''20)'!AJ7/32.15074</f>
        <v>2.926108388173958</v>
      </c>
      <c r="AK7" s="961">
        <f>'Table 1(Q4''20)'!AK7/32.15074</f>
        <v>3.0381938331746023</v>
      </c>
      <c r="AL7" s="961">
        <f>'Table 1(Q4''20)'!AL7/32.15074</f>
        <v>2.6972710425949757</v>
      </c>
      <c r="AM7" s="961">
        <f>'Table 1(Q4''20)'!AM7/32.15074</f>
        <v>2.1922935521857347</v>
      </c>
      <c r="AN7" s="961">
        <f>'Table 1(Q4''20)'!AN7/32.15074</f>
        <v>2.5507422224185197</v>
      </c>
      <c r="AO7" s="916">
        <f t="shared" si="15"/>
        <v>-0.12828170250716042</v>
      </c>
      <c r="AP7" s="916">
        <f t="shared" si="16"/>
        <v>0.16350395679237795</v>
      </c>
      <c r="AQ7" s="4"/>
      <c r="AR7" s="381">
        <f t="shared" ref="AR7:AR10" si="22">D7-AS7</f>
        <v>5.4431095520662982</v>
      </c>
      <c r="AS7" s="381">
        <f t="shared" si="20"/>
        <v>6.8427662940262035</v>
      </c>
      <c r="AT7" s="381">
        <f t="shared" si="4"/>
        <v>6.2206966309329115</v>
      </c>
      <c r="AU7" s="381">
        <f t="shared" si="5"/>
        <v>5.9096617993862655</v>
      </c>
      <c r="AV7" s="381">
        <f t="shared" si="6"/>
        <v>6.3762140467062345</v>
      </c>
      <c r="AW7" s="381">
        <f t="shared" si="7"/>
        <v>5.7541443836129433</v>
      </c>
      <c r="AX7" s="381">
        <f t="shared" si="8"/>
        <v>5.5986269678396212</v>
      </c>
      <c r="AY7" s="381">
        <f t="shared" si="9"/>
        <v>5.9096617993862663</v>
      </c>
      <c r="AZ7" s="381">
        <f t="shared" si="10"/>
        <v>5.4431095520662982</v>
      </c>
      <c r="BA7" s="381">
        <f t="shared" si="11"/>
        <v>5.5986269678396203</v>
      </c>
      <c r="BB7" s="381">
        <f t="shared" si="12"/>
        <v>5.715065078209129</v>
      </c>
      <c r="BC7" s="381">
        <f t="shared" si="13"/>
        <v>5.3683234040647276</v>
      </c>
      <c r="BD7" s="381">
        <f t="shared" si="14"/>
        <v>5.7354648757695781</v>
      </c>
      <c r="BE7" s="381">
        <f t="shared" ref="BE7:BE10" si="23">SUM(AM7:AN7)</f>
        <v>4.7430357746042544</v>
      </c>
      <c r="BF7" s="27">
        <f t="shared" si="17"/>
        <v>-0.11647726532030933</v>
      </c>
      <c r="BG7" s="27">
        <f t="shared" si="21"/>
        <v>-0.1730337684322687</v>
      </c>
      <c r="BH7" s="20"/>
      <c r="BI7" s="381">
        <f t="shared" si="18"/>
        <v>10.478500650373832</v>
      </c>
      <c r="BJ7" s="20"/>
      <c r="BK7" s="382"/>
    </row>
    <row r="8" spans="1:63" x14ac:dyDescent="0.2">
      <c r="A8" s="379"/>
      <c r="B8" s="379" t="s">
        <v>1</v>
      </c>
      <c r="C8" s="782">
        <f>'Table 1(Q4''20)'!C8/32.15074</f>
        <v>23.016577534451773</v>
      </c>
      <c r="D8" s="782">
        <f>'Table 1(Q4''20)'!D8/32.15074</f>
        <v>23.016577534451773</v>
      </c>
      <c r="E8" s="782">
        <f>'Table 1(Q4''20)'!E8/32.15074</f>
        <v>22.083473039811835</v>
      </c>
      <c r="F8" s="782">
        <f>'Table 1(Q4''20)'!F8/32.15074</f>
        <v>22.23899045558516</v>
      </c>
      <c r="G8" s="782">
        <f>'Table 1(Q4''20)'!G8/32.15074</f>
        <v>22.394507871358481</v>
      </c>
      <c r="H8" s="782">
        <f>'Table 1(Q4''20)'!H8/32.15074</f>
        <v>20.683816297851934</v>
      </c>
      <c r="I8" s="960">
        <f>'Table 1(Q4''20)'!I8/32.15074</f>
        <v>22.281879495553547</v>
      </c>
      <c r="J8" s="960">
        <f>'Table 1(Q4''20)'!J8/32.15074</f>
        <v>21.895570820753893</v>
      </c>
      <c r="K8" s="960">
        <f>'Table 1(Q4''20)'!K8/32.15074</f>
        <v>21.461034391281125</v>
      </c>
      <c r="L8" s="27">
        <f>IF(ISERROR(J8/I8),"N/A",IF(I8&lt;0,"N/A",IF(J8&lt;0,"N/A",IF(J8/I8-1&gt;300%,"&gt;±300%",IF(J8/I8-1&lt;-300%,"&gt;±300%",J8/I8-1)))))</f>
        <v>-1.7337346918007701E-2</v>
      </c>
      <c r="M8" s="27">
        <f t="shared" si="19"/>
        <v>-1.984585983302567E-2</v>
      </c>
      <c r="N8" s="393"/>
      <c r="O8" s="532">
        <f>'Table 1(Q4''20)'!O8/32.15074</f>
        <v>6.2206966309329115</v>
      </c>
      <c r="P8" s="532">
        <f>'Table 1(Q4''20)'!P8/32.15074</f>
        <v>5.4431095520662982</v>
      </c>
      <c r="Q8" s="532">
        <f>'Table 1(Q4''20)'!Q8/32.15074</f>
        <v>5.5986269678396203</v>
      </c>
      <c r="R8" s="532">
        <f>'Table 1(Q4''20)'!R8/32.15074</f>
        <v>5.9096617993862663</v>
      </c>
      <c r="S8" s="532">
        <f>'Table 1(Q4''20)'!S8/32.15074</f>
        <v>5.9096617993862663</v>
      </c>
      <c r="T8" s="532">
        <f>'Table 1(Q4''20)'!T8/32.15074</f>
        <v>4.9765573047463292</v>
      </c>
      <c r="U8" s="532">
        <f>'Table 1(Q4''20)'!U8/32.15074</f>
        <v>5.9096617993862663</v>
      </c>
      <c r="V8" s="532">
        <f>'Table 1(Q4''20)'!V8/32.15074</f>
        <v>5.5986269678396203</v>
      </c>
      <c r="W8" s="532">
        <f>'Table 1(Q4''20)'!W8/32.15074</f>
        <v>5.4431095520662982</v>
      </c>
      <c r="X8" s="532">
        <f>'Table 1(Q4''20)'!X8/32.15074</f>
        <v>5.2875921362929752</v>
      </c>
      <c r="Y8" s="532">
        <f>'Table 1(Q4''20)'!Y8/32.15074</f>
        <v>4.354487641653038</v>
      </c>
      <c r="Z8" s="532">
        <f>'Table 1(Q4''20)'!Z8/32.15074</f>
        <v>6.3762140467062345</v>
      </c>
      <c r="AA8" s="532">
        <f>'Table 1(Q4''20)'!AA8/32.15074</f>
        <v>5.7541443836129433</v>
      </c>
      <c r="AB8" s="532">
        <f>'Table 1(Q4''20)'!AB8/32.15074</f>
        <v>5.9096617993862663</v>
      </c>
      <c r="AC8" s="532">
        <f>'Table 1(Q4''20)'!AC8/32.15074</f>
        <v>4.354487641653038</v>
      </c>
      <c r="AD8" s="532">
        <f>'Table 1(Q4''20)'!AD8/32.15074</f>
        <v>6.2206966309329115</v>
      </c>
      <c r="AE8" s="532">
        <f>'Table 1(Q4''20)'!AE8/32.15074</f>
        <v>5.5986269678396203</v>
      </c>
      <c r="AF8" s="532">
        <f>'Table 1(Q4''20)'!AF8/32.15074</f>
        <v>4.510005057426361</v>
      </c>
      <c r="AG8" s="961">
        <f>'Table 1(Q4''20)'!AG8/32.15074</f>
        <v>6.3451105635515699</v>
      </c>
      <c r="AH8" s="961">
        <f>'Table 1(Q4''20)'!AH8/32.15074</f>
        <v>5.8720969338694742</v>
      </c>
      <c r="AI8" s="961">
        <f>'Table 1(Q4''20)'!AI8/32.15074</f>
        <v>5.4181187312383923</v>
      </c>
      <c r="AJ8" s="961">
        <f>'Table 1(Q4''20)'!AJ8/32.15074</f>
        <v>4.6465532668941103</v>
      </c>
      <c r="AK8" s="961">
        <f>'Table 1(Q4''20)'!AK8/32.15074</f>
        <v>4.6655224731996841</v>
      </c>
      <c r="AL8" s="961">
        <f>'Table 1(Q4''20)'!AL8/32.15074</f>
        <v>5.4483716079172879</v>
      </c>
      <c r="AM8" s="961">
        <f>'Table 1(Q4''20)'!AM8/32.15074</f>
        <v>6.1158428049808471</v>
      </c>
      <c r="AN8" s="961">
        <f>'Table 1(Q4''20)'!AN8/32.15074</f>
        <v>5.6658339346560735</v>
      </c>
      <c r="AO8" s="916">
        <f t="shared" si="15"/>
        <v>0.21936274249219556</v>
      </c>
      <c r="AP8" s="916">
        <f t="shared" si="16"/>
        <v>-7.3580843176394017E-2</v>
      </c>
      <c r="AQ8" s="4"/>
      <c r="AR8" s="381">
        <f t="shared" si="22"/>
        <v>11.352771351452564</v>
      </c>
      <c r="AS8" s="381">
        <f t="shared" si="20"/>
        <v>11.66380618299921</v>
      </c>
      <c r="AT8" s="381">
        <f t="shared" si="4"/>
        <v>11.508288767225887</v>
      </c>
      <c r="AU8" s="381">
        <f t="shared" si="5"/>
        <v>10.886219104132596</v>
      </c>
      <c r="AV8" s="381">
        <f t="shared" si="6"/>
        <v>11.508288767225887</v>
      </c>
      <c r="AW8" s="381">
        <f t="shared" si="7"/>
        <v>10.730701688359273</v>
      </c>
      <c r="AX8" s="381">
        <f t="shared" si="8"/>
        <v>10.730701688359272</v>
      </c>
      <c r="AY8" s="381">
        <f t="shared" si="9"/>
        <v>11.66380618299921</v>
      </c>
      <c r="AZ8" s="381">
        <f t="shared" si="10"/>
        <v>10.57518427258595</v>
      </c>
      <c r="BA8" s="381">
        <f t="shared" si="11"/>
        <v>10.108632025265981</v>
      </c>
      <c r="BB8" s="381">
        <f t="shared" si="12"/>
        <v>12.217207497421043</v>
      </c>
      <c r="BC8" s="381">
        <f t="shared" si="13"/>
        <v>10.064671998132503</v>
      </c>
      <c r="BD8" s="381">
        <f t="shared" si="14"/>
        <v>10.113894081116971</v>
      </c>
      <c r="BE8" s="381">
        <f t="shared" si="23"/>
        <v>11.781676739636922</v>
      </c>
      <c r="BF8" s="27">
        <f t="shared" si="17"/>
        <v>0.17059718804775836</v>
      </c>
      <c r="BG8" s="27">
        <f t="shared" si="21"/>
        <v>0.16490015073756448</v>
      </c>
      <c r="BH8" s="20"/>
      <c r="BI8" s="381">
        <f t="shared" si="18"/>
        <v>21.895570820753893</v>
      </c>
      <c r="BJ8" s="20"/>
      <c r="BK8" s="382"/>
    </row>
    <row r="9" spans="1:63" x14ac:dyDescent="0.2">
      <c r="A9" s="389"/>
      <c r="B9" s="390" t="s">
        <v>2</v>
      </c>
      <c r="C9" s="390">
        <f>'Table 1(Q4''20)'!C9/32.15074</f>
        <v>6.6872488782528805</v>
      </c>
      <c r="D9" s="390">
        <f>'Table 1(Q4''20)'!D9/32.15074</f>
        <v>6.2206966309329115</v>
      </c>
      <c r="E9" s="390">
        <f>'Table 1(Q4''20)'!E9/32.15074</f>
        <v>6.2206966309329115</v>
      </c>
      <c r="F9" s="390">
        <f>'Table 1(Q4''20)'!F9/32.15074</f>
        <v>5.7541443836129433</v>
      </c>
      <c r="G9" s="390">
        <f>'Table 1(Q4''20)'!G9/32.15074</f>
        <v>5.7541443836129433</v>
      </c>
      <c r="H9" s="390">
        <f>'Table 1(Q4''20)'!H9/32.15074</f>
        <v>5.5986269678396203</v>
      </c>
      <c r="I9" s="1002">
        <f>'Table 1(Q4''20)'!I9/32.15074</f>
        <v>5.1363515867373595</v>
      </c>
      <c r="J9" s="1002">
        <f>'Table 1(Q4''20)'!J9/32.15074</f>
        <v>5.6923186949202345</v>
      </c>
      <c r="K9" s="1002">
        <f>'Table 1(Q4''20)'!K9/32.15074</f>
        <v>5.4229710977977614</v>
      </c>
      <c r="L9" s="31">
        <f t="shared" si="19"/>
        <v>0.10824163782293339</v>
      </c>
      <c r="M9" s="31">
        <f>IF(ISERROR(K9/J9),"N/A",IF(J9&lt;0,"N/A",IF(K9&lt;0,"N/A",IF(K9/J9-1&gt;300%,"&gt;±300%",IF(K9/J9-1&lt;-300%,"&gt;±300%",K9/J9-1)))))</f>
        <v>-4.7317729656077723E-2</v>
      </c>
      <c r="N9" s="393"/>
      <c r="O9" s="390">
        <f>'Table 1(Q4''20)'!O9/32.15074</f>
        <v>1.3996567419599051</v>
      </c>
      <c r="P9" s="390">
        <f>'Table 1(Q4''20)'!P9/32.15074</f>
        <v>1.5551741577332279</v>
      </c>
      <c r="Q9" s="390">
        <f>'Table 1(Q4''20)'!Q9/32.15074</f>
        <v>1.3996567419599051</v>
      </c>
      <c r="R9" s="390">
        <f>'Table 1(Q4''20)'!R9/32.15074</f>
        <v>1.3996567419599051</v>
      </c>
      <c r="S9" s="390">
        <f>'Table 1(Q4''20)'!S9/32.15074</f>
        <v>1.3996567419599051</v>
      </c>
      <c r="T9" s="390">
        <f>'Table 1(Q4''20)'!T9/32.15074</f>
        <v>1.5551741577332279</v>
      </c>
      <c r="U9" s="390">
        <f>'Table 1(Q4''20)'!U9/32.15074</f>
        <v>1.2441393261865823</v>
      </c>
      <c r="V9" s="390">
        <f>'Table 1(Q4''20)'!V9/32.15074</f>
        <v>1.3996567419599051</v>
      </c>
      <c r="W9" s="390">
        <f>'Table 1(Q4''20)'!W9/32.15074</f>
        <v>1.3996567419599051</v>
      </c>
      <c r="X9" s="390">
        <f>'Table 1(Q4''20)'!X9/32.15074</f>
        <v>1.5551741577332279</v>
      </c>
      <c r="Y9" s="390">
        <f>'Table 1(Q4''20)'!Y9/32.15074</f>
        <v>1.3996567419599051</v>
      </c>
      <c r="Z9" s="390">
        <f>'Table 1(Q4''20)'!Z9/32.15074</f>
        <v>1.3996567419599051</v>
      </c>
      <c r="AA9" s="390">
        <f>'Table 1(Q4''20)'!AA9/32.15074</f>
        <v>1.3996567419599051</v>
      </c>
      <c r="AB9" s="390">
        <f>'Table 1(Q4''20)'!AB9/32.15074</f>
        <v>1.3996567419599051</v>
      </c>
      <c r="AC9" s="390">
        <f>'Table 1(Q4''20)'!AC9/32.15074</f>
        <v>1.2441393261865823</v>
      </c>
      <c r="AD9" s="390">
        <f>'Table 1(Q4''20)'!AD9/32.15074</f>
        <v>1.3996567419599051</v>
      </c>
      <c r="AE9" s="390">
        <f>'Table 1(Q4''20)'!AE9/32.15074</f>
        <v>1.3996567419599051</v>
      </c>
      <c r="AF9" s="390">
        <f>'Table 1(Q4''20)'!AF9/32.15074</f>
        <v>1.2441393261865823</v>
      </c>
      <c r="AG9" s="1001">
        <f>'Table 1(Q4''20)'!AG9/32.15074</f>
        <v>1.3833911032271753</v>
      </c>
      <c r="AH9" s="1001">
        <f>'Table 1(Q4''20)'!AH9/32.15074</f>
        <v>1.2365008850020272</v>
      </c>
      <c r="AI9" s="1001">
        <f>'Table 1(Q4''20)'!AI9/32.15074</f>
        <v>1.2389921655697529</v>
      </c>
      <c r="AJ9" s="1001">
        <f>'Table 1(Q4''20)'!AJ9/32.15074</f>
        <v>1.2774674329384044</v>
      </c>
      <c r="AK9" s="1001">
        <f>'Table 1(Q4''20)'!AK9/32.15074</f>
        <v>1.3972487393899782</v>
      </c>
      <c r="AL9" s="1001">
        <f>'Table 1(Q4''20)'!AL9/32.15074</f>
        <v>1.3746850835145612</v>
      </c>
      <c r="AM9" s="1001">
        <f>'Table 1(Q4''20)'!AM9/32.15074</f>
        <v>1.4533838250707432</v>
      </c>
      <c r="AN9" s="1001">
        <f>'Table 1(Q4''20)'!AN9/32.15074</f>
        <v>1.4670010469449517</v>
      </c>
      <c r="AO9" s="1000">
        <f t="shared" si="15"/>
        <v>0.14836668952928678</v>
      </c>
      <c r="AP9" s="1000">
        <f t="shared" si="16"/>
        <v>9.3693225693809445E-3</v>
      </c>
      <c r="AQ9" s="4"/>
      <c r="AR9" s="390">
        <f t="shared" si="22"/>
        <v>3.2658657312397787</v>
      </c>
      <c r="AS9" s="390">
        <f t="shared" si="20"/>
        <v>2.9548308996931327</v>
      </c>
      <c r="AT9" s="390">
        <f t="shared" si="4"/>
        <v>2.7993134839198102</v>
      </c>
      <c r="AU9" s="390">
        <f t="shared" si="5"/>
        <v>2.9548308996931327</v>
      </c>
      <c r="AV9" s="390">
        <f t="shared" si="6"/>
        <v>2.6437960681464876</v>
      </c>
      <c r="AW9" s="390">
        <f t="shared" si="7"/>
        <v>2.9548308996931327</v>
      </c>
      <c r="AX9" s="390">
        <f t="shared" si="8"/>
        <v>2.7993134839198102</v>
      </c>
      <c r="AY9" s="390">
        <f t="shared" si="9"/>
        <v>2.7993134839198102</v>
      </c>
      <c r="AZ9" s="390">
        <f t="shared" si="10"/>
        <v>2.6437960681464876</v>
      </c>
      <c r="BA9" s="390">
        <f t="shared" si="11"/>
        <v>2.6437960681464876</v>
      </c>
      <c r="BB9" s="390">
        <f t="shared" si="12"/>
        <v>2.6198919882292024</v>
      </c>
      <c r="BC9" s="390">
        <f t="shared" si="13"/>
        <v>2.516459598508157</v>
      </c>
      <c r="BD9" s="390">
        <f t="shared" si="14"/>
        <v>2.7719338229045394</v>
      </c>
      <c r="BE9" s="999">
        <f t="shared" si="23"/>
        <v>2.9203848720156946</v>
      </c>
      <c r="BF9" s="998">
        <f t="shared" si="17"/>
        <v>0.16051331551160142</v>
      </c>
      <c r="BG9" s="998">
        <f t="shared" si="21"/>
        <v>5.3555048062295496E-2</v>
      </c>
      <c r="BH9" s="20"/>
      <c r="BI9" s="999">
        <f t="shared" si="18"/>
        <v>5.6923186949202345</v>
      </c>
      <c r="BJ9" s="20"/>
      <c r="BK9" s="382"/>
    </row>
    <row r="10" spans="1:63" x14ac:dyDescent="0.2">
      <c r="A10" s="97" t="s">
        <v>36</v>
      </c>
      <c r="C10" s="780">
        <f>'Table 1(Q4''20)'!C10/32.15074</f>
        <v>-6.6872488782528805</v>
      </c>
      <c r="D10" s="780">
        <f>'Table 1(Q4''20)'!D10/32.15074</f>
        <v>10.886219104132596</v>
      </c>
      <c r="E10" s="780">
        <f>'Table 1(Q4''20)'!E10/32.15074</f>
        <v>0.93310449463993683</v>
      </c>
      <c r="F10" s="780">
        <f>'Table 1(Q4''20)'!F10/32.15074</f>
        <v>0.93310449463993683</v>
      </c>
      <c r="G10" s="780">
        <f>'Table 1(Q4''20)'!G10/32.15074</f>
        <v>0.93310449463993683</v>
      </c>
      <c r="H10" s="780">
        <f>'Table 1(Q4''20)'!H10/32.15074</f>
        <v>0.31103483154664557</v>
      </c>
      <c r="I10" s="962">
        <f>'Table 1(Q4''20)'!I10/32.15074</f>
        <v>7.324805427588027E-2</v>
      </c>
      <c r="J10" s="962">
        <f>'Table 1(Q4''20)'!J10/32.15074</f>
        <v>-2.3243198832738452</v>
      </c>
      <c r="K10" s="962">
        <f>'Table 1(Q4''20)'!K10/32.15074</f>
        <v>0</v>
      </c>
      <c r="L10" s="938" t="str">
        <f>IF(ISERROR(J10/I10),"N/A",IF(I10&lt;0,"N/A",IF(J10&lt;0,"N/A",IF(J10/I10-1&gt;300%,"&gt;±300%",IF(J10/I10-1&lt;-300%,"&gt;±300%",J10/I10-1)))))</f>
        <v>N/A</v>
      </c>
      <c r="M10" s="939" t="str">
        <f t="shared" si="19"/>
        <v>N/A</v>
      </c>
      <c r="N10" s="393"/>
      <c r="O10" s="780">
        <f>'Table 1(Q4''20)'!O10/32.15074</f>
        <v>2.0217264050531965</v>
      </c>
      <c r="P10" s="780">
        <f>'Table 1(Q4''20)'!P10/32.15074</f>
        <v>-1.2441393261865823</v>
      </c>
      <c r="Q10" s="780">
        <f>'Table 1(Q4''20)'!Q10/32.15074</f>
        <v>1.8662089892798737</v>
      </c>
      <c r="R10" s="780">
        <f>'Table 1(Q4''20)'!R10/32.15074</f>
        <v>-0.15551741577332279</v>
      </c>
      <c r="S10" s="780">
        <f>'Table 1(Q4''20)'!S10/32.15074</f>
        <v>0.77758707886661393</v>
      </c>
      <c r="T10" s="780">
        <f>'Table 1(Q4''20)'!T10/32.15074</f>
        <v>-1.3996567419599051</v>
      </c>
      <c r="U10" s="780">
        <f>'Table 1(Q4''20)'!U10/32.15074</f>
        <v>4.6655224731996841</v>
      </c>
      <c r="V10" s="780">
        <f>'Table 1(Q4''20)'!V10/32.15074</f>
        <v>1.8662089892798737</v>
      </c>
      <c r="W10" s="780">
        <f>'Table 1(Q4''20)'!W10/32.15074</f>
        <v>-3.2658657312397787</v>
      </c>
      <c r="X10" s="780">
        <f>'Table 1(Q4''20)'!X10/32.15074</f>
        <v>-2.332761236599842</v>
      </c>
      <c r="Y10" s="780">
        <f>'Table 1(Q4''20)'!Y10/32.15074</f>
        <v>-1.8662089892798737</v>
      </c>
      <c r="Z10" s="780">
        <f>'Table 1(Q4''20)'!Z10/32.15074</f>
        <v>2.332761236599842</v>
      </c>
      <c r="AA10" s="780">
        <f>'Table 1(Q4''20)'!AA10/32.15074</f>
        <v>-0.31103483154664557</v>
      </c>
      <c r="AB10" s="780">
        <f>'Table 1(Q4''20)'!AB10/32.15074</f>
        <v>0.77758707886661393</v>
      </c>
      <c r="AC10" s="780">
        <f>'Table 1(Q4''20)'!AC10/32.15074</f>
        <v>-0.15551741577332279</v>
      </c>
      <c r="AD10" s="780">
        <f>'Table 1(Q4''20)'!AD10/32.15074</f>
        <v>1.7106915735065507</v>
      </c>
      <c r="AE10" s="780">
        <f>'Table 1(Q4''20)'!AE10/32.15074</f>
        <v>-0.62206966309329115</v>
      </c>
      <c r="AF10" s="780">
        <f>'Table 1(Q4''20)'!AF10/32.15074</f>
        <v>-0.62206966309329115</v>
      </c>
      <c r="AG10" s="963">
        <f>'Table 1(Q4''20)'!AG10/32.15074</f>
        <v>0.38248483302543407</v>
      </c>
      <c r="AH10" s="963">
        <f>'Table 1(Q4''20)'!AH10/32.15074</f>
        <v>-0.86202933445194596</v>
      </c>
      <c r="AI10" s="963">
        <f>'Table 1(Q4''20)'!AI10/32.15074</f>
        <v>-0.92550674491690288</v>
      </c>
      <c r="AJ10" s="963">
        <f>'Table 1(Q4''20)'!AJ10/32.15074</f>
        <v>1.478299300619295</v>
      </c>
      <c r="AK10" s="963">
        <f>'Table 1(Q4''20)'!AK10/32.15074</f>
        <v>1.3549110124860393</v>
      </c>
      <c r="AL10" s="963">
        <f>'Table 1(Q4''20)'!AL10/32.15074</f>
        <v>1.0514132375023455</v>
      </c>
      <c r="AM10" s="963">
        <f>'Table 1(Q4''20)'!AM10/32.15074</f>
        <v>-3.4054799609298851</v>
      </c>
      <c r="AN10" s="963">
        <f>'Table 1(Q4''20)'!AN10/32.15074</f>
        <v>-1.3251641723323448</v>
      </c>
      <c r="AO10" s="916" t="str">
        <f t="shared" si="15"/>
        <v>N/A</v>
      </c>
      <c r="AP10" s="916" t="str">
        <f t="shared" si="16"/>
        <v>N/A</v>
      </c>
      <c r="AQ10" s="4"/>
      <c r="AR10" s="391">
        <f t="shared" si="22"/>
        <v>10.108632025265983</v>
      </c>
      <c r="AS10" s="391">
        <f t="shared" si="20"/>
        <v>0.77758707886661416</v>
      </c>
      <c r="AT10" s="391">
        <f t="shared" si="4"/>
        <v>1.7106915735065509</v>
      </c>
      <c r="AU10" s="391">
        <f t="shared" si="5"/>
        <v>-0.62206966309329115</v>
      </c>
      <c r="AV10" s="391">
        <f t="shared" si="6"/>
        <v>6.5317314624795575</v>
      </c>
      <c r="AW10" s="391">
        <f t="shared" si="7"/>
        <v>-5.5986269678396212</v>
      </c>
      <c r="AX10" s="391">
        <f t="shared" si="8"/>
        <v>0.46655224731996836</v>
      </c>
      <c r="AY10" s="391">
        <f t="shared" si="9"/>
        <v>0.46655224731996836</v>
      </c>
      <c r="AZ10" s="391">
        <f t="shared" si="10"/>
        <v>1.5551741577332279</v>
      </c>
      <c r="BA10" s="391">
        <f t="shared" si="11"/>
        <v>-1.2441393261865823</v>
      </c>
      <c r="BB10" s="391">
        <f t="shared" si="12"/>
        <v>-0.47954450142651189</v>
      </c>
      <c r="BC10" s="391">
        <f t="shared" si="13"/>
        <v>0.55279255570239216</v>
      </c>
      <c r="BD10" s="391">
        <f t="shared" si="14"/>
        <v>2.4063242499883848</v>
      </c>
      <c r="BE10" s="381">
        <f t="shared" si="23"/>
        <v>-4.7306441332622295</v>
      </c>
      <c r="BF10" s="27" t="str">
        <f t="shared" si="17"/>
        <v>N/A</v>
      </c>
      <c r="BG10" s="27" t="str">
        <f t="shared" si="21"/>
        <v>N/A</v>
      </c>
      <c r="BH10" s="20"/>
      <c r="BI10" s="391">
        <f t="shared" si="18"/>
        <v>-2.3243198832738452</v>
      </c>
      <c r="BJ10" s="20"/>
      <c r="BK10" s="382"/>
    </row>
    <row r="11" spans="1:63" x14ac:dyDescent="0.2">
      <c r="A11" s="34" t="s">
        <v>14</v>
      </c>
      <c r="B11" s="392"/>
      <c r="C11" s="392">
        <f>'Table 1(Q4''20)'!C11/32.15074</f>
        <v>181.79985903901434</v>
      </c>
      <c r="D11" s="392">
        <f>'Table 1(Q4''20)'!D11/32.15074</f>
        <v>162.20466465157568</v>
      </c>
      <c r="E11" s="392">
        <f>'Table 1(Q4''20)'!E11/32.15074</f>
        <v>192.37504331160031</v>
      </c>
      <c r="F11" s="392">
        <f>'Table 1(Q4''20)'!F11/32.15074</f>
        <v>188.48710791726722</v>
      </c>
      <c r="G11" s="392">
        <f>'Table 1(Q4''20)'!G11/32.15074</f>
        <v>191.44193881696037</v>
      </c>
      <c r="H11" s="392">
        <f>'Table 1(Q4''20)'!H11/32.15074</f>
        <v>190.81986915386707</v>
      </c>
      <c r="I11" s="964">
        <f>'Table 1(Q4''20)'!I11/32.15074</f>
        <v>189.65168297464771</v>
      </c>
      <c r="J11" s="964">
        <f>'Table 1(Q4''20)'!J11/32.15074</f>
        <v>152.23320367064238</v>
      </c>
      <c r="K11" s="964">
        <f>'Table 1(Q4''20)'!K11/32.15074</f>
        <v>183.4835827973732</v>
      </c>
      <c r="L11" s="940">
        <f>IF(ISERROR(J11/I11),"N/A",IF(I11&lt;0,"N/A",IF(J11&lt;0,"N/A",IF(J11/I11-1&gt;300%,"&gt;±300%",IF(J11/I11-1&lt;-300%,"&gt;±300%",J11/I11-1)))))</f>
        <v>-0.19730106644509637</v>
      </c>
      <c r="M11" s="940">
        <f t="shared" si="19"/>
        <v>0.20527965235719026</v>
      </c>
      <c r="N11" s="393"/>
      <c r="O11" s="392">
        <f>'Table 1(Q4''20)'!O11/32.15074</f>
        <v>42.922806753437094</v>
      </c>
      <c r="P11" s="392">
        <f>'Table 1(Q4''20)'!P11/32.15074</f>
        <v>42.767289337663769</v>
      </c>
      <c r="Q11" s="392">
        <f>'Table 1(Q4''20)'!Q11/32.15074</f>
        <v>44.166946079623671</v>
      </c>
      <c r="R11" s="392">
        <f>'Table 1(Q4''20)'!R11/32.15074</f>
        <v>47.899364058183423</v>
      </c>
      <c r="S11" s="392">
        <f>'Table 1(Q4''20)'!S11/32.15074</f>
        <v>52.25385169983646</v>
      </c>
      <c r="T11" s="392">
        <f>'Table 1(Q4''20)'!T11/32.15074</f>
        <v>48.832468552823357</v>
      </c>
      <c r="U11" s="392">
        <f>'Table 1(Q4''20)'!U11/32.15074</f>
        <v>44.166946079623671</v>
      </c>
      <c r="V11" s="392">
        <f>'Table 1(Q4''20)'!V11/32.15074</f>
        <v>53.186956194476394</v>
      </c>
      <c r="W11" s="392">
        <f>'Table 1(Q4''20)'!W11/32.15074</f>
        <v>47.121776979316806</v>
      </c>
      <c r="X11" s="392">
        <f>'Table 1(Q4''20)'!X11/32.15074</f>
        <v>44.011428663850353</v>
      </c>
      <c r="Y11" s="392">
        <f>'Table 1(Q4''20)'!Y11/32.15074</f>
        <v>42.456254506117126</v>
      </c>
      <c r="Z11" s="392">
        <f>'Table 1(Q4''20)'!Z11/32.15074</f>
        <v>50.698677542103233</v>
      </c>
      <c r="AA11" s="392">
        <f>'Table 1(Q4''20)'!AA11/32.15074</f>
        <v>48.36591630550339</v>
      </c>
      <c r="AB11" s="392">
        <f>'Table 1(Q4''20)'!AB11/32.15074</f>
        <v>49.921090463236617</v>
      </c>
      <c r="AC11" s="392">
        <f>'Table 1(Q4''20)'!AC11/32.15074</f>
        <v>40.279010685290601</v>
      </c>
      <c r="AD11" s="392">
        <f>'Table 1(Q4''20)'!AD11/32.15074</f>
        <v>51.631782036743168</v>
      </c>
      <c r="AE11" s="392">
        <f>'Table 1(Q4''20)'!AE11/32.15074</f>
        <v>51.165229789423201</v>
      </c>
      <c r="AF11" s="392">
        <f>'Table 1(Q4''20)'!AF11/32.15074</f>
        <v>48.054881473956748</v>
      </c>
      <c r="AG11" s="964">
        <f>'Table 1(Q4''20)'!AG11/32.15074</f>
        <v>41.432941186152959</v>
      </c>
      <c r="AH11" s="964">
        <f>'Table 1(Q4''20)'!AH11/32.15074</f>
        <v>50.931804423540186</v>
      </c>
      <c r="AI11" s="964">
        <f>'Table 1(Q4''20)'!AI11/32.15074</f>
        <v>46.680496309105841</v>
      </c>
      <c r="AJ11" s="964">
        <f>'Table 1(Q4''20)'!AJ11/32.15074</f>
        <v>50.606441055848698</v>
      </c>
      <c r="AK11" s="964">
        <f>'Table 1(Q4''20)'!AK11/32.15074</f>
        <v>40.008084776790533</v>
      </c>
      <c r="AL11" s="964">
        <f>'Table 1(Q4''20)'!AL11/32.15074</f>
        <v>30.195616516905549</v>
      </c>
      <c r="AM11" s="964">
        <f>'Table 1(Q4''20)'!AM11/32.15074</f>
        <v>42.962831803212815</v>
      </c>
      <c r="AN11" s="964">
        <f>'Table 1(Q4''20)'!AN11/32.15074</f>
        <v>39.066670573733525</v>
      </c>
      <c r="AO11" s="940">
        <f t="shared" si="15"/>
        <v>-0.22802967846286626</v>
      </c>
      <c r="AP11" s="965">
        <f t="shared" si="16"/>
        <v>-9.0686788229539572E-2</v>
      </c>
      <c r="AQ11" s="4"/>
      <c r="AR11" s="392">
        <f t="shared" ref="AR11:AV11" si="24">AR4+AR10</f>
        <v>76.514568560474828</v>
      </c>
      <c r="AS11" s="392">
        <f t="shared" si="24"/>
        <v>85.690096091100855</v>
      </c>
      <c r="AT11" s="392">
        <f t="shared" si="24"/>
        <v>92.066310137807079</v>
      </c>
      <c r="AU11" s="392">
        <f t="shared" si="24"/>
        <v>101.08632025265982</v>
      </c>
      <c r="AV11" s="392">
        <f t="shared" si="24"/>
        <v>97.353902274100065</v>
      </c>
      <c r="AW11" s="392">
        <f>AW4+AW10</f>
        <v>91.13320564316713</v>
      </c>
      <c r="AX11" s="392">
        <f>AX4+AX10</f>
        <v>93.154932048220346</v>
      </c>
      <c r="AY11" s="392">
        <f t="shared" si="9"/>
        <v>98.287006768740014</v>
      </c>
      <c r="AZ11" s="392">
        <f t="shared" si="10"/>
        <v>91.910792722033761</v>
      </c>
      <c r="BA11" s="392">
        <f t="shared" si="11"/>
        <v>99.220111263379948</v>
      </c>
      <c r="BB11" s="392">
        <f t="shared" si="12"/>
        <v>92.364745609693145</v>
      </c>
      <c r="BC11" s="392">
        <f t="shared" si="13"/>
        <v>97.286937364954539</v>
      </c>
      <c r="BD11" s="392">
        <f>SUM(AK11:AL11)</f>
        <v>70.203701293696085</v>
      </c>
      <c r="BE11" s="392">
        <f>SUM(AM11:AN11)</f>
        <v>82.02950237694634</v>
      </c>
      <c r="BF11" s="965">
        <f t="shared" si="17"/>
        <v>-0.15682922498395302</v>
      </c>
      <c r="BG11" s="965">
        <f t="shared" si="21"/>
        <v>0.16844982337579606</v>
      </c>
      <c r="BH11" s="20"/>
      <c r="BI11" s="392">
        <f t="shared" si="18"/>
        <v>152.23320367064241</v>
      </c>
      <c r="BJ11" s="20"/>
      <c r="BK11" s="382"/>
    </row>
    <row r="12" spans="1:63" x14ac:dyDescent="0.2">
      <c r="A12" s="388"/>
      <c r="B12" s="4"/>
      <c r="C12" s="542"/>
      <c r="D12" s="542"/>
      <c r="E12" s="542"/>
      <c r="F12" s="542"/>
      <c r="G12" s="776"/>
      <c r="H12" s="776"/>
      <c r="I12" s="958"/>
      <c r="J12" s="378"/>
      <c r="K12" s="378"/>
      <c r="L12" s="36"/>
      <c r="M12" s="941"/>
      <c r="N12" s="393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36"/>
      <c r="AH12" s="36"/>
      <c r="AI12" s="36"/>
      <c r="AJ12" s="36"/>
      <c r="AK12" s="966"/>
      <c r="AL12" s="36"/>
      <c r="AM12" s="36"/>
      <c r="AN12" s="36"/>
      <c r="AO12" s="941"/>
      <c r="AP12" s="941"/>
      <c r="AQ12" s="4"/>
      <c r="AR12" s="377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916"/>
      <c r="BG12" s="27"/>
      <c r="BH12" s="20"/>
      <c r="BI12" s="377"/>
      <c r="BJ12" s="20"/>
    </row>
    <row r="13" spans="1:63" s="382" customFormat="1" x14ac:dyDescent="0.2">
      <c r="A13" s="388" t="s">
        <v>22</v>
      </c>
      <c r="B13" s="378"/>
      <c r="C13" s="776">
        <f t="shared" ref="C13:J13" si="25">SUM(C14:C16)</f>
        <v>61.584896646235826</v>
      </c>
      <c r="D13" s="776">
        <f t="shared" si="25"/>
        <v>63.295588219742378</v>
      </c>
      <c r="E13" s="776">
        <f t="shared" si="25"/>
        <v>53.031438778703077</v>
      </c>
      <c r="F13" s="776">
        <f t="shared" si="25"/>
        <v>57.230409004582789</v>
      </c>
      <c r="G13" s="776">
        <f t="shared" si="25"/>
        <v>58.94110057808934</v>
      </c>
      <c r="H13" s="776">
        <f t="shared" si="25"/>
        <v>60.185239904275917</v>
      </c>
      <c r="I13" s="958">
        <f t="shared" si="25"/>
        <v>65.986909598418222</v>
      </c>
      <c r="J13" s="378">
        <f t="shared" si="25"/>
        <v>59.451035405500065</v>
      </c>
      <c r="K13" s="378">
        <f t="shared" ref="K13" si="26">SUM(K14:K16)</f>
        <v>63.219646292306514</v>
      </c>
      <c r="L13" s="916">
        <f t="shared" ref="L13:M16" si="27">IF(ISERROR(J13/I13),"N/A",IF(I13&lt;0,"N/A",IF(J13&lt;0,"N/A",IF(J13/I13-1&gt;300%,"&gt;±300%",IF(J13/I13-1&lt;-300%,"&gt;±300%",J13/I13-1)))))</f>
        <v>-9.9048041993390012E-2</v>
      </c>
      <c r="M13" s="916">
        <f t="shared" si="27"/>
        <v>6.3390164041748465E-2</v>
      </c>
      <c r="N13" s="393"/>
      <c r="O13" s="776">
        <f>'Table 1(Q4''20)'!O13/32.15074</f>
        <v>17.573467982385477</v>
      </c>
      <c r="P13" s="776">
        <f>'Table 1(Q4''20)'!P13/32.15074</f>
        <v>14.774154498465666</v>
      </c>
      <c r="Q13" s="776">
        <f>'Table 1(Q4''20)'!Q13/32.15074</f>
        <v>13.530015172279084</v>
      </c>
      <c r="R13" s="776">
        <f>'Table 1(Q4''20)'!R13/32.15074</f>
        <v>14.774154498465666</v>
      </c>
      <c r="S13" s="776">
        <f>'Table 1(Q4''20)'!S13/32.15074</f>
        <v>12.907945509185792</v>
      </c>
      <c r="T13" s="776">
        <f>'Table 1(Q4''20)'!T13/32.15074</f>
        <v>11.508288767225887</v>
      </c>
      <c r="U13" s="776">
        <f>'Table 1(Q4''20)'!U13/32.15074</f>
        <v>12.285875846092502</v>
      </c>
      <c r="V13" s="776">
        <f>'Table 1(Q4''20)'!V13/32.15074</f>
        <v>14.929671914238989</v>
      </c>
      <c r="W13" s="776">
        <f>'Table 1(Q4''20)'!W13/32.15074</f>
        <v>15.862776408878926</v>
      </c>
      <c r="X13" s="776">
        <f>'Table 1(Q4''20)'!X13/32.15074</f>
        <v>14.307602251145697</v>
      </c>
      <c r="Y13" s="776">
        <f>'Table 1(Q4''20)'!Y13/32.15074</f>
        <v>13.063462924959115</v>
      </c>
      <c r="Z13" s="776">
        <f>'Table 1(Q4''20)'!Z13/32.15074</f>
        <v>14.929671914238989</v>
      </c>
      <c r="AA13" s="776">
        <f>'Table 1(Q4''20)'!AA13/32.15074</f>
        <v>14.929671914238989</v>
      </c>
      <c r="AB13" s="776">
        <f>'Table 1(Q4''20)'!AB13/32.15074</f>
        <v>15.707258993105603</v>
      </c>
      <c r="AC13" s="776">
        <f>'Table 1(Q4''20)'!AC13/32.15074</f>
        <v>14.307602251145697</v>
      </c>
      <c r="AD13" s="776">
        <f>'Table 1(Q4''20)'!AD13/32.15074</f>
        <v>14.929671914238989</v>
      </c>
      <c r="AE13" s="776">
        <f>'Table 1(Q4''20)'!AE13/32.15074</f>
        <v>15.240706745785634</v>
      </c>
      <c r="AF13" s="776">
        <f>'Table 1(Q4''20)'!AF13/32.15074</f>
        <v>15.396224161558957</v>
      </c>
      <c r="AG13" s="967">
        <f>'Table 1(Q4''20)'!AG13/32.15074</f>
        <v>16.734140273505488</v>
      </c>
      <c r="AH13" s="959">
        <f>'Table 1(Q4''20)'!AH13/32.15074</f>
        <v>15.845905281143382</v>
      </c>
      <c r="AI13" s="959">
        <f>'Table 1(Q4''20)'!AI13/32.15074</f>
        <v>16.892498871187634</v>
      </c>
      <c r="AJ13" s="959">
        <f>'Table 1(Q4''20)'!AJ13/32.15074</f>
        <v>16.514365172581734</v>
      </c>
      <c r="AK13" s="959">
        <f>'Table 1(Q4''20)'!AK13/32.15074</f>
        <v>14.818761275368946</v>
      </c>
      <c r="AL13" s="959">
        <f>'Table 1(Q4''20)'!AL13/32.15074</f>
        <v>11.726311417001064</v>
      </c>
      <c r="AM13" s="959">
        <f>'Table 1(Q4''20)'!AM13/32.15074</f>
        <v>15.00456684847115</v>
      </c>
      <c r="AN13" s="959">
        <f>'Table 1(Q4''20)'!AN13/32.15074</f>
        <v>17.901285566049292</v>
      </c>
      <c r="AO13" s="916">
        <f t="shared" ref="AO13:AO16" si="28">IF(ISERROR(AN13/AJ13),"N/A",IF(AJ13&lt;0,"N/A",IF(AN13&lt;0,"N/A",IF(AN13/AJ13-1&gt;300%,"&gt;±300%",IF(AN13/AJ13-1&lt;-300%,"&gt;±300%",AN13/AJ13-1)))))</f>
        <v>8.3982664726962586E-2</v>
      </c>
      <c r="AP13" s="916">
        <f t="shared" ref="AP13:AP16" si="29">IF(ISERROR(AN13/AM13),"N/A",IF(AM13&lt;0,"N/A",IF(AN13&lt;0,"N/A",IF(AN13/AM13-1&gt;300%,"&gt;±300%",IF(AN13/AM13-1&lt;-300%,"&gt;±300%",AN13/AM13-1)))))</f>
        <v>0.19305580406496681</v>
      </c>
      <c r="AQ13" s="4"/>
      <c r="AR13" s="378">
        <f>SUM(AR14:AR16)</f>
        <v>30.947965738891238</v>
      </c>
      <c r="AS13" s="378">
        <f>SUM(AS14:AS16)</f>
        <v>32.347622480851143</v>
      </c>
      <c r="AT13" s="378">
        <f>SUM(Q13:R13)</f>
        <v>28.304169670744749</v>
      </c>
      <c r="AU13" s="378">
        <f>SUM(S13:T13)</f>
        <v>24.416234276411679</v>
      </c>
      <c r="AV13" s="378">
        <f>SUM(U13:V13)</f>
        <v>27.215547760331489</v>
      </c>
      <c r="AW13" s="378">
        <f>SUM(W13:X13)</f>
        <v>30.170378660024625</v>
      </c>
      <c r="AX13" s="378">
        <f>SUM(Y13:Z13)</f>
        <v>27.993134839198106</v>
      </c>
      <c r="AY13" s="378">
        <f>SUM(AA13:AB13)</f>
        <v>30.636930907344592</v>
      </c>
      <c r="AZ13" s="378">
        <f>SUM(AC13:AD13)</f>
        <v>29.237274165384687</v>
      </c>
      <c r="BA13" s="378">
        <f>SUM(AE13:AF13)</f>
        <v>30.636930907344592</v>
      </c>
      <c r="BB13" s="378">
        <f>SUM(AG13:AH13)</f>
        <v>32.580045554648869</v>
      </c>
      <c r="BC13" s="378">
        <f>SUM(AI13:AJ13)</f>
        <v>33.406864043769367</v>
      </c>
      <c r="BD13" s="378">
        <f>SUM(AM13:AN13)</f>
        <v>32.905852414520439</v>
      </c>
      <c r="BE13" s="378">
        <f>SUM(AL13:AM13)</f>
        <v>26.730878265472214</v>
      </c>
      <c r="BF13" s="916">
        <f t="shared" ref="BF13:BF18" si="30">IF(ISERROR(BE13/BC13),"N/A",IF(BC13&lt;0,"N/A",IF(BE13&lt;0,"N/A",IF(BE13/BC13-1&gt;300%,"&gt;±300%",IF(BE13/BC13-1&lt;-300%,"&gt;±300%",BE13/BC13-1)))))</f>
        <v>-0.19983874480257524</v>
      </c>
      <c r="BG13" s="916">
        <f t="shared" ref="BG13:BG18" si="31">IF(ISERROR(BE13/BD13),"N/A",IF(BD13&lt;0,"N/A",IF(BE13&lt;0,"N/A",IF(BE13/BD13-1&gt;300%,"&gt;±300%",IF(BE13/BD13-1&lt;-300%,"&gt;±300%",BE13/BD13-1)))))</f>
        <v>-0.18765580272047233</v>
      </c>
      <c r="BH13" s="20"/>
      <c r="BI13" s="378">
        <f t="shared" ref="BI13:BI16" si="32">SUM(AK13:AN13)</f>
        <v>59.450925106890452</v>
      </c>
      <c r="BJ13" s="20"/>
    </row>
    <row r="14" spans="1:63" s="382" customFormat="1" x14ac:dyDescent="0.2">
      <c r="A14" s="377"/>
      <c r="B14" s="377" t="s">
        <v>4</v>
      </c>
      <c r="C14" s="782">
        <f>'Table 1(Q4''20)'!C14/32.15074</f>
        <v>34.835901133224304</v>
      </c>
      <c r="D14" s="782">
        <f>'Table 1(Q4''20)'!D14/32.15074</f>
        <v>39.034871359104024</v>
      </c>
      <c r="E14" s="782">
        <f>'Table 1(Q4''20)'!E14/32.15074</f>
        <v>36.857627538277505</v>
      </c>
      <c r="F14" s="782">
        <f>'Table 1(Q4''20)'!F14/32.15074</f>
        <v>37.635214617144115</v>
      </c>
      <c r="G14" s="782">
        <f>'Table 1(Q4''20)'!G14/32.15074</f>
        <v>41.212115179930542</v>
      </c>
      <c r="H14" s="782">
        <f>'Table 1(Q4''20)'!H14/32.15074</f>
        <v>44.166946079623671</v>
      </c>
      <c r="I14" s="968">
        <f>'Table 1(Q4''20)'!I14/32.15074</f>
        <v>49.359443479360522</v>
      </c>
      <c r="J14" s="968">
        <f>'Table 1(Q4''20)'!J14/32.15074</f>
        <v>44.562884876290838</v>
      </c>
      <c r="K14" s="968">
        <f>'Table 1(Q4''20)'!K14/32.15074</f>
        <v>47.187297808583843</v>
      </c>
      <c r="L14" s="27">
        <f t="shared" si="27"/>
        <v>-9.7176107852094185E-2</v>
      </c>
      <c r="M14" s="27">
        <f t="shared" si="27"/>
        <v>5.8892348185682453E-2</v>
      </c>
      <c r="N14" s="393"/>
      <c r="O14" s="782">
        <f>'Table 1(Q4''20)'!O14/32.15074</f>
        <v>11.352771351452564</v>
      </c>
      <c r="P14" s="782">
        <f>'Table 1(Q4''20)'!P14/32.15074</f>
        <v>9.4865623621726911</v>
      </c>
      <c r="Q14" s="782">
        <f>'Table 1(Q4''20)'!Q14/32.15074</f>
        <v>9.7975971937193354</v>
      </c>
      <c r="R14" s="782">
        <f>'Table 1(Q4''20)'!R14/32.15074</f>
        <v>9.6420797779460141</v>
      </c>
      <c r="S14" s="782">
        <f>'Table 1(Q4''20)'!S14/32.15074</f>
        <v>9.1755275306260451</v>
      </c>
      <c r="T14" s="782">
        <f>'Table 1(Q4''20)'!T14/32.15074</f>
        <v>8.2424230359861088</v>
      </c>
      <c r="U14" s="782">
        <f>'Table 1(Q4''20)'!U14/32.15074</f>
        <v>8.7089752833060761</v>
      </c>
      <c r="V14" s="782">
        <f>'Table 1(Q4''20)'!V14/32.15074</f>
        <v>10.57518427258595</v>
      </c>
      <c r="W14" s="782">
        <f>'Table 1(Q4''20)'!W14/32.15074</f>
        <v>9.7975971937193354</v>
      </c>
      <c r="X14" s="782">
        <f>'Table 1(Q4''20)'!X14/32.15074</f>
        <v>8.7089752833060761</v>
      </c>
      <c r="Y14" s="782">
        <f>'Table 1(Q4''20)'!Y14/32.15074</f>
        <v>9.3310449463993681</v>
      </c>
      <c r="Z14" s="782">
        <f>'Table 1(Q4''20)'!Z14/32.15074</f>
        <v>10.264149441039304</v>
      </c>
      <c r="AA14" s="782">
        <f>'Table 1(Q4''20)'!AA14/32.15074</f>
        <v>10.264149441039304</v>
      </c>
      <c r="AB14" s="782">
        <f>'Table 1(Q4''20)'!AB14/32.15074</f>
        <v>11.352771351452564</v>
      </c>
      <c r="AC14" s="782">
        <f>'Table 1(Q4''20)'!AC14/32.15074</f>
        <v>10.264149441039304</v>
      </c>
      <c r="AD14" s="782">
        <f>'Table 1(Q4''20)'!AD14/32.15074</f>
        <v>10.730701688359273</v>
      </c>
      <c r="AE14" s="782">
        <f>'Table 1(Q4''20)'!AE14/32.15074</f>
        <v>11.352771351452564</v>
      </c>
      <c r="AF14" s="782">
        <f>'Table 1(Q4''20)'!AF14/32.15074</f>
        <v>11.819323598772533</v>
      </c>
      <c r="AG14" s="968">
        <f>'Table 1(Q4''20)'!AG14/32.15074</f>
        <v>12.518322980095594</v>
      </c>
      <c r="AH14" s="968">
        <f>'Table 1(Q4''20)'!AH14/32.15074</f>
        <v>11.708560351068149</v>
      </c>
      <c r="AI14" s="968">
        <f>'Table 1(Q4''20)'!AI14/32.15074</f>
        <v>12.843610060238531</v>
      </c>
      <c r="AJ14" s="968">
        <f>'Table 1(Q4''20)'!AJ14/32.15074</f>
        <v>12.288950087958256</v>
      </c>
      <c r="AK14" s="968">
        <f>'Table 1(Q4''20)'!AK14/32.15074</f>
        <v>12.226317696051476</v>
      </c>
      <c r="AL14" s="968">
        <f>'Table 1(Q4''20)'!AL14/32.15074</f>
        <v>8.2917493507064162</v>
      </c>
      <c r="AM14" s="968">
        <f>'Table 1(Q4''20)'!AM14/32.15074</f>
        <v>10.781598936012186</v>
      </c>
      <c r="AN14" s="968">
        <f>'Table 1(Q4''20)'!AN14/32.15074</f>
        <v>13.263218893520754</v>
      </c>
      <c r="AO14" s="27">
        <f t="shared" si="28"/>
        <v>7.9280068564780759E-2</v>
      </c>
      <c r="AP14" s="27">
        <f t="shared" si="29"/>
        <v>0.23017179290722645</v>
      </c>
      <c r="AQ14" s="4"/>
      <c r="AR14" s="381">
        <f>D14-AS14</f>
        <v>18.195537645478769</v>
      </c>
      <c r="AS14" s="381">
        <f>SUM(O14:P14)</f>
        <v>20.839333713625255</v>
      </c>
      <c r="AT14" s="381">
        <f>SUM(Q14:R14)</f>
        <v>19.439676971665349</v>
      </c>
      <c r="AU14" s="381">
        <f>SUM(S14:T14)</f>
        <v>17.417950566612156</v>
      </c>
      <c r="AV14" s="381">
        <f>SUM(U14:V14)</f>
        <v>19.284159555892025</v>
      </c>
      <c r="AW14" s="381">
        <f>SUM(W14:X14)</f>
        <v>18.506572477025411</v>
      </c>
      <c r="AX14" s="381">
        <f>SUM(Y14:Z14)</f>
        <v>19.595194387438674</v>
      </c>
      <c r="AY14" s="381">
        <f>SUM(AA14:AB14)</f>
        <v>21.616920792491868</v>
      </c>
      <c r="AZ14" s="381">
        <f>SUM(AC14:AD14)</f>
        <v>20.994851129398576</v>
      </c>
      <c r="BA14" s="381">
        <f>SUM(AE14:AF14)</f>
        <v>23.172094950225095</v>
      </c>
      <c r="BB14" s="381">
        <f>SUM(AG14:AH14)</f>
        <v>24.226883331163741</v>
      </c>
      <c r="BC14" s="381">
        <f>SUM(AI14:AJ14)</f>
        <v>25.132560148196788</v>
      </c>
      <c r="BD14" s="381">
        <f>SUM(AK14:AL14)</f>
        <v>20.518067046757892</v>
      </c>
      <c r="BE14" s="381">
        <f>SUM(AM14:AN14)</f>
        <v>24.044817829532938</v>
      </c>
      <c r="BF14" s="27">
        <f t="shared" si="30"/>
        <v>-4.3280203538750617E-2</v>
      </c>
      <c r="BG14" s="27">
        <f t="shared" si="31"/>
        <v>0.17188513785134152</v>
      </c>
      <c r="BH14" s="20"/>
      <c r="BI14" s="381">
        <f t="shared" si="32"/>
        <v>44.562884876290838</v>
      </c>
      <c r="BJ14" s="20"/>
    </row>
    <row r="15" spans="1:63" x14ac:dyDescent="0.2">
      <c r="A15" s="377"/>
      <c r="B15" s="377" t="s">
        <v>5</v>
      </c>
      <c r="C15" s="782">
        <f>'Table 1(Q4''20)'!C15/32.15074</f>
        <v>26.593478097238197</v>
      </c>
      <c r="D15" s="782">
        <f>'Table 1(Q4''20)'!D15/32.15074</f>
        <v>24.105199444865033</v>
      </c>
      <c r="E15" s="782">
        <f>'Table 1(Q4''20)'!E15/32.15074</f>
        <v>16.018293824652247</v>
      </c>
      <c r="F15" s="782">
        <f>'Table 1(Q4''20)'!F15/32.15074</f>
        <v>19.439676971665349</v>
      </c>
      <c r="G15" s="782">
        <f>'Table 1(Q4''20)'!G15/32.15074</f>
        <v>17.417950566612152</v>
      </c>
      <c r="H15" s="782">
        <f>'Table 1(Q4''20)'!H15/32.15074</f>
        <v>15.707258993105603</v>
      </c>
      <c r="I15" s="968">
        <f>'Table 1(Q4''20)'!I15/32.15074</f>
        <v>14.818827234968273</v>
      </c>
      <c r="J15" s="968">
        <f>'Table 1(Q4''20)'!J15/32.15074</f>
        <v>13.131077958531103</v>
      </c>
      <c r="K15" s="968">
        <f>'Table 1(Q4''20)'!K15/32.15074</f>
        <v>14.183961102600433</v>
      </c>
      <c r="L15" s="27">
        <f>IF(ISERROR(J15/I15),"N/A",IF(I15&lt;0,"N/A",IF(J15&lt;0,"N/A",IF(J15/I15-1&gt;300%,"&gt;±300%",IF(J15/I15-1&lt;-300%,"&gt;±300%",J15/I15-1)))))</f>
        <v>-0.11389222977473923</v>
      </c>
      <c r="M15" s="27">
        <f>IF(ISERROR(K15/J15),"N/A",IF(J15&lt;0,"N/A",IF(K15&lt;0,"N/A",IF(K15/J15-1&gt;300%,"&gt;±300%",IF(K15/J15-1&lt;-300%,"&gt;±300%",K15/J15-1)))))</f>
        <v>8.018253698549449E-2</v>
      </c>
      <c r="N15" s="393"/>
      <c r="O15" s="532">
        <f>'Table 1(Q4''20)'!O15/32.15074</f>
        <v>6.2206966309329115</v>
      </c>
      <c r="P15" s="532">
        <f>'Table 1(Q4''20)'!P15/32.15074</f>
        <v>5.2875921362929752</v>
      </c>
      <c r="Q15" s="532">
        <f>'Table 1(Q4''20)'!Q15/32.15074</f>
        <v>3.7324179785597473</v>
      </c>
      <c r="R15" s="532">
        <f>'Table 1(Q4''20)'!R15/32.15074</f>
        <v>5.1320747205196522</v>
      </c>
      <c r="S15" s="532">
        <f>'Table 1(Q4''20)'!S15/32.15074</f>
        <v>3.7324179785597473</v>
      </c>
      <c r="T15" s="532">
        <f>'Table 1(Q4''20)'!T15/32.15074</f>
        <v>3.2658657312397787</v>
      </c>
      <c r="U15" s="532">
        <f>'Table 1(Q4''20)'!U15/32.15074</f>
        <v>3.5769005627864243</v>
      </c>
      <c r="V15" s="532">
        <f>'Table 1(Q4''20)'!V15/32.15074</f>
        <v>4.354487641653038</v>
      </c>
      <c r="W15" s="532">
        <f>'Table 1(Q4''20)'!W15/32.15074</f>
        <v>6.0651792151595894</v>
      </c>
      <c r="X15" s="532">
        <f>'Table 1(Q4''20)'!X15/32.15074</f>
        <v>5.5986269678396203</v>
      </c>
      <c r="Y15" s="532">
        <f>'Table 1(Q4''20)'!Y15/32.15074</f>
        <v>3.7324179785597473</v>
      </c>
      <c r="Z15" s="532">
        <f>'Table 1(Q4''20)'!Z15/32.15074</f>
        <v>4.6655224731996841</v>
      </c>
      <c r="AA15" s="532">
        <f>'Table 1(Q4''20)'!AA15/32.15074</f>
        <v>4.6655224731996841</v>
      </c>
      <c r="AB15" s="532">
        <f>'Table 1(Q4''20)'!AB15/32.15074</f>
        <v>4.354487641653038</v>
      </c>
      <c r="AC15" s="532">
        <f>'Table 1(Q4''20)'!AC15/32.15074</f>
        <v>4.0434528101063929</v>
      </c>
      <c r="AD15" s="532">
        <f>'Table 1(Q4''20)'!AD15/32.15074</f>
        <v>4.1989702258797159</v>
      </c>
      <c r="AE15" s="532">
        <f>'Table 1(Q4''20)'!AE15/32.15074</f>
        <v>3.8879353943330699</v>
      </c>
      <c r="AF15" s="532">
        <f>'Table 1(Q4''20)'!AF15/32.15074</f>
        <v>3.5769005627864243</v>
      </c>
      <c r="AG15" s="968">
        <f>'Table 1(Q4''20)'!AG15/32.15074</f>
        <v>3.7455711835466441</v>
      </c>
      <c r="AH15" s="968">
        <f>'Table 1(Q4''20)'!AH15/32.15074</f>
        <v>3.7032715978937705</v>
      </c>
      <c r="AI15" s="968">
        <f>'Table 1(Q4''20)'!AI15/32.15074</f>
        <v>3.6193370759778576</v>
      </c>
      <c r="AJ15" s="968">
        <f>'Table 1(Q4''20)'!AJ15/32.15074</f>
        <v>3.7506473775500009</v>
      </c>
      <c r="AK15" s="968">
        <f>'Table 1(Q4''20)'!AK15/32.15074</f>
        <v>2.172036648155161</v>
      </c>
      <c r="AL15" s="968">
        <f>'Table 1(Q4''20)'!AL15/32.15074</f>
        <v>3.0190898612542014</v>
      </c>
      <c r="AM15" s="968">
        <f>'Table 1(Q4''20)'!AM15/32.15074</f>
        <v>3.7740901507090827</v>
      </c>
      <c r="AN15" s="968">
        <f>'Table 1(Q4''20)'!AN15/32.15074</f>
        <v>4.1658612984126568</v>
      </c>
      <c r="AO15" s="27">
        <f t="shared" si="28"/>
        <v>0.11070460085050238</v>
      </c>
      <c r="AP15" s="27">
        <f t="shared" si="29"/>
        <v>0.10380545563543775</v>
      </c>
      <c r="AQ15" s="4"/>
      <c r="AR15" s="381">
        <f>D15-AS15</f>
        <v>12.596910677639146</v>
      </c>
      <c r="AS15" s="381">
        <f>SUM(O15:P15)</f>
        <v>11.508288767225887</v>
      </c>
      <c r="AT15" s="381">
        <f>SUM(Q15:R15)</f>
        <v>8.8644926990793991</v>
      </c>
      <c r="AU15" s="381">
        <f>SUM(S15:T15)</f>
        <v>6.9982837097995265</v>
      </c>
      <c r="AV15" s="381">
        <f>SUM(U15:V15)</f>
        <v>7.9313882044394628</v>
      </c>
      <c r="AW15" s="381">
        <f>SUM(W15:X15)</f>
        <v>11.66380618299921</v>
      </c>
      <c r="AX15" s="381">
        <f>SUM(Y15:Z15)</f>
        <v>8.3979404517594318</v>
      </c>
      <c r="AY15" s="381">
        <f>SUM(AA15:AB15)</f>
        <v>9.0200101148527221</v>
      </c>
      <c r="AZ15" s="381">
        <f>SUM(AC15:AD15)</f>
        <v>8.2424230359861088</v>
      </c>
      <c r="BA15" s="381">
        <f>SUM(AE15:AF15)</f>
        <v>7.4648359571194938</v>
      </c>
      <c r="BB15" s="381">
        <f>SUM(AG15:AH15)</f>
        <v>7.4488427814404146</v>
      </c>
      <c r="BC15" s="381">
        <f>SUM(AI15:AJ15)</f>
        <v>7.3699844535278585</v>
      </c>
      <c r="BD15" s="381">
        <f>SUM(AK15:AL15)</f>
        <v>5.1911265094093624</v>
      </c>
      <c r="BE15" s="381">
        <f t="shared" ref="BE15:BE16" si="33">SUM(AM15:AN15)</f>
        <v>7.9399514491217396</v>
      </c>
      <c r="BF15" s="27">
        <f t="shared" si="30"/>
        <v>7.733625480323103E-2</v>
      </c>
      <c r="BG15" s="27">
        <f t="shared" si="31"/>
        <v>0.52952378153949753</v>
      </c>
      <c r="BH15" s="20"/>
      <c r="BI15" s="381">
        <f t="shared" si="32"/>
        <v>13.131077958531101</v>
      </c>
      <c r="BJ15" s="20"/>
    </row>
    <row r="16" spans="1:63" x14ac:dyDescent="0.2">
      <c r="A16" s="377"/>
      <c r="B16" s="377" t="s">
        <v>6</v>
      </c>
      <c r="C16" s="782">
        <f>'Table 1(Q4''20)'!C16/32.15074</f>
        <v>0.15551741577332279</v>
      </c>
      <c r="D16" s="782">
        <f>'Table 1(Q4''20)'!D16/32.15074</f>
        <v>0.15551741577332279</v>
      </c>
      <c r="E16" s="782">
        <f>'Table 1(Q4''20)'!E16/32.15074</f>
        <v>0.15551741577332279</v>
      </c>
      <c r="F16" s="782">
        <f>'Table 1(Q4''20)'!F16/32.15074</f>
        <v>0.15551741577332279</v>
      </c>
      <c r="G16" s="782">
        <f>'Table 1(Q4''20)'!G16/32.15074</f>
        <v>0.31103483154664557</v>
      </c>
      <c r="H16" s="782">
        <f>'Table 1(Q4''20)'!H16/32.15074</f>
        <v>0.31103483154664557</v>
      </c>
      <c r="I16" s="968">
        <f>'Table 1(Q4''20)'!I16/32.15074</f>
        <v>1.8086388840894374</v>
      </c>
      <c r="J16" s="968">
        <f>'Table 1(Q4''20)'!J16/32.15074</f>
        <v>1.7570725706781245</v>
      </c>
      <c r="K16" s="968">
        <f>'Table 1(Q4''20)'!K16/32.15074</f>
        <v>1.8483873811222391</v>
      </c>
      <c r="L16" s="27">
        <f t="shared" si="27"/>
        <v>-2.8511116212827647E-2</v>
      </c>
      <c r="M16" s="27">
        <f t="shared" si="27"/>
        <v>5.1969857118008722E-2</v>
      </c>
      <c r="N16" s="393"/>
      <c r="O16" s="532">
        <f>'Table 1(Q4''20)'!O16/32.15074</f>
        <v>0</v>
      </c>
      <c r="P16" s="532">
        <f>'Table 1(Q4''20)'!P16/32.15074</f>
        <v>0</v>
      </c>
      <c r="Q16" s="782">
        <f>'Table 1(Q4''20)'!Q16/32.15074</f>
        <v>0</v>
      </c>
      <c r="R16" s="782">
        <f>'Table 1(Q4''20)'!R16/32.15074</f>
        <v>0</v>
      </c>
      <c r="S16" s="782">
        <f>'Table 1(Q4''20)'!S16/32.15074</f>
        <v>0</v>
      </c>
      <c r="T16" s="782">
        <f>'Table 1(Q4''20)'!T16/32.15074</f>
        <v>0</v>
      </c>
      <c r="U16" s="782">
        <f>'Table 1(Q4''20)'!U16/32.15074</f>
        <v>0</v>
      </c>
      <c r="V16" s="782">
        <f>'Table 1(Q4''20)'!V16/32.15074</f>
        <v>0</v>
      </c>
      <c r="W16" s="782">
        <f>'Table 1(Q4''20)'!W16/32.15074</f>
        <v>0</v>
      </c>
      <c r="X16" s="782">
        <f>'Table 1(Q4''20)'!X16/32.15074</f>
        <v>0</v>
      </c>
      <c r="Y16" s="782">
        <f>'Table 1(Q4''20)'!Y16/32.15074</f>
        <v>0</v>
      </c>
      <c r="Z16" s="782">
        <f>'Table 1(Q4''20)'!Z16/32.15074</f>
        <v>0</v>
      </c>
      <c r="AA16" s="782">
        <f>'Table 1(Q4''20)'!AA16/32.15074</f>
        <v>0</v>
      </c>
      <c r="AB16" s="782">
        <f>'Table 1(Q4''20)'!AB16/32.15074</f>
        <v>0</v>
      </c>
      <c r="AC16" s="782">
        <f>'Table 1(Q4''20)'!AC16/32.15074</f>
        <v>0</v>
      </c>
      <c r="AD16" s="782">
        <f>'Table 1(Q4''20)'!AD16/32.15074</f>
        <v>0</v>
      </c>
      <c r="AE16" s="782">
        <f>'Table 1(Q4''20)'!AE16/32.15074</f>
        <v>0</v>
      </c>
      <c r="AF16" s="782">
        <f>'Table 1(Q4''20)'!AF16/32.15074</f>
        <v>0</v>
      </c>
      <c r="AG16" s="968">
        <f>'Table 1(Q4''20)'!AG16/32.15074</f>
        <v>0.47024610986325377</v>
      </c>
      <c r="AH16" s="968">
        <f>'Table 1(Q4''20)'!AH16/32.15074</f>
        <v>0.43407333218146493</v>
      </c>
      <c r="AI16" s="968">
        <f>'Table 1(Q4''20)'!AI16/32.15074</f>
        <v>0.42955173497124138</v>
      </c>
      <c r="AJ16" s="968">
        <f>'Table 1(Q4''20)'!AJ16/32.15074</f>
        <v>0.47476770707347732</v>
      </c>
      <c r="AK16" s="968">
        <f>'Table 1(Q4''20)'!AK16/32.15074</f>
        <v>0.42040693116230654</v>
      </c>
      <c r="AL16" s="968">
        <f>'Table 1(Q4''20)'!AL16/32.15074</f>
        <v>0.41547220504044469</v>
      </c>
      <c r="AM16" s="968">
        <f>'Table 1(Q4''20)'!AM16/32.15074</f>
        <v>0.44887776174988164</v>
      </c>
      <c r="AN16" s="968">
        <f>'Table 1(Q4''20)'!AN16/32.15074</f>
        <v>0.47220537411588004</v>
      </c>
      <c r="AO16" s="27">
        <f t="shared" si="28"/>
        <v>-5.3970245225645197E-3</v>
      </c>
      <c r="AP16" s="27">
        <f t="shared" si="29"/>
        <v>5.1968741501158933E-2</v>
      </c>
      <c r="AQ16" s="4"/>
      <c r="AR16" s="381">
        <f>D16-AS16</f>
        <v>0.15551741577332279</v>
      </c>
      <c r="AS16" s="381">
        <f>SUM(O16:P16)</f>
        <v>0</v>
      </c>
      <c r="AT16" s="381">
        <f>SUM(Q16:R16)</f>
        <v>0</v>
      </c>
      <c r="AU16" s="381">
        <f>SUM(S16:T16)</f>
        <v>0</v>
      </c>
      <c r="AV16" s="381">
        <f>SUM(U16:V16)</f>
        <v>0</v>
      </c>
      <c r="AW16" s="381">
        <f>SUM(W16:X16)</f>
        <v>0</v>
      </c>
      <c r="AX16" s="381">
        <f>SUM(Y16:Z16)</f>
        <v>0</v>
      </c>
      <c r="AY16" s="381">
        <f>SUM(AA16:AB16)</f>
        <v>0</v>
      </c>
      <c r="AZ16" s="381">
        <f>SUM(AC16:AD16)</f>
        <v>0</v>
      </c>
      <c r="BA16" s="381">
        <f>SUM(AE16:AF16)</f>
        <v>0</v>
      </c>
      <c r="BB16" s="381">
        <f>SUM(AG16:AH16)</f>
        <v>0.9043194420447187</v>
      </c>
      <c r="BC16" s="381">
        <f>SUM(AI16:AJ16)</f>
        <v>0.9043194420447187</v>
      </c>
      <c r="BD16" s="381">
        <f>SUM(AK16:AL16)</f>
        <v>0.83587913620275123</v>
      </c>
      <c r="BE16" s="381">
        <f t="shared" si="33"/>
        <v>0.92108313586576163</v>
      </c>
      <c r="BF16" s="27">
        <f t="shared" si="30"/>
        <v>1.8537358638601509E-2</v>
      </c>
      <c r="BG16" s="27">
        <f t="shared" si="31"/>
        <v>0.10193339679475288</v>
      </c>
      <c r="BH16" s="20"/>
      <c r="BI16" s="381">
        <f t="shared" si="32"/>
        <v>1.756962272068513</v>
      </c>
      <c r="BJ16" s="20"/>
    </row>
    <row r="17" spans="1:62" x14ac:dyDescent="0.2">
      <c r="A17" s="388"/>
      <c r="B17" s="4"/>
      <c r="C17" s="776">
        <f>'Table 1(Q4''20)'!C17/32.15074</f>
        <v>0</v>
      </c>
      <c r="D17" s="776"/>
      <c r="E17" s="776"/>
      <c r="F17" s="776"/>
      <c r="G17" s="776"/>
      <c r="H17" s="776"/>
      <c r="I17" s="959"/>
      <c r="J17" s="378"/>
      <c r="K17" s="378"/>
      <c r="L17" s="393"/>
      <c r="M17" s="587"/>
      <c r="N17" s="393"/>
      <c r="O17" s="529">
        <f>'Table 1(Q4''20)'!O17/32.15074</f>
        <v>0</v>
      </c>
      <c r="P17" s="529">
        <f>'Table 1(Q4''20)'!P17/32.15074</f>
        <v>0</v>
      </c>
      <c r="Q17" s="529">
        <f>'Table 1(Q4''20)'!Q17/32.15074</f>
        <v>0</v>
      </c>
      <c r="R17" s="529">
        <f>'Table 1(Q4''20)'!R17/32.15074</f>
        <v>0</v>
      </c>
      <c r="S17" s="529">
        <f>'Table 1(Q4''20)'!S17/32.15074</f>
        <v>0</v>
      </c>
      <c r="T17" s="529">
        <f>'Table 1(Q4''20)'!T17/32.15074</f>
        <v>0</v>
      </c>
      <c r="U17" s="529">
        <f>'Table 1(Q4''20)'!U17/32.15074</f>
        <v>0</v>
      </c>
      <c r="V17" s="529">
        <f>'Table 1(Q4''20)'!V17/32.15074</f>
        <v>0</v>
      </c>
      <c r="W17" s="529">
        <f>'Table 1(Q4''20)'!W17/32.15074</f>
        <v>0</v>
      </c>
      <c r="X17" s="529">
        <f>'Table 1(Q4''20)'!X17/32.15074</f>
        <v>0</v>
      </c>
      <c r="Y17" s="529">
        <f>'Table 1(Q4''20)'!Y17/32.15074</f>
        <v>0</v>
      </c>
      <c r="Z17" s="529">
        <f>'Table 1(Q4''20)'!Z17/32.15074</f>
        <v>0</v>
      </c>
      <c r="AA17" s="529">
        <f>'Table 1(Q4''20)'!AA17/32.15074</f>
        <v>0</v>
      </c>
      <c r="AB17" s="529">
        <f>'Table 1(Q4''20)'!AB17/32.15074</f>
        <v>0</v>
      </c>
      <c r="AC17" s="529">
        <f>'Table 1(Q4''20)'!AC17/32.15074</f>
        <v>0</v>
      </c>
      <c r="AD17" s="529">
        <f>'Table 1(Q4''20)'!AD17/32.15074</f>
        <v>0</v>
      </c>
      <c r="AE17" s="529">
        <f>'Table 1(Q4''20)'!AE17/32.15074</f>
        <v>0</v>
      </c>
      <c r="AF17" s="529">
        <f>'Table 1(Q4''20)'!AF17/32.15074</f>
        <v>0</v>
      </c>
      <c r="AG17" s="393">
        <f>'Table 1(Q4''20)'!AG17/32.15074</f>
        <v>0</v>
      </c>
      <c r="AH17" s="393">
        <f>'Table 1(Q4''20)'!AH17/32.15074</f>
        <v>0</v>
      </c>
      <c r="AI17" s="393">
        <f>'Table 1(Q4''20)'!AI17/32.15074</f>
        <v>0</v>
      </c>
      <c r="AJ17" s="393">
        <f>'Table 1(Q4''20)'!AJ17/32.15074</f>
        <v>0</v>
      </c>
      <c r="AK17" s="696">
        <f>'Table 1(Q4''20)'!AK17/32.15074</f>
        <v>0</v>
      </c>
      <c r="AL17" s="393">
        <f>'Table 1(Q4''20)'!AL17/32.15074</f>
        <v>0</v>
      </c>
      <c r="AM17" s="393">
        <f>'Table 1(Q4''20)'!AM17/32.15074</f>
        <v>0</v>
      </c>
      <c r="AN17" s="393">
        <f>'Table 1(Q4''20)'!AN17/32.15074</f>
        <v>0</v>
      </c>
      <c r="AO17" s="587"/>
      <c r="AP17" s="587"/>
      <c r="AQ17" s="4"/>
      <c r="AR17" s="942"/>
      <c r="AS17" s="377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27" t="str">
        <f t="shared" si="30"/>
        <v>N/A</v>
      </c>
      <c r="BG17" s="27" t="str">
        <f t="shared" si="31"/>
        <v>N/A</v>
      </c>
      <c r="BH17" s="20"/>
      <c r="BI17" s="377"/>
      <c r="BJ17" s="20"/>
    </row>
    <row r="18" spans="1:62" x14ac:dyDescent="0.2">
      <c r="A18" s="34" t="s">
        <v>25</v>
      </c>
      <c r="B18" s="392"/>
      <c r="C18" s="392">
        <f>'Table 1(Q4''20)'!C18/32.15074</f>
        <v>243.38475568525018</v>
      </c>
      <c r="D18" s="392">
        <f>'Table 1(Q4''20)'!D18/32.15074</f>
        <v>225.50025287131805</v>
      </c>
      <c r="E18" s="392">
        <f>'Table 1(Q4''20)'!E18/32.15074</f>
        <v>245.40648209030337</v>
      </c>
      <c r="F18" s="392">
        <f>'Table 1(Q4''20)'!F18/32.15074</f>
        <v>245.71751692185001</v>
      </c>
      <c r="G18" s="392">
        <f>'Table 1(Q4''20)'!G18/32.15074</f>
        <v>250.38303939504971</v>
      </c>
      <c r="H18" s="392">
        <f>'Table 1(Q4''20)'!H18/32.15074</f>
        <v>251.00510905814301</v>
      </c>
      <c r="I18" s="964">
        <f>'Table 1(Q4''20)'!I18/32.15074</f>
        <v>255.63859257306592</v>
      </c>
      <c r="J18" s="392">
        <f>'Table 1(Q4''20)'!J18/32.15074</f>
        <v>211.68423907614243</v>
      </c>
      <c r="K18" s="392">
        <f>'Table 1(Q4''20)'!K18/32.15074</f>
        <v>246.70322908967972</v>
      </c>
      <c r="L18" s="940">
        <f>IF(ISERROR(J18/I18),"N/A",IF(I18&lt;0,"N/A",IF(J18&lt;0,"N/A",IF(J18/I18-1&gt;300%,"&gt;±300%",IF(J18/I18-1&lt;-300%,"&gt;±300%",J18/I18-1)))))</f>
        <v>-0.17193942845057941</v>
      </c>
      <c r="M18" s="940">
        <f>IF(ISERROR(K18/J18),"N/A",IF(J18&lt;0,"N/A",IF(K18&lt;0,"N/A",IF(K18/J18-1&gt;300%,"&gt;±300%",IF(K18/J18-1&lt;-300%,"&gt;±300%",K18/J18-1)))))</f>
        <v>0.16543031340628533</v>
      </c>
      <c r="N18" s="393"/>
      <c r="O18" s="392">
        <f>'Table 1(Q4''20)'!O18/32.15074</f>
        <v>60.496274735822567</v>
      </c>
      <c r="P18" s="392">
        <f>'Table 1(Q4''20)'!P18/32.15074</f>
        <v>57.541443836129432</v>
      </c>
      <c r="Q18" s="392">
        <f>'Table 1(Q4''20)'!Q18/32.15074</f>
        <v>57.696961251902756</v>
      </c>
      <c r="R18" s="392">
        <f>'Table 1(Q4''20)'!R18/32.15074</f>
        <v>62.673518556649086</v>
      </c>
      <c r="S18" s="392">
        <f>'Table 1(Q4''20)'!S18/32.15074</f>
        <v>65.161797209022254</v>
      </c>
      <c r="T18" s="392">
        <f>'Table 1(Q4''20)'!T18/32.15074</f>
        <v>60.340757320049242</v>
      </c>
      <c r="U18" s="392">
        <f>'Table 1(Q4''20)'!U18/32.15074</f>
        <v>56.452821925716172</v>
      </c>
      <c r="V18" s="392">
        <f>'Table 1(Q4''20)'!V18/32.15074</f>
        <v>68.116628108715389</v>
      </c>
      <c r="W18" s="392">
        <f>'Table 1(Q4''20)'!W18/32.15074</f>
        <v>62.984553388195735</v>
      </c>
      <c r="X18" s="392">
        <f>'Table 1(Q4''20)'!X18/32.15074</f>
        <v>58.319030914996048</v>
      </c>
      <c r="Y18" s="392">
        <f>'Table 1(Q4''20)'!Y18/32.15074</f>
        <v>55.519717431076238</v>
      </c>
      <c r="Z18" s="392">
        <f>'Table 1(Q4''20)'!Z18/32.15074</f>
        <v>65.628349456342221</v>
      </c>
      <c r="AA18" s="392">
        <f>'Table 1(Q4''20)'!AA18/32.15074</f>
        <v>63.295588219742378</v>
      </c>
      <c r="AB18" s="392">
        <f>'Table 1(Q4''20)'!AB18/32.15074</f>
        <v>65.628349456342221</v>
      </c>
      <c r="AC18" s="392">
        <f>'Table 1(Q4''20)'!AC18/32.15074</f>
        <v>54.586612936436303</v>
      </c>
      <c r="AD18" s="392">
        <f>'Table 1(Q4''20)'!AD18/32.15074</f>
        <v>66.561453950982155</v>
      </c>
      <c r="AE18" s="392">
        <f>'Table 1(Q4''20)'!AE18/32.15074</f>
        <v>66.405936535208838</v>
      </c>
      <c r="AF18" s="392">
        <f>'Table 1(Q4''20)'!AF18/32.15074</f>
        <v>63.451105635515702</v>
      </c>
      <c r="AG18" s="392">
        <f>'Table 1(Q4''20)'!AG18/32.15074</f>
        <v>58.167081459658448</v>
      </c>
      <c r="AH18" s="392">
        <f>'Table 1(Q4''20)'!AH18/32.15074</f>
        <v>66.777709704683559</v>
      </c>
      <c r="AI18" s="392">
        <f>'Table 1(Q4''20)'!AI18/32.15074</f>
        <v>63.572995180293475</v>
      </c>
      <c r="AJ18" s="392">
        <f>'Table 1(Q4''20)'!AJ18/32.15074</f>
        <v>67.120806228430439</v>
      </c>
      <c r="AK18" s="964">
        <f>'Table 1(Q4''20)'!AK18/32.15074</f>
        <v>54.826846052159482</v>
      </c>
      <c r="AL18" s="392">
        <f>'Table 1(Q4''20)'!AL18/32.15074</f>
        <v>41.921927933906616</v>
      </c>
      <c r="AM18" s="392">
        <f>'Table 1(Q4''20)'!AM18/32.15074</f>
        <v>57.967398651683965</v>
      </c>
      <c r="AN18" s="392">
        <f>'Table 1(Q4''20)'!AN18/32.15074</f>
        <v>56.967956139782814</v>
      </c>
      <c r="AO18" s="940">
        <f>IF(ISERROR(AN18/AJ18),"N/A",IF(AJ18&lt;0,"N/A",IF(AN18&lt;0,"N/A",IF(AN18/AJ18-1&gt;300%,"&gt;±300%",IF(AN18/AJ18-1&lt;-300%,"&gt;±300%",AN18/AJ18-1)))))</f>
        <v>-0.15126233815033008</v>
      </c>
      <c r="AP18" s="940">
        <f>IF(ISERROR(AN18/AM18),"N/A",IF(AM18&lt;0,"N/A",IF(AN18&lt;0,"N/A",IF(AN18/AM18-1&gt;300%,"&gt;±300%",IF(AN18/AM18-1&lt;-300%,"&gt;±300%",AN18/AM18-1)))))</f>
        <v>-1.724145873625671E-2</v>
      </c>
      <c r="AQ18" s="4"/>
      <c r="AR18" s="392">
        <f t="shared" ref="AR18:AX18" si="34">AR11+AR13</f>
        <v>107.46253429936607</v>
      </c>
      <c r="AS18" s="392">
        <f t="shared" si="34"/>
        <v>118.037718571952</v>
      </c>
      <c r="AT18" s="392">
        <f t="shared" si="34"/>
        <v>120.37047980855183</v>
      </c>
      <c r="AU18" s="392">
        <f t="shared" si="34"/>
        <v>125.50255452907149</v>
      </c>
      <c r="AV18" s="392">
        <f t="shared" si="34"/>
        <v>124.56945003443155</v>
      </c>
      <c r="AW18" s="392">
        <f t="shared" si="34"/>
        <v>121.30358430319176</v>
      </c>
      <c r="AX18" s="392">
        <f t="shared" si="34"/>
        <v>121.14806688741845</v>
      </c>
      <c r="AY18" s="392">
        <f>SUM(AA18:AB18)</f>
        <v>128.92393767608459</v>
      </c>
      <c r="AZ18" s="392">
        <f>SUM(AC18:AD18)</f>
        <v>121.14806688741845</v>
      </c>
      <c r="BA18" s="392">
        <f>SUM(AE18:AF18)</f>
        <v>129.85704217072453</v>
      </c>
      <c r="BB18" s="392">
        <f>SUM(AG18:AH18)</f>
        <v>124.94479116434201</v>
      </c>
      <c r="BC18" s="392">
        <f>SUM(AI18:AJ18)</f>
        <v>130.69380140872391</v>
      </c>
      <c r="BD18" s="392">
        <f>SUM(AK18:AL18)</f>
        <v>96.748773986066098</v>
      </c>
      <c r="BE18" s="392">
        <f>SUM(AM18:AN18)</f>
        <v>114.93535479146678</v>
      </c>
      <c r="BF18" s="965">
        <f t="shared" si="30"/>
        <v>-0.12057531763098017</v>
      </c>
      <c r="BG18" s="965">
        <f t="shared" si="31"/>
        <v>0.18797737744997089</v>
      </c>
      <c r="BH18" s="20"/>
      <c r="BI18" s="392">
        <f>SUM(AK18:AN18)</f>
        <v>211.68412877753286</v>
      </c>
      <c r="BJ18" s="20"/>
    </row>
    <row r="19" spans="1:62" x14ac:dyDescent="0.2">
      <c r="A19" s="3"/>
      <c r="B19" s="4"/>
      <c r="C19" s="776">
        <f>'Table 1(Q4''20)'!C19/32.15074</f>
        <v>0</v>
      </c>
      <c r="D19" s="776"/>
      <c r="E19" s="776"/>
      <c r="F19" s="776"/>
      <c r="G19" s="776"/>
      <c r="H19" s="776"/>
      <c r="I19" s="958"/>
      <c r="J19" s="378"/>
      <c r="K19" s="378"/>
      <c r="L19" s="378"/>
      <c r="M19" s="916"/>
      <c r="N19" s="393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4"/>
      <c r="AH19" s="4"/>
      <c r="AI19" s="4"/>
      <c r="AJ19" s="4"/>
      <c r="AK19" s="969"/>
      <c r="AL19" s="4"/>
      <c r="AM19" s="4"/>
      <c r="AN19" s="4"/>
      <c r="AO19" s="916"/>
      <c r="AP19" s="916"/>
      <c r="AQ19" s="4"/>
      <c r="AR19" s="943"/>
      <c r="AS19" s="381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1"/>
      <c r="BF19" s="27"/>
      <c r="BG19" s="27"/>
      <c r="BH19" s="20"/>
      <c r="BI19" s="381"/>
      <c r="BJ19" s="20"/>
    </row>
    <row r="20" spans="1:62" x14ac:dyDescent="0.2">
      <c r="A20" s="119" t="s">
        <v>32</v>
      </c>
      <c r="B20" s="5"/>
      <c r="C20" s="535">
        <f>'Table 1(Q4''20)'!C20/32.15074</f>
        <v>0</v>
      </c>
      <c r="D20" s="535"/>
      <c r="E20" s="535"/>
      <c r="F20" s="535"/>
      <c r="G20" s="535"/>
      <c r="H20" s="535"/>
      <c r="I20" s="960"/>
      <c r="J20" s="379"/>
      <c r="K20" s="379"/>
      <c r="L20" s="11"/>
      <c r="M20" s="171"/>
      <c r="N20" s="393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  <c r="Z20" s="970"/>
      <c r="AA20" s="970"/>
      <c r="AB20" s="970"/>
      <c r="AC20" s="970"/>
      <c r="AD20" s="970"/>
      <c r="AE20" s="970"/>
      <c r="AF20" s="970"/>
      <c r="AG20" s="28"/>
      <c r="AH20" s="28"/>
      <c r="AI20" s="28"/>
      <c r="AJ20" s="28"/>
      <c r="AK20" s="971"/>
      <c r="AL20" s="943"/>
      <c r="AM20" s="943"/>
      <c r="AN20" s="943"/>
      <c r="AO20" s="171"/>
      <c r="AP20" s="171"/>
      <c r="AQ20" s="4"/>
      <c r="AR20" s="942"/>
      <c r="AS20" s="377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27"/>
      <c r="BG20" s="27"/>
      <c r="BH20" s="20"/>
      <c r="BI20" s="377"/>
      <c r="BJ20" s="20"/>
    </row>
    <row r="21" spans="1:62" s="382" customFormat="1" x14ac:dyDescent="0.2">
      <c r="A21" s="388" t="s">
        <v>27</v>
      </c>
      <c r="B21" s="378"/>
      <c r="C21" s="776">
        <f>SUM(C22:C23)</f>
        <v>97.353902274100065</v>
      </c>
      <c r="D21" s="776">
        <f t="shared" ref="D21:J21" si="35">SUM(D22:D23)</f>
        <v>100.9308028368865</v>
      </c>
      <c r="E21" s="776">
        <f t="shared" si="35"/>
        <v>100.9308028368865</v>
      </c>
      <c r="F21" s="776">
        <f t="shared" si="35"/>
        <v>104.19666856812628</v>
      </c>
      <c r="G21" s="776">
        <f t="shared" si="35"/>
        <v>102.3304595788464</v>
      </c>
      <c r="H21" s="776">
        <f t="shared" si="35"/>
        <v>95.643210700593514</v>
      </c>
      <c r="I21" s="972">
        <f t="shared" si="35"/>
        <v>89.199733038228473</v>
      </c>
      <c r="J21" s="973">
        <f t="shared" si="35"/>
        <v>74.450483153528467</v>
      </c>
      <c r="K21" s="973">
        <f>SUM(K22:K23)</f>
        <v>93.291826209188685</v>
      </c>
      <c r="L21" s="916">
        <f t="shared" ref="L21:M22" si="36">IF(ISERROR(J21/I21),"N/A",IF(I21&lt;0,"N/A",IF(J21&lt;0,"N/A",IF(J21/I21-1&gt;300%,"&gt;±300%",IF(J21/I21-1&lt;-300%,"&gt;±300%",J21/I21-1)))))</f>
        <v>-0.16535082989966909</v>
      </c>
      <c r="M21" s="916">
        <f>IF(ISERROR(K21/J21),"N/A",IF(J21&lt;0,"N/A",IF(K21&lt;0,"N/A",IF(K21/J21-1&gt;300%,"&gt;±300%",IF(K21/J21-1&lt;-300%,"&gt;±300%",K21/J21-1)))))</f>
        <v>0.25307213946223084</v>
      </c>
      <c r="N21" s="393"/>
      <c r="O21" s="776">
        <f>'Table 1(Q4''20)'!O21/32.15074</f>
        <v>23.638647197545065</v>
      </c>
      <c r="P21" s="776">
        <f>'Table 1(Q4''20)'!P21/32.15074</f>
        <v>25.193821355278292</v>
      </c>
      <c r="Q21" s="776">
        <f>'Table 1(Q4''20)'!Q21/32.15074</f>
        <v>25.971408434144909</v>
      </c>
      <c r="R21" s="776">
        <f>'Table 1(Q4''20)'!R21/32.15074</f>
        <v>25.660373602598263</v>
      </c>
      <c r="S21" s="776">
        <f>'Table 1(Q4''20)'!S21/32.15074</f>
        <v>24.105199444865033</v>
      </c>
      <c r="T21" s="776">
        <f>'Table 1(Q4''20)'!T21/32.15074</f>
        <v>25.349338771051617</v>
      </c>
      <c r="U21" s="776">
        <f>'Table 1(Q4''20)'!U21/32.15074</f>
        <v>26.748995513011522</v>
      </c>
      <c r="V21" s="776">
        <f>'Table 1(Q4''20)'!V21/32.15074</f>
        <v>26.748995513011522</v>
      </c>
      <c r="W21" s="776">
        <f>'Table 1(Q4''20)'!W21/32.15074</f>
        <v>24.260716860638357</v>
      </c>
      <c r="X21" s="776">
        <f>'Table 1(Q4''20)'!X21/32.15074</f>
        <v>26.12692584991823</v>
      </c>
      <c r="Y21" s="776">
        <f>'Table 1(Q4''20)'!Y21/32.15074</f>
        <v>26.282443265691551</v>
      </c>
      <c r="Z21" s="776">
        <f>'Table 1(Q4''20)'!Z21/32.15074</f>
        <v>25.660373602598263</v>
      </c>
      <c r="AA21" s="776">
        <f>'Table 1(Q4''20)'!AA21/32.15074</f>
        <v>24.105199444865033</v>
      </c>
      <c r="AB21" s="776">
        <f>'Table 1(Q4''20)'!AB21/32.15074</f>
        <v>25.971408434144909</v>
      </c>
      <c r="AC21" s="776">
        <f>'Table 1(Q4''20)'!AC21/32.15074</f>
        <v>24.416234276411679</v>
      </c>
      <c r="AD21" s="776">
        <f>'Table 1(Q4''20)'!AD21/32.15074</f>
        <v>24.882786523731646</v>
      </c>
      <c r="AE21" s="776">
        <f>'Table 1(Q4''20)'!AE21/32.15074</f>
        <v>22.23899045558516</v>
      </c>
      <c r="AF21" s="776">
        <f>'Table 1(Q4''20)'!AF21/32.15074</f>
        <v>23.794164613318387</v>
      </c>
      <c r="AG21" s="967">
        <f>'Table 1(Q4''20)'!AG21/32.15074</f>
        <v>23.6420681127195</v>
      </c>
      <c r="AH21" s="967">
        <f>'Table 1(Q4''20)'!AH21/32.15074</f>
        <v>23.041703265591902</v>
      </c>
      <c r="AI21" s="967">
        <f>'Table 1(Q4''20)'!AI21/32.15074</f>
        <v>20.897332277027925</v>
      </c>
      <c r="AJ21" s="967">
        <f>'Table 1(Q4''20)'!AJ21/32.15074</f>
        <v>21.618604787141621</v>
      </c>
      <c r="AK21" s="967">
        <f>'Table 1(Q4''20)'!AK21/32.15074</f>
        <v>19.97237242038527</v>
      </c>
      <c r="AL21" s="967">
        <f>'Table 1(Q4''20)'!AL21/32.15074</f>
        <v>12.006878163556356</v>
      </c>
      <c r="AM21" s="967">
        <f>'Table 1(Q4''20)'!AM21/32.15074</f>
        <v>19.879083971765507</v>
      </c>
      <c r="AN21" s="967">
        <f>'Table 1(Q4''20)'!AN21/32.15074</f>
        <v>22.593637066508258</v>
      </c>
      <c r="AO21" s="916">
        <f t="shared" ref="AO21:AO22" si="37">IF(ISERROR(AN21/AJ21),"N/A",IF(AJ21&lt;0,"N/A",IF(AN21&lt;0,"N/A",IF(AN21/AJ21-1&gt;300%,"&gt;±300%",IF(AN21/AJ21-1&lt;-300%,"&gt;±300%",AN21/AJ21-1)))))</f>
        <v>4.5101535874626286E-2</v>
      </c>
      <c r="AP21" s="916">
        <f t="shared" ref="AP21:AP22" si="38">IF(ISERROR(AN21/AM21),"N/A",IF(AM21&lt;0,"N/A",IF(AN21&lt;0,"N/A",IF(AN21/AM21-1&gt;300%,"&gt;±300%",IF(AN21/AM21-1&lt;-300%,"&gt;±300%",AN21/AM21-1)))))</f>
        <v>0.13655322843840612</v>
      </c>
      <c r="AQ21" s="4"/>
      <c r="AR21" s="378">
        <f t="shared" ref="AR21:AS21" si="39">SUM(AR22:AR23)</f>
        <v>51.7872994525165</v>
      </c>
      <c r="AS21" s="378">
        <f t="shared" si="39"/>
        <v>49.14350338437</v>
      </c>
      <c r="AT21" s="378">
        <f>SUM(Q21:R21)</f>
        <v>51.631782036743175</v>
      </c>
      <c r="AU21" s="378">
        <f>SUM(S21:T21)</f>
        <v>49.454538215916649</v>
      </c>
      <c r="AV21" s="378">
        <f>SUM(U21:V21)</f>
        <v>53.497991026023044</v>
      </c>
      <c r="AW21" s="378">
        <f>SUM(W21:X21)</f>
        <v>50.387642710556591</v>
      </c>
      <c r="AX21" s="378">
        <f>SUM(Y21:Z21)</f>
        <v>51.94281686828981</v>
      </c>
      <c r="AY21" s="378">
        <f>SUM(AA21:AB21)</f>
        <v>50.076607879009941</v>
      </c>
      <c r="AZ21" s="378">
        <f>SUM(AC21:AD21)</f>
        <v>49.299020800143325</v>
      </c>
      <c r="BA21" s="378">
        <f>SUM(AE21:AF21)</f>
        <v>46.033155068903547</v>
      </c>
      <c r="BB21" s="378">
        <f>SUM(AG21:AH21)</f>
        <v>46.683771378311405</v>
      </c>
      <c r="BC21" s="378">
        <f>SUM(AI21:AJ21)</f>
        <v>42.515937064169549</v>
      </c>
      <c r="BD21" s="378">
        <f>SUM(AK21:AL21)</f>
        <v>31.979250583941628</v>
      </c>
      <c r="BE21" s="378">
        <f>SUM(AM21:AN21)</f>
        <v>42.472721038273761</v>
      </c>
      <c r="BF21" s="916">
        <f t="shared" ref="BF21:BF22" si="40">IF(ISERROR(BE21/BC21),"N/A",IF(BC21&lt;0,"N/A",IF(BE21&lt;0,"N/A",IF(BE21/BC21-1&gt;300%,"&gt;±300%",IF(BE21/BC21-1&lt;-300%,"&gt;±300%",BE21/BC21-1)))))</f>
        <v>-1.0164665036209719E-3</v>
      </c>
      <c r="BG21" s="916">
        <f t="shared" ref="BG21:BG22" si="41">IF(ISERROR(BE21/BD21),"N/A",IF(BD21&lt;0,"N/A",IF(BE21&lt;0,"N/A",IF(BE21/BD21-1&gt;300%,"&gt;±300%",IF(BE21/BD21-1&lt;-300%,"&gt;±300%",BE21/BD21-1)))))</f>
        <v>0.32813371991904727</v>
      </c>
      <c r="BH21" s="20"/>
      <c r="BI21" s="378">
        <f t="shared" ref="BI21:BI22" si="42">SUM(AK21:AN21)</f>
        <v>74.451971622215382</v>
      </c>
      <c r="BJ21" s="20"/>
    </row>
    <row r="22" spans="1:62" s="382" customFormat="1" x14ac:dyDescent="0.2">
      <c r="A22" s="379"/>
      <c r="B22" s="379" t="s">
        <v>4</v>
      </c>
      <c r="C22" s="782">
        <f>'Table 1(Q4''20)'!C22/32.15074</f>
        <v>92.999414632447028</v>
      </c>
      <c r="D22" s="782">
        <f>'Table 1(Q4''20)'!D22/32.15074</f>
        <v>96.265280363686813</v>
      </c>
      <c r="E22" s="782">
        <f>'Table 1(Q4''20)'!E22/32.15074</f>
        <v>96.576315195233462</v>
      </c>
      <c r="F22" s="782">
        <f>'Table 1(Q4''20)'!F22/32.15074</f>
        <v>99.997698342246565</v>
      </c>
      <c r="G22" s="782">
        <f>'Table 1(Q4''20)'!G22/32.15074</f>
        <v>97.975971937193364</v>
      </c>
      <c r="H22" s="782">
        <f>'Table 1(Q4''20)'!H22/32.15074</f>
        <v>91.133205643167159</v>
      </c>
      <c r="I22" s="923">
        <f>'Table 1(Q4''20)'!I22/32.15074</f>
        <v>89.199733038228473</v>
      </c>
      <c r="J22" s="923">
        <f>'Table 1(Q4''20)'!J22/32.15074</f>
        <v>74.450483153528467</v>
      </c>
      <c r="K22" s="923">
        <f>'Table 1(Q4''20)'!K22/32.15074</f>
        <v>93.291826209188685</v>
      </c>
      <c r="L22" s="27">
        <f t="shared" si="36"/>
        <v>-0.16535082989966909</v>
      </c>
      <c r="M22" s="27">
        <f t="shared" si="36"/>
        <v>0.25307213946223084</v>
      </c>
      <c r="N22" s="393"/>
      <c r="O22" s="532">
        <f>'Table 1(Q4''20)'!O22/32.15074</f>
        <v>22.705542702905127</v>
      </c>
      <c r="P22" s="532">
        <f>'Table 1(Q4''20)'!P22/32.15074</f>
        <v>24.105199444865033</v>
      </c>
      <c r="Q22" s="532">
        <f>'Table 1(Q4''20)'!Q22/32.15074</f>
        <v>24.882786523731646</v>
      </c>
      <c r="R22" s="532">
        <f>'Table 1(Q4''20)'!R22/32.15074</f>
        <v>24.571751692185003</v>
      </c>
      <c r="S22" s="532">
        <f>'Table 1(Q4''20)'!S22/32.15074</f>
        <v>23.016577534451773</v>
      </c>
      <c r="T22" s="532">
        <f>'Table 1(Q4''20)'!T22/32.15074</f>
        <v>24.260716860638357</v>
      </c>
      <c r="U22" s="532">
        <f>'Table 1(Q4''20)'!U22/32.15074</f>
        <v>25.660373602598263</v>
      </c>
      <c r="V22" s="532">
        <f>'Table 1(Q4''20)'!V22/32.15074</f>
        <v>25.660373602598263</v>
      </c>
      <c r="W22" s="532">
        <f>'Table 1(Q4''20)'!W22/32.15074</f>
        <v>23.327612365998419</v>
      </c>
      <c r="X22" s="532">
        <f>'Table 1(Q4''20)'!X22/32.15074</f>
        <v>25.038303939504971</v>
      </c>
      <c r="Y22" s="532">
        <f>'Table 1(Q4''20)'!Y22/32.15074</f>
        <v>25.193821355278292</v>
      </c>
      <c r="Z22" s="532">
        <f>'Table 1(Q4''20)'!Z22/32.15074</f>
        <v>24.571751692185003</v>
      </c>
      <c r="AA22" s="532">
        <f>'Table 1(Q4''20)'!AA22/32.15074</f>
        <v>23.016577534451773</v>
      </c>
      <c r="AB22" s="532">
        <f>'Table 1(Q4''20)'!AB22/32.15074</f>
        <v>24.882786523731646</v>
      </c>
      <c r="AC22" s="532">
        <f>'Table 1(Q4''20)'!AC22/32.15074</f>
        <v>23.327612365998419</v>
      </c>
      <c r="AD22" s="532">
        <f>'Table 1(Q4''20)'!AD22/32.15074</f>
        <v>23.638647197545065</v>
      </c>
      <c r="AE22" s="532">
        <f>'Table 1(Q4''20)'!AE22/32.15074</f>
        <v>21.150368545171901</v>
      </c>
      <c r="AF22" s="532">
        <f>'Table 1(Q4''20)'!AF22/32.15074</f>
        <v>22.550025287131806</v>
      </c>
      <c r="AG22" s="876">
        <f>'Table 1(Q4''20)'!AG22/32.15074</f>
        <v>23.6420681127195</v>
      </c>
      <c r="AH22" s="876">
        <f>'Table 1(Q4''20)'!AH22/32.15074</f>
        <v>23.041703265591902</v>
      </c>
      <c r="AI22" s="876">
        <f>'Table 1(Q4''20)'!AI22/32.15074</f>
        <v>20.897332277027925</v>
      </c>
      <c r="AJ22" s="876">
        <f>'Table 1(Q4''20)'!AJ22/32.15074</f>
        <v>21.618604787141621</v>
      </c>
      <c r="AK22" s="876">
        <f>'Table 1(Q4''20)'!AK22/32.15074</f>
        <v>19.97237242038527</v>
      </c>
      <c r="AL22" s="876">
        <f>'Table 1(Q4''20)'!AL22/32.15074</f>
        <v>12.006878163556356</v>
      </c>
      <c r="AM22" s="876">
        <f>'Table 1(Q4''20)'!AM22/32.15074</f>
        <v>19.879083971765507</v>
      </c>
      <c r="AN22" s="876">
        <f>'Table 1(Q4''20)'!AN22/32.15074</f>
        <v>22.593637066508258</v>
      </c>
      <c r="AO22" s="27">
        <f t="shared" si="37"/>
        <v>4.5101535874626286E-2</v>
      </c>
      <c r="AP22" s="27">
        <f t="shared" si="38"/>
        <v>0.13655322843840612</v>
      </c>
      <c r="AQ22" s="4"/>
      <c r="AR22" s="381">
        <f>D22-AS22</f>
        <v>49.454538215916656</v>
      </c>
      <c r="AS22" s="381">
        <f>SUM(O22:P22)</f>
        <v>46.810742147770156</v>
      </c>
      <c r="AT22" s="381">
        <f>SUM(Q22:R22)</f>
        <v>49.454538215916649</v>
      </c>
      <c r="AU22" s="381">
        <f>SUM(S22:T22)</f>
        <v>47.277294395090131</v>
      </c>
      <c r="AV22" s="381">
        <f>SUM(U22:V22)</f>
        <v>51.320747205196525</v>
      </c>
      <c r="AW22" s="381">
        <f>SUM(W22:X22)</f>
        <v>48.36591630550339</v>
      </c>
      <c r="AX22" s="381">
        <f>SUM(Y22:Z22)</f>
        <v>49.765573047463292</v>
      </c>
      <c r="AY22" s="381">
        <f>SUM(AA22:AB22)</f>
        <v>47.899364058183423</v>
      </c>
      <c r="AZ22" s="381">
        <f>SUM(AC22:AD22)</f>
        <v>46.966259563543488</v>
      </c>
      <c r="BA22" s="381">
        <f>SUM(AE22:AF22)</f>
        <v>43.700393832303703</v>
      </c>
      <c r="BB22" s="381">
        <f>SUM(AG22:AH22)</f>
        <v>46.683771378311405</v>
      </c>
      <c r="BC22" s="381">
        <f>SUM(AI22:AJ22)</f>
        <v>42.515937064169549</v>
      </c>
      <c r="BD22" s="381">
        <f>SUM(AK22:AL22)</f>
        <v>31.979250583941628</v>
      </c>
      <c r="BE22" s="381">
        <f>SUM(AM22:AN22)</f>
        <v>42.472721038273761</v>
      </c>
      <c r="BF22" s="27">
        <f t="shared" si="40"/>
        <v>-1.0164665036209719E-3</v>
      </c>
      <c r="BG22" s="27">
        <f t="shared" si="41"/>
        <v>0.32813371991904727</v>
      </c>
      <c r="BH22" s="20"/>
      <c r="BI22" s="381">
        <f t="shared" si="42"/>
        <v>74.451971622215382</v>
      </c>
      <c r="BJ22" s="20"/>
    </row>
    <row r="23" spans="1:62" x14ac:dyDescent="0.2">
      <c r="A23" s="390"/>
      <c r="B23" s="390" t="s">
        <v>9</v>
      </c>
      <c r="C23" s="390">
        <f>'Table 1(Q4''20)'!C23/32.15074</f>
        <v>4.354487641653038</v>
      </c>
      <c r="D23" s="390">
        <f>'Table 1(Q4''20)'!D23/32.15074</f>
        <v>4.6655224731996841</v>
      </c>
      <c r="E23" s="390">
        <f>'Table 1(Q4''20)'!E23/32.15074</f>
        <v>4.354487641653038</v>
      </c>
      <c r="F23" s="390">
        <f>'Table 1(Q4''20)'!F23/32.15074</f>
        <v>4.1989702258797159</v>
      </c>
      <c r="G23" s="390">
        <f>'Table 1(Q4''20)'!G23/32.15074</f>
        <v>4.354487641653038</v>
      </c>
      <c r="H23" s="390">
        <f>'Table 1(Q4''20)'!H23/32.15074</f>
        <v>4.510005057426361</v>
      </c>
      <c r="I23" s="974" t="s">
        <v>101</v>
      </c>
      <c r="J23" s="879" t="s">
        <v>101</v>
      </c>
      <c r="K23" s="879" t="s">
        <v>101</v>
      </c>
      <c r="L23" s="879" t="s">
        <v>101</v>
      </c>
      <c r="M23" s="879" t="s">
        <v>101</v>
      </c>
      <c r="N23" s="393"/>
      <c r="O23" s="390">
        <f>'Table 1(Q4''20)'!O23/32.15074</f>
        <v>1.0886219104132595</v>
      </c>
      <c r="P23" s="390">
        <f>'Table 1(Q4''20)'!P23/32.15074</f>
        <v>1.2441393261865823</v>
      </c>
      <c r="Q23" s="390">
        <f>'Table 1(Q4''20)'!Q23/32.15074</f>
        <v>1.0886219104132595</v>
      </c>
      <c r="R23" s="390">
        <f>'Table 1(Q4''20)'!R23/32.15074</f>
        <v>1.0886219104132595</v>
      </c>
      <c r="S23" s="390">
        <f>'Table 1(Q4''20)'!S23/32.15074</f>
        <v>1.0886219104132595</v>
      </c>
      <c r="T23" s="390">
        <f>'Table 1(Q4''20)'!T23/32.15074</f>
        <v>1.0886219104132595</v>
      </c>
      <c r="U23" s="390">
        <f>'Table 1(Q4''20)'!U23/32.15074</f>
        <v>1.0886219104132595</v>
      </c>
      <c r="V23" s="390">
        <f>'Table 1(Q4''20)'!V23/32.15074</f>
        <v>1.0886219104132595</v>
      </c>
      <c r="W23" s="390">
        <f>'Table 1(Q4''20)'!W23/32.15074</f>
        <v>0.93310449463993683</v>
      </c>
      <c r="X23" s="390">
        <f>'Table 1(Q4''20)'!X23/32.15074</f>
        <v>1.0886219104132595</v>
      </c>
      <c r="Y23" s="390">
        <f>'Table 1(Q4''20)'!Y23/32.15074</f>
        <v>1.0886219104132595</v>
      </c>
      <c r="Z23" s="390">
        <f>'Table 1(Q4''20)'!Z23/32.15074</f>
        <v>1.0886219104132595</v>
      </c>
      <c r="AA23" s="390">
        <f>'Table 1(Q4''20)'!AA23/32.15074</f>
        <v>1.0886219104132595</v>
      </c>
      <c r="AB23" s="390">
        <f>'Table 1(Q4''20)'!AB23/32.15074</f>
        <v>1.0886219104132595</v>
      </c>
      <c r="AC23" s="390">
        <f>'Table 1(Q4''20)'!AC23/32.15074</f>
        <v>1.0886219104132595</v>
      </c>
      <c r="AD23" s="390">
        <f>'Table 1(Q4''20)'!AD23/32.15074</f>
        <v>1.2441393261865823</v>
      </c>
      <c r="AE23" s="390">
        <f>'Table 1(Q4''20)'!AE23/32.15074</f>
        <v>1.0886219104132595</v>
      </c>
      <c r="AF23" s="390">
        <f>'Table 1(Q4''20)'!AF23/32.15074</f>
        <v>1.2441393261865823</v>
      </c>
      <c r="AG23" s="944" t="str">
        <f>'Table 1(Q4''20)'!AG23</f>
        <v>†</v>
      </c>
      <c r="AH23" s="944" t="str">
        <f>'Table 1(Q4''20)'!AH23</f>
        <v>†</v>
      </c>
      <c r="AI23" s="944" t="str">
        <f>'Table 1(Q4''20)'!AI23</f>
        <v>†</v>
      </c>
      <c r="AJ23" s="944" t="str">
        <f>'Table 1(Q4''20)'!AJ23</f>
        <v>†</v>
      </c>
      <c r="AK23" s="944" t="str">
        <f>'Table 1(Q4''20)'!AK23</f>
        <v>†</v>
      </c>
      <c r="AL23" s="944" t="str">
        <f>'Table 1(Q4''20)'!AL23</f>
        <v>†</v>
      </c>
      <c r="AM23" s="944" t="str">
        <f>'Table 1(Q4''20)'!AM23</f>
        <v>†</v>
      </c>
      <c r="AN23" s="944" t="str">
        <f>'Table 1(Q4''20)'!AN23</f>
        <v>†</v>
      </c>
      <c r="AO23" s="944" t="s">
        <v>101</v>
      </c>
      <c r="AP23" s="944" t="s">
        <v>101</v>
      </c>
      <c r="AQ23" s="4"/>
      <c r="AR23" s="390">
        <f>D23-AS23</f>
        <v>2.3327612365998425</v>
      </c>
      <c r="AS23" s="390">
        <f>SUM(O23:P23)</f>
        <v>2.3327612365998416</v>
      </c>
      <c r="AT23" s="390">
        <f>SUM(Q23:R23)</f>
        <v>2.177243820826519</v>
      </c>
      <c r="AU23" s="390">
        <f>SUM(S23:T23)</f>
        <v>2.177243820826519</v>
      </c>
      <c r="AV23" s="390">
        <f>SUM(U23:V23)</f>
        <v>2.177243820826519</v>
      </c>
      <c r="AW23" s="390">
        <f>SUM(W23:X23)</f>
        <v>2.0217264050531965</v>
      </c>
      <c r="AX23" s="390">
        <f>SUM(Y23:Z23)</f>
        <v>2.177243820826519</v>
      </c>
      <c r="AY23" s="390">
        <f>SUM(AA23:AB23)</f>
        <v>2.177243820826519</v>
      </c>
      <c r="AZ23" s="390">
        <f>SUM(AC23:AD23)</f>
        <v>2.3327612365998416</v>
      </c>
      <c r="BA23" s="390">
        <f>SUM(AE23:AF23)</f>
        <v>2.3327612365998416</v>
      </c>
      <c r="BB23" s="879" t="s">
        <v>101</v>
      </c>
      <c r="BC23" s="879" t="s">
        <v>101</v>
      </c>
      <c r="BD23" s="879" t="s">
        <v>101</v>
      </c>
      <c r="BE23" s="879" t="s">
        <v>101</v>
      </c>
      <c r="BF23" s="1005" t="str">
        <f t="shared" ref="BF23" si="43">IF(ISERROR(BE23/BC23),"N/A",IF(BC23&lt;0,"N/A",IF(BE23&lt;0,"N/A",IF(BE23/BC23-1&gt;300%,"&gt;±300%",IF(BE23/BC23-1&lt;-300%,"&gt;±300%",BE23/BC23-1)))))</f>
        <v>N/A</v>
      </c>
      <c r="BG23" s="1005" t="str">
        <f t="shared" ref="BG23" si="44">IF(ISERROR(BE23/BD23),"N/A",IF(BD23&lt;0,"N/A",IF(BE23&lt;0,"N/A",IF(BE23/BD23-1&gt;300%,"&gt;±300%",IF(BE23/BD23-1&lt;-300%,"&gt;±300%",BE23/BD23-1)))))</f>
        <v>N/A</v>
      </c>
      <c r="BH23" s="20"/>
      <c r="BI23" s="879" t="s">
        <v>101</v>
      </c>
      <c r="BJ23" s="20"/>
    </row>
    <row r="24" spans="1:62" x14ac:dyDescent="0.2">
      <c r="A24" s="394"/>
      <c r="B24" s="394"/>
      <c r="C24" s="789"/>
      <c r="D24" s="789"/>
      <c r="E24" s="789"/>
      <c r="F24" s="789"/>
      <c r="G24" s="789"/>
      <c r="H24" s="789"/>
      <c r="I24" s="962"/>
      <c r="J24" s="394"/>
      <c r="K24" s="394"/>
      <c r="L24" s="394"/>
      <c r="M24" s="939"/>
      <c r="N24" s="393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45"/>
      <c r="AH24" s="945"/>
      <c r="AI24" s="945"/>
      <c r="AJ24" s="945"/>
      <c r="AK24" s="976"/>
      <c r="AL24" s="945"/>
      <c r="AM24" s="945"/>
      <c r="AN24" s="945"/>
      <c r="AO24" s="939"/>
      <c r="AP24" s="939"/>
      <c r="AQ24" s="4"/>
      <c r="AR24" s="39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27"/>
      <c r="BG24" s="27"/>
      <c r="BH24" s="20"/>
      <c r="BI24" s="394"/>
      <c r="BJ24" s="20"/>
    </row>
    <row r="25" spans="1:62" s="26" customFormat="1" x14ac:dyDescent="0.2">
      <c r="A25" s="39" t="s">
        <v>5</v>
      </c>
      <c r="B25" s="389"/>
      <c r="C25" s="389">
        <f>'Table 1(Q4''20)'!C25/32.15074</f>
        <v>91.599757890487126</v>
      </c>
      <c r="D25" s="389">
        <f>'Table 1(Q4''20)'!D25/32.15074</f>
        <v>93.310449463993677</v>
      </c>
      <c r="E25" s="389">
        <f>'Table 1(Q4''20)'!E25/32.15074</f>
        <v>88.333892159247341</v>
      </c>
      <c r="F25" s="389">
        <f>'Table 1(Q4''20)'!F25/32.15074</f>
        <v>77.914225302434716</v>
      </c>
      <c r="G25" s="389">
        <f>'Table 1(Q4''20)'!G25/32.15074</f>
        <v>76.514568560474814</v>
      </c>
      <c r="H25" s="389">
        <f>'Table 1(Q4''20)'!H25/32.15074</f>
        <v>69.82731968222194</v>
      </c>
      <c r="I25" s="977">
        <f>'Table 1(Q4''20)'!I25/32.15074</f>
        <v>65.289558195321916</v>
      </c>
      <c r="J25" s="977">
        <f>'Table 1(Q4''20)'!J25/32.15074</f>
        <v>56.607651672462289</v>
      </c>
      <c r="K25" s="977">
        <f>'Table 1(Q4''20)'!K25/32.15074</f>
        <v>63.892850096668099</v>
      </c>
      <c r="L25" s="946">
        <f>IF(ISERROR(J25/I25),"N/A",IF(I25&lt;0,"N/A",IF(J25&lt;0,"N/A",IF(J25/I25-1&gt;300%,"&gt;±300%",IF(J25/I25-1&lt;-300%,"&gt;±300%",J25/I25-1)))))</f>
        <v>-0.1329754215350426</v>
      </c>
      <c r="M25" s="31">
        <f>IF(ISERROR(K25/J25),"N/A",IF(J25&lt;0,"N/A",IF(K25&lt;0,"N/A",IF(K25/J25-1&gt;300%,"&gt;±300%",IF(K25/J25-1&lt;-300%,"&gt;±300%",K25/J25-1)))))</f>
        <v>0.12869635480303465</v>
      </c>
      <c r="N25" s="393"/>
      <c r="O25" s="389">
        <f>'Table 1(Q4''20)'!O25/32.15074</f>
        <v>23.016577534451773</v>
      </c>
      <c r="P25" s="389">
        <f>'Table 1(Q4''20)'!P25/32.15074</f>
        <v>21.616920792491868</v>
      </c>
      <c r="Q25" s="389">
        <f>'Table 1(Q4''20)'!Q25/32.15074</f>
        <v>22.394507871358481</v>
      </c>
      <c r="R25" s="389">
        <f>'Table 1(Q4''20)'!R25/32.15074</f>
        <v>20.528298882078609</v>
      </c>
      <c r="S25" s="389">
        <f>'Table 1(Q4''20)'!S25/32.15074</f>
        <v>24.416234276411679</v>
      </c>
      <c r="T25" s="389">
        <f>'Table 1(Q4''20)'!T25/32.15074</f>
        <v>20.994851129398576</v>
      </c>
      <c r="U25" s="389">
        <f>'Table 1(Q4''20)'!U25/32.15074</f>
        <v>18.040020229705444</v>
      </c>
      <c r="V25" s="389">
        <f>'Table 1(Q4''20)'!V25/32.15074</f>
        <v>18.662089892798736</v>
      </c>
      <c r="W25" s="389">
        <f>'Table 1(Q4''20)'!W25/32.15074</f>
        <v>19.595194387438671</v>
      </c>
      <c r="X25" s="389">
        <f>'Table 1(Q4''20)'!X25/32.15074</f>
        <v>21.772438208265193</v>
      </c>
      <c r="Y25" s="389">
        <f>'Table 1(Q4''20)'!Y25/32.15074</f>
        <v>18.973124724345382</v>
      </c>
      <c r="Z25" s="389">
        <f>'Table 1(Q4''20)'!Z25/32.15074</f>
        <v>18.35105506125209</v>
      </c>
      <c r="AA25" s="389">
        <f>'Table 1(Q4''20)'!AA25/32.15074</f>
        <v>18.040020229705444</v>
      </c>
      <c r="AB25" s="389">
        <f>'Table 1(Q4''20)'!AB25/32.15074</f>
        <v>21.150368545171901</v>
      </c>
      <c r="AC25" s="389">
        <f>'Table 1(Q4''20)'!AC25/32.15074</f>
        <v>18.040020229705444</v>
      </c>
      <c r="AD25" s="389">
        <f>'Table 1(Q4''20)'!AD25/32.15074</f>
        <v>17.728985398158798</v>
      </c>
      <c r="AE25" s="389">
        <f>'Table 1(Q4''20)'!AE25/32.15074</f>
        <v>17.106915735065506</v>
      </c>
      <c r="AF25" s="389">
        <f>'Table 1(Q4''20)'!AF25/32.15074</f>
        <v>17.417950566612152</v>
      </c>
      <c r="AG25" s="978">
        <f>'Table 1(Q4''20)'!AG25/32.15074</f>
        <v>16.758555176398524</v>
      </c>
      <c r="AH25" s="978">
        <f>'Table 1(Q4''20)'!AH25/32.15074</f>
        <v>16.644414897087223</v>
      </c>
      <c r="AI25" s="978">
        <f>'Table 1(Q4''20)'!AI25/32.15074</f>
        <v>16.458296559322125</v>
      </c>
      <c r="AJ25" s="978">
        <f>'Table 1(Q4''20)'!AJ25/32.15074</f>
        <v>15.459395045668698</v>
      </c>
      <c r="AK25" s="978">
        <f>'Table 1(Q4''20)'!AK25/32.15074</f>
        <v>12.209200914747282</v>
      </c>
      <c r="AL25" s="978">
        <f>'Table 1(Q4''20)'!AL25/32.15074</f>
        <v>12.066865319725199</v>
      </c>
      <c r="AM25" s="978">
        <f>'Table 1(Q4''20)'!AM25/32.15074</f>
        <v>15.863260210073367</v>
      </c>
      <c r="AN25" s="978">
        <f>'Table 1(Q4''20)'!AN25/32.15074</f>
        <v>16.468325227916441</v>
      </c>
      <c r="AO25" s="946">
        <f>IF(ISERROR(AN25/AJ25),"N/A",IF(AJ25&lt;0,"N/A",IF(AN25&lt;0,"N/A",IF(AN25/AJ25-1&gt;300%,"&gt;±300%",IF(AN25/AJ25-1&lt;-300%,"&gt;±300%",AN25/AJ25-1)))))</f>
        <v>6.5263238261733747E-2</v>
      </c>
      <c r="AP25" s="946">
        <f>IF(ISERROR(AN25/AM25),"N/A",IF(AM25&lt;0,"N/A",IF(AN25&lt;0,"N/A",IF(AN25/AM25-1&gt;300%,"&gt;±300%",IF(AN25/AM25-1&lt;-300%,"&gt;±300%",AN25/AM25-1)))))</f>
        <v>3.8142538786500646E-2</v>
      </c>
      <c r="AQ25" s="4"/>
      <c r="AR25" s="389">
        <f>D25-AS25</f>
        <v>48.67695113705004</v>
      </c>
      <c r="AS25" s="389">
        <f>SUM(O25:P25)</f>
        <v>44.633498326943638</v>
      </c>
      <c r="AT25" s="389">
        <f>SUM(Q25:R25)</f>
        <v>42.922806753437087</v>
      </c>
      <c r="AU25" s="389">
        <f>SUM(S25:T25)</f>
        <v>45.411085405810255</v>
      </c>
      <c r="AV25" s="389">
        <f>SUM(U25:V25)</f>
        <v>36.70211012250418</v>
      </c>
      <c r="AW25" s="389">
        <f>SUM(W25:X25)</f>
        <v>41.367632595703867</v>
      </c>
      <c r="AX25" s="389">
        <f>SUM(Y25:Z25)</f>
        <v>37.324179785597472</v>
      </c>
      <c r="AY25" s="389">
        <f>SUM(AA25:AB25)</f>
        <v>39.190388774877349</v>
      </c>
      <c r="AZ25" s="389">
        <f>SUM(AC25:AD25)</f>
        <v>35.769005627864246</v>
      </c>
      <c r="BA25" s="389">
        <f>SUM(AE25:AF25)</f>
        <v>34.524866301677662</v>
      </c>
      <c r="BB25" s="389">
        <f>SUM(AG25:AH25)</f>
        <v>33.402970073485747</v>
      </c>
      <c r="BC25" s="389">
        <f>SUM(AI25:AJ25)</f>
        <v>31.917691604990821</v>
      </c>
      <c r="BD25" s="389">
        <f>SUM(AK25:AL25)</f>
        <v>24.276066234472481</v>
      </c>
      <c r="BE25" s="389">
        <f>SUM(AM25:AN25)</f>
        <v>32.331585437989808</v>
      </c>
      <c r="BF25" s="1007">
        <f>IF(ISERROR(BE25/BC25),"N/A",IF(BC25&lt;0,"N/A",IF(BE25&lt;0,"N/A",IF(BE25/BC25-1&gt;300%,"&gt;±300%",IF(BE25/BC25-1&lt;-300%,"&gt;±300%",BE25/BC25-1)))))</f>
        <v>1.2967536566280691E-2</v>
      </c>
      <c r="BG25" s="1007">
        <f>IF(ISERROR(BE25/BD25),"N/A",IF(BD25&lt;0,"N/A",IF(BE25&lt;0,"N/A",IF(BE25/BD25-1&gt;300%,"&gt;±300%",IF(BE25/BD25-1&lt;-300%,"&gt;±300%",BE25/BD25-1)))))</f>
        <v>0.33182967642749039</v>
      </c>
      <c r="BH25" s="20"/>
      <c r="BI25" s="389">
        <f>SUM(AK25:AN25)</f>
        <v>56.607651672462282</v>
      </c>
      <c r="BJ25" s="20"/>
    </row>
    <row r="26" spans="1:62" x14ac:dyDescent="0.2">
      <c r="A26" s="388"/>
      <c r="B26" s="4"/>
      <c r="C26" s="776"/>
      <c r="D26" s="776"/>
      <c r="E26" s="776"/>
      <c r="F26" s="776"/>
      <c r="G26" s="776"/>
      <c r="H26" s="776"/>
      <c r="I26" s="958"/>
      <c r="J26" s="378"/>
      <c r="K26" s="378"/>
      <c r="L26" s="916"/>
      <c r="M26" s="916"/>
      <c r="N26" s="393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393"/>
      <c r="AH26" s="393"/>
      <c r="AI26" s="393"/>
      <c r="AJ26" s="393"/>
      <c r="AK26" s="696"/>
      <c r="AL26" s="393"/>
      <c r="AM26" s="393"/>
      <c r="AN26" s="393"/>
      <c r="AO26" s="916"/>
      <c r="AP26" s="916"/>
      <c r="AQ26" s="4"/>
      <c r="AR26" s="377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27"/>
      <c r="BG26" s="27"/>
      <c r="BH26" s="20"/>
      <c r="BI26" s="377"/>
      <c r="BJ26" s="20"/>
    </row>
    <row r="27" spans="1:62" s="26" customFormat="1" x14ac:dyDescent="0.2">
      <c r="A27" s="388" t="s">
        <v>6</v>
      </c>
      <c r="B27" s="378"/>
      <c r="C27" s="776">
        <f t="shared" ref="C27:J27" si="45">SUM(C28:C33)</f>
        <v>46.344189900450196</v>
      </c>
      <c r="D27" s="776">
        <f t="shared" si="45"/>
        <v>49.143503384370007</v>
      </c>
      <c r="E27" s="776">
        <f t="shared" si="45"/>
        <v>52.875921362929745</v>
      </c>
      <c r="F27" s="776">
        <f t="shared" si="45"/>
        <v>56.14178709416953</v>
      </c>
      <c r="G27" s="776">
        <f t="shared" si="45"/>
        <v>52.875921362929752</v>
      </c>
      <c r="H27" s="776">
        <f t="shared" si="45"/>
        <v>60.340757320049249</v>
      </c>
      <c r="I27" s="958">
        <f t="shared" si="45"/>
        <v>64.89657622875751</v>
      </c>
      <c r="J27" s="378">
        <f t="shared" si="45"/>
        <v>61.452213218818258</v>
      </c>
      <c r="K27" s="378">
        <f t="shared" ref="K27" si="46">SUM(K28:K33)</f>
        <v>67.894579129511158</v>
      </c>
      <c r="L27" s="916">
        <f t="shared" ref="L27:M33" si="47">IF(ISERROR(J27/I27),"N/A",IF(I27&lt;0,"N/A",IF(J27&lt;0,"N/A",IF(J27/I27-1&gt;300%,"&gt;±300%",IF(J27/I27-1&lt;-300%,"&gt;±300%",J27/I27-1)))))</f>
        <v>-5.3074649081609859E-2</v>
      </c>
      <c r="M27" s="916">
        <f t="shared" si="47"/>
        <v>0.10483537651854791</v>
      </c>
      <c r="N27" s="393"/>
      <c r="O27" s="776">
        <f>'Table 1(Q4''20)'!O27/32.15074</f>
        <v>11.974841014545856</v>
      </c>
      <c r="P27" s="776">
        <f>'Table 1(Q4''20)'!P27/32.15074</f>
        <v>12.752428093412469</v>
      </c>
      <c r="Q27" s="776">
        <f>'Table 1(Q4''20)'!Q27/32.15074</f>
        <v>13.063462924959115</v>
      </c>
      <c r="R27" s="776">
        <f>'Table 1(Q4''20)'!R27/32.15074</f>
        <v>13.374497756505761</v>
      </c>
      <c r="S27" s="776">
        <f>'Table 1(Q4''20)'!S27/32.15074</f>
        <v>13.218980340732438</v>
      </c>
      <c r="T27" s="776">
        <f>'Table 1(Q4''20)'!T27/32.15074</f>
        <v>13.841050003825728</v>
      </c>
      <c r="U27" s="776">
        <f>'Table 1(Q4''20)'!U27/32.15074</f>
        <v>13.996567419599051</v>
      </c>
      <c r="V27" s="776">
        <f>'Table 1(Q4''20)'!V27/32.15074</f>
        <v>15.240706745785634</v>
      </c>
      <c r="W27" s="776">
        <f>'Table 1(Q4''20)'!W27/32.15074</f>
        <v>14.774154498465666</v>
      </c>
      <c r="X27" s="776">
        <f>'Table 1(Q4''20)'!X27/32.15074</f>
        <v>13.218980340732438</v>
      </c>
      <c r="Y27" s="776">
        <f>'Table 1(Q4''20)'!Y27/32.15074</f>
        <v>13.685532588052405</v>
      </c>
      <c r="Z27" s="776">
        <f>'Table 1(Q4''20)'!Z27/32.15074</f>
        <v>13.063462924959115</v>
      </c>
      <c r="AA27" s="776">
        <f>'Table 1(Q4''20)'!AA27/32.15074</f>
        <v>13.218980340732438</v>
      </c>
      <c r="AB27" s="776">
        <f>'Table 1(Q4''20)'!AB27/32.15074</f>
        <v>13.530015172279084</v>
      </c>
      <c r="AC27" s="776">
        <f>'Table 1(Q4''20)'!AC27/32.15074</f>
        <v>14.929671914238989</v>
      </c>
      <c r="AD27" s="776">
        <f>'Table 1(Q4''20)'!AD27/32.15074</f>
        <v>14.929671914238989</v>
      </c>
      <c r="AE27" s="529">
        <f>'Table 1(Q4''20)'!AE27/32.15074</f>
        <v>14.774154498465666</v>
      </c>
      <c r="AF27" s="529">
        <f>'Table 1(Q4''20)'!AF27/32.15074</f>
        <v>15.55174157733228</v>
      </c>
      <c r="AG27" s="979">
        <f>'Table 1(Q4''20)'!AG27/32.15074</f>
        <v>17.374973569582409</v>
      </c>
      <c r="AH27" s="979">
        <f>'Table 1(Q4''20)'!AH27/32.15074</f>
        <v>16.611715837560943</v>
      </c>
      <c r="AI27" s="979">
        <f>'Table 1(Q4''20)'!AI27/32.15074</f>
        <v>17.568166128979804</v>
      </c>
      <c r="AJ27" s="979">
        <f>'Table 1(Q4''20)'!AJ27/32.15074</f>
        <v>13.329206340190812</v>
      </c>
      <c r="AK27" s="979">
        <f>'Table 1(Q4''20)'!AK27/32.15074</f>
        <v>16.543692332006806</v>
      </c>
      <c r="AL27" s="979">
        <f>'Table 1(Q4''20)'!AL27/32.15074</f>
        <v>9.9978627184087827</v>
      </c>
      <c r="AM27" s="979">
        <f>'Table 1(Q4''20)'!AM27/32.15074</f>
        <v>15.857083109841252</v>
      </c>
      <c r="AN27" s="979">
        <f>'Table 1(Q4''20)'!AN27/32.15074</f>
        <v>19.058268519813524</v>
      </c>
      <c r="AO27" s="916">
        <f t="shared" ref="AO27:AO33" si="48">IF(ISERROR(AN27/AJ27),"N/A",IF(AJ27&lt;0,"N/A",IF(AN27&lt;0,"N/A",IF(AN27/AJ27-1&gt;300%,"&gt;±300%",IF(AN27/AJ27-1&lt;-300%,"&gt;±300%",AN27/AJ27-1)))))</f>
        <v>0.42981270102693148</v>
      </c>
      <c r="AP27" s="916">
        <f t="shared" ref="AP27:AP33" si="49">IF(ISERROR(AN27/AM27),"N/A",IF(AM27&lt;0,"N/A",IF(AN27&lt;0,"N/A",IF(AN27/AM27-1&gt;300%,"&gt;±300%",IF(AN27/AM27-1&lt;-300%,"&gt;±300%",AN27/AM27-1)))))</f>
        <v>0.20187731802865727</v>
      </c>
      <c r="AQ27" s="4"/>
      <c r="AR27" s="378">
        <f>SUM(AR28:AR33)</f>
        <v>24.416234276411679</v>
      </c>
      <c r="AS27" s="378">
        <f t="shared" ref="AS27" si="50">SUM(AS28:AS33)</f>
        <v>24.727269107958325</v>
      </c>
      <c r="AT27" s="378">
        <f t="shared" ref="AT27:AT33" si="51">SUM(Q27:R27)</f>
        <v>26.437960681464876</v>
      </c>
      <c r="AU27" s="378">
        <f t="shared" ref="AU27:AU33" si="52">SUM(S27:T27)</f>
        <v>27.060030344558164</v>
      </c>
      <c r="AV27" s="378">
        <f t="shared" ref="AV27:AV33" si="53">SUM(U27:V27)</f>
        <v>29.237274165384683</v>
      </c>
      <c r="AW27" s="378">
        <f t="shared" ref="AW27:AW33" si="54">SUM(W27:X27)</f>
        <v>27.993134839198106</v>
      </c>
      <c r="AX27" s="378">
        <f t="shared" ref="AX27:AX33" si="55">SUM(Y27:Z27)</f>
        <v>26.748995513011522</v>
      </c>
      <c r="AY27" s="378">
        <f t="shared" ref="AY27:AY33" si="56">SUM(AA27:AB27)</f>
        <v>26.748995513011522</v>
      </c>
      <c r="AZ27" s="378">
        <f t="shared" ref="AZ27:AZ33" si="57">SUM(AC27:AD27)</f>
        <v>29.859343828477979</v>
      </c>
      <c r="BA27" s="378">
        <f t="shared" ref="BA27:BA33" si="58">SUM(AE27:AF27)</f>
        <v>30.325896075797946</v>
      </c>
      <c r="BB27" s="378">
        <f t="shared" ref="BB27:BB33" si="59">SUM(AG27:AH27)</f>
        <v>33.986689407143352</v>
      </c>
      <c r="BC27" s="378">
        <f t="shared" ref="BC27:BC33" si="60">SUM(AI27:AJ27)</f>
        <v>30.897372469170616</v>
      </c>
      <c r="BD27" s="378">
        <f t="shared" ref="BD27:BD33" si="61">SUM(AK27:AL27)</f>
        <v>26.541555050415589</v>
      </c>
      <c r="BE27" s="378">
        <f>SUM(AM27:AN27)</f>
        <v>34.915351629654779</v>
      </c>
      <c r="BF27" s="916">
        <f t="shared" ref="BF27:BF33" si="62">IF(ISERROR(BE27/BC27),"N/A",IF(BC27&lt;0,"N/A",IF(BE27&lt;0,"N/A",IF(BE27/BC27-1&gt;300%,"&gt;±300%",IF(BE27/BC27-1&lt;-300%,"&gt;±300%",BE27/BC27-1)))))</f>
        <v>0.13004274601321852</v>
      </c>
      <c r="BG27" s="916">
        <f t="shared" ref="BG27:BG33" si="63">IF(ISERROR(BE27/BD27),"N/A",IF(BD27&lt;0,"N/A",IF(BE27&lt;0,"N/A",IF(BE27/BD27-1&gt;300%,"&gt;±300%",IF(BE27/BD27-1&lt;-300%,"&gt;±300%",BE27/BD27-1)))))</f>
        <v>0.31549758721119359</v>
      </c>
      <c r="BH27" s="20"/>
      <c r="BI27" s="378">
        <f t="shared" ref="BI27:BI33" si="64">SUM(AK27:AN27)</f>
        <v>61.456906680070361</v>
      </c>
      <c r="BJ27" s="20"/>
    </row>
    <row r="28" spans="1:62" x14ac:dyDescent="0.2">
      <c r="A28" s="379"/>
      <c r="B28" s="379" t="s">
        <v>12</v>
      </c>
      <c r="C28" s="782">
        <f>'Table 1(Q4''20)'!C28/32.15074</f>
        <v>16.640363487745539</v>
      </c>
      <c r="D28" s="782">
        <f>'Table 1(Q4''20)'!D28/32.15074</f>
        <v>16.795880903518864</v>
      </c>
      <c r="E28" s="782">
        <f>'Table 1(Q4''20)'!E28/32.15074</f>
        <v>15.707258993105603</v>
      </c>
      <c r="F28" s="782">
        <f>'Table 1(Q4''20)'!F28/32.15074</f>
        <v>17.417950566612152</v>
      </c>
      <c r="G28" s="782">
        <f>'Table 1(Q4''20)'!G28/32.15074</f>
        <v>17.573467982385477</v>
      </c>
      <c r="H28" s="782">
        <f>'Table 1(Q4''20)'!H28/32.15074</f>
        <v>17.884502813932123</v>
      </c>
      <c r="I28" s="968">
        <f>'Table 1(Q4''20)'!I28/32.15074</f>
        <v>21.833822661683435</v>
      </c>
      <c r="J28" s="968">
        <f>'Table 1(Q4''20)'!J28/32.15074</f>
        <v>18.463554840741335</v>
      </c>
      <c r="K28" s="968">
        <f>'Table 1(Q4''20)'!K28/32.15074</f>
        <v>18.809864244137916</v>
      </c>
      <c r="L28" s="27">
        <f t="shared" si="47"/>
        <v>-0.15435995213319398</v>
      </c>
      <c r="M28" s="27">
        <f t="shared" si="47"/>
        <v>1.8756377435639848E-2</v>
      </c>
      <c r="N28" s="980"/>
      <c r="O28" s="782">
        <f>'Table 1(Q4''20)'!O28/32.15074</f>
        <v>4.510005057426361</v>
      </c>
      <c r="P28" s="782">
        <f>'Table 1(Q4''20)'!P28/32.15074</f>
        <v>3.8879353943330699</v>
      </c>
      <c r="Q28" s="782">
        <f>'Table 1(Q4''20)'!Q28/32.15074</f>
        <v>4.1989702258797159</v>
      </c>
      <c r="R28" s="782">
        <f>'Table 1(Q4''20)'!R28/32.15074</f>
        <v>4.0434528101063929</v>
      </c>
      <c r="S28" s="782">
        <f>'Table 1(Q4''20)'!S28/32.15074</f>
        <v>3.8879353943330699</v>
      </c>
      <c r="T28" s="782">
        <f>'Table 1(Q4''20)'!T28/32.15074</f>
        <v>3.5769005627864243</v>
      </c>
      <c r="U28" s="782">
        <f>'Table 1(Q4''20)'!U28/32.15074</f>
        <v>4.354487641653038</v>
      </c>
      <c r="V28" s="782">
        <f>'Table 1(Q4''20)'!V28/32.15074</f>
        <v>4.1989702258797159</v>
      </c>
      <c r="W28" s="782">
        <f>'Table 1(Q4''20)'!W28/32.15074</f>
        <v>5.1320747205196522</v>
      </c>
      <c r="X28" s="782">
        <f>'Table 1(Q4''20)'!X28/32.15074</f>
        <v>4.0434528101063929</v>
      </c>
      <c r="Y28" s="782">
        <f>'Table 1(Q4''20)'!Y28/32.15074</f>
        <v>4.6655224731996841</v>
      </c>
      <c r="Z28" s="782">
        <f>'Table 1(Q4''20)'!Z28/32.15074</f>
        <v>4.1989702258797159</v>
      </c>
      <c r="AA28" s="782">
        <f>'Table 1(Q4''20)'!AA28/32.15074</f>
        <v>4.9765573047463292</v>
      </c>
      <c r="AB28" s="782">
        <f>'Table 1(Q4''20)'!AB28/32.15074</f>
        <v>4.1989702258797159</v>
      </c>
      <c r="AC28" s="782">
        <f>'Table 1(Q4''20)'!AC28/32.15074</f>
        <v>4.510005057426361</v>
      </c>
      <c r="AD28" s="782">
        <f>'Table 1(Q4''20)'!AD28/32.15074</f>
        <v>4.1989702258797159</v>
      </c>
      <c r="AE28" s="981">
        <f>'Table 1(Q4''20)'!AE28/32.15074</f>
        <v>4.8210398889730071</v>
      </c>
      <c r="AF28" s="981">
        <f>'Table 1(Q4''20)'!AF28/32.15074</f>
        <v>4.354487641653038</v>
      </c>
      <c r="AG28" s="982">
        <f>'Table 1(Q4''20)'!AG28/32.15074</f>
        <v>4.3691979220186266</v>
      </c>
      <c r="AH28" s="982">
        <f>'Table 1(Q4''20)'!AH28/32.15074</f>
        <v>6.3144502018227788</v>
      </c>
      <c r="AI28" s="982">
        <f>'Table 1(Q4''20)'!AI28/32.15074</f>
        <v>5.0969058612326164</v>
      </c>
      <c r="AJ28" s="982">
        <f>'Table 1(Q4''20)'!AJ28/32.15074</f>
        <v>6.0532686766094139</v>
      </c>
      <c r="AK28" s="982">
        <f>'Table 1(Q4''20)'!AK28/32.15074</f>
        <v>5.6196918748156444</v>
      </c>
      <c r="AL28" s="982">
        <f>'Table 1(Q4''20)'!AL28/32.15074</f>
        <v>3.516925482779186</v>
      </c>
      <c r="AM28" s="982">
        <f>'Table 1(Q4''20)'!AM28/32.15074</f>
        <v>3.8443850402616917</v>
      </c>
      <c r="AN28" s="982">
        <f>'Table 1(Q4''20)'!AN28/32.15074</f>
        <v>5.4795657778356928</v>
      </c>
      <c r="AO28" s="27">
        <f t="shared" si="48"/>
        <v>-9.4775720263430729E-2</v>
      </c>
      <c r="AP28" s="27">
        <f t="shared" si="49"/>
        <v>0.42534260237957144</v>
      </c>
      <c r="AQ28" s="4"/>
      <c r="AR28" s="381">
        <f t="shared" ref="AR28:AR33" si="65">D28-AS28</f>
        <v>8.3979404517594318</v>
      </c>
      <c r="AS28" s="381">
        <f t="shared" ref="AS28:AS33" si="66">SUM(O28:P28)</f>
        <v>8.3979404517594318</v>
      </c>
      <c r="AT28" s="381">
        <f t="shared" si="51"/>
        <v>8.2424230359861088</v>
      </c>
      <c r="AU28" s="381">
        <f t="shared" si="52"/>
        <v>7.4648359571194938</v>
      </c>
      <c r="AV28" s="381">
        <f t="shared" si="53"/>
        <v>8.5534578675327531</v>
      </c>
      <c r="AW28" s="381">
        <f t="shared" si="54"/>
        <v>9.1755275306260451</v>
      </c>
      <c r="AX28" s="381">
        <f t="shared" si="55"/>
        <v>8.8644926990793991</v>
      </c>
      <c r="AY28" s="381">
        <f t="shared" si="56"/>
        <v>9.1755275306260451</v>
      </c>
      <c r="AZ28" s="381">
        <f t="shared" si="57"/>
        <v>8.7089752833060778</v>
      </c>
      <c r="BA28" s="381">
        <f t="shared" si="58"/>
        <v>9.1755275306260451</v>
      </c>
      <c r="BB28" s="381">
        <f t="shared" si="59"/>
        <v>10.683648123841404</v>
      </c>
      <c r="BC28" s="381">
        <f t="shared" si="60"/>
        <v>11.15017453784203</v>
      </c>
      <c r="BD28" s="381">
        <f t="shared" si="61"/>
        <v>9.1366173575948295</v>
      </c>
      <c r="BE28" s="381">
        <f>SUM(AM28:AN28)</f>
        <v>9.3239508180973836</v>
      </c>
      <c r="BF28" s="27">
        <f t="shared" si="62"/>
        <v>-0.16378431687743678</v>
      </c>
      <c r="BG28" s="27">
        <f t="shared" si="63"/>
        <v>2.0503590461390164E-2</v>
      </c>
      <c r="BH28" s="20"/>
      <c r="BI28" s="381">
        <f t="shared" si="64"/>
        <v>18.460568175692213</v>
      </c>
      <c r="BJ28" s="20"/>
    </row>
    <row r="29" spans="1:62" x14ac:dyDescent="0.2">
      <c r="A29" s="379"/>
      <c r="B29" s="379" t="s">
        <v>13</v>
      </c>
      <c r="C29" s="782">
        <f>'Table 1(Q4''20)'!C29/32.15074</f>
        <v>1.5551741577332279</v>
      </c>
      <c r="D29" s="782">
        <f>'Table 1(Q4''20)'!D29/32.15074</f>
        <v>1.8662089892798737</v>
      </c>
      <c r="E29" s="782">
        <f>'Table 1(Q4''20)'!E29/32.15074</f>
        <v>6.3762140467062345</v>
      </c>
      <c r="F29" s="782">
        <f>'Table 1(Q4''20)'!F29/32.15074</f>
        <v>6.6872488782528805</v>
      </c>
      <c r="G29" s="782">
        <f>'Table 1(Q4''20)'!G29/32.15074</f>
        <v>3.1103483154664557</v>
      </c>
      <c r="H29" s="782">
        <f>'Table 1(Q4''20)'!H29/32.15074</f>
        <v>7.3093185413461716</v>
      </c>
      <c r="I29" s="968">
        <f>'Table 1(Q4''20)'!I29/32.15074</f>
        <v>6.8063128975976861</v>
      </c>
      <c r="J29" s="968">
        <f>'Table 1(Q4''20)'!J29/32.15074</f>
        <v>3.5804293759264243</v>
      </c>
      <c r="K29" s="968">
        <f>'Table 1(Q4''20)'!K29/32.15074</f>
        <v>5.5822393716646257</v>
      </c>
      <c r="L29" s="27">
        <f t="shared" si="47"/>
        <v>-0.47395463156121576</v>
      </c>
      <c r="M29" s="27">
        <f t="shared" si="47"/>
        <v>0.55909774654338484</v>
      </c>
      <c r="N29" s="393"/>
      <c r="O29" s="532">
        <f>'Table 1(Q4''20)'!O29/32.15074</f>
        <v>0.46655224731996842</v>
      </c>
      <c r="P29" s="532">
        <f>'Table 1(Q4''20)'!P29/32.15074</f>
        <v>0.46655224731996842</v>
      </c>
      <c r="Q29" s="532">
        <f>'Table 1(Q4''20)'!Q29/32.15074</f>
        <v>1.7106915735065507</v>
      </c>
      <c r="R29" s="532">
        <f>'Table 1(Q4''20)'!R29/32.15074</f>
        <v>1.5551741577332279</v>
      </c>
      <c r="S29" s="532">
        <f>'Table 1(Q4''20)'!S29/32.15074</f>
        <v>1.5551741577332279</v>
      </c>
      <c r="T29" s="532">
        <f>'Table 1(Q4''20)'!T29/32.15074</f>
        <v>1.5551741577332279</v>
      </c>
      <c r="U29" s="532">
        <f>'Table 1(Q4''20)'!U29/32.15074</f>
        <v>1.7106915735065507</v>
      </c>
      <c r="V29" s="532">
        <f>'Table 1(Q4''20)'!V29/32.15074</f>
        <v>1.8662089892798737</v>
      </c>
      <c r="W29" s="532">
        <f>'Table 1(Q4''20)'!W29/32.15074</f>
        <v>1.7106915735065507</v>
      </c>
      <c r="X29" s="532">
        <f>'Table 1(Q4''20)'!X29/32.15074</f>
        <v>1.7106915735065507</v>
      </c>
      <c r="Y29" s="532">
        <f>'Table 1(Q4''20)'!Y29/32.15074</f>
        <v>1.0886219104132595</v>
      </c>
      <c r="Z29" s="532">
        <f>'Table 1(Q4''20)'!Z29/32.15074</f>
        <v>0.46655224731996842</v>
      </c>
      <c r="AA29" s="532">
        <f>'Table 1(Q4''20)'!AA29/32.15074</f>
        <v>0.77758707886661393</v>
      </c>
      <c r="AB29" s="532">
        <f>'Table 1(Q4''20)'!AB29/32.15074</f>
        <v>0.77758707886661393</v>
      </c>
      <c r="AC29" s="532">
        <f>'Table 1(Q4''20)'!AC29/32.15074</f>
        <v>1.7106915735065507</v>
      </c>
      <c r="AD29" s="532">
        <f>'Table 1(Q4''20)'!AD29/32.15074</f>
        <v>1.7106915735065507</v>
      </c>
      <c r="AE29" s="981">
        <f>'Table 1(Q4''20)'!AE29/32.15074</f>
        <v>1.7106915735065507</v>
      </c>
      <c r="AF29" s="981">
        <f>'Table 1(Q4''20)'!AF29/32.15074</f>
        <v>1.7106915735065507</v>
      </c>
      <c r="AG29" s="982">
        <f>'Table 1(Q4''20)'!AG29/32.15074</f>
        <v>1.7015782243994215</v>
      </c>
      <c r="AH29" s="982">
        <f>'Table 1(Q4''20)'!AH29/32.15074</f>
        <v>1.7015782243994215</v>
      </c>
      <c r="AI29" s="982">
        <f>'Table 1(Q4''20)'!AI29/32.15074</f>
        <v>1.7015782243994215</v>
      </c>
      <c r="AJ29" s="982">
        <f>'Table 1(Q4''20)'!AJ29/32.15074</f>
        <v>1.7015782243994215</v>
      </c>
      <c r="AK29" s="982">
        <f>'Table 1(Q4''20)'!AK29/32.15074</f>
        <v>1.0568955779097542</v>
      </c>
      <c r="AL29" s="982">
        <f>'Table 1(Q4''20)'!AL29/32.15074</f>
        <v>0.63593100060159358</v>
      </c>
      <c r="AM29" s="982">
        <f>'Table 1(Q4''20)'!AM29/32.15074</f>
        <v>0.71499295955108977</v>
      </c>
      <c r="AN29" s="982">
        <f>'Table 1(Q4''20)'!AN29/32.15074</f>
        <v>1.1726098378639869</v>
      </c>
      <c r="AO29" s="27">
        <f t="shared" si="48"/>
        <v>-0.31086927356638927</v>
      </c>
      <c r="AP29" s="27">
        <f t="shared" si="49"/>
        <v>0.64002990826680728</v>
      </c>
      <c r="AQ29" s="4"/>
      <c r="AR29" s="381">
        <f t="shared" si="65"/>
        <v>0.93310449463993683</v>
      </c>
      <c r="AS29" s="381">
        <f t="shared" si="66"/>
        <v>0.93310449463993683</v>
      </c>
      <c r="AT29" s="381">
        <f t="shared" si="51"/>
        <v>3.2658657312397787</v>
      </c>
      <c r="AU29" s="381">
        <f t="shared" si="52"/>
        <v>3.1103483154664557</v>
      </c>
      <c r="AV29" s="381">
        <f t="shared" si="53"/>
        <v>3.5769005627864243</v>
      </c>
      <c r="AW29" s="381">
        <f t="shared" si="54"/>
        <v>3.4213831470131013</v>
      </c>
      <c r="AX29" s="381">
        <f t="shared" si="55"/>
        <v>1.5551741577332279</v>
      </c>
      <c r="AY29" s="381">
        <f t="shared" si="56"/>
        <v>1.5551741577332279</v>
      </c>
      <c r="AZ29" s="381">
        <f t="shared" si="57"/>
        <v>3.4213831470131013</v>
      </c>
      <c r="BA29" s="381">
        <f t="shared" si="58"/>
        <v>3.4213831470131013</v>
      </c>
      <c r="BB29" s="381">
        <f t="shared" si="59"/>
        <v>3.403156448798843</v>
      </c>
      <c r="BC29" s="381">
        <f t="shared" si="60"/>
        <v>3.403156448798843</v>
      </c>
      <c r="BD29" s="381">
        <f t="shared" si="61"/>
        <v>1.6928265785113479</v>
      </c>
      <c r="BE29" s="381">
        <f t="shared" ref="BE29:BE33" si="67">SUM(AM29:AN29)</f>
        <v>1.8876027974150766</v>
      </c>
      <c r="BF29" s="27">
        <f t="shared" si="62"/>
        <v>-0.44533763703948637</v>
      </c>
      <c r="BG29" s="27">
        <f t="shared" si="63"/>
        <v>0.11505975944388402</v>
      </c>
      <c r="BH29" s="20"/>
      <c r="BI29" s="381">
        <f t="shared" si="64"/>
        <v>3.5804293759264247</v>
      </c>
      <c r="BJ29" s="20"/>
    </row>
    <row r="30" spans="1:62" x14ac:dyDescent="0.2">
      <c r="A30" s="379"/>
      <c r="B30" s="379" t="s">
        <v>10</v>
      </c>
      <c r="C30" s="532">
        <f>'Table 1(Q4''20)'!C30/32.15074</f>
        <v>6.0651792151595894</v>
      </c>
      <c r="D30" s="532">
        <f>'Table 1(Q4''20)'!D30/32.15074</f>
        <v>6.6872488782528805</v>
      </c>
      <c r="E30" s="532">
        <f>'Table 1(Q4''20)'!E30/32.15074</f>
        <v>6.3762140467062345</v>
      </c>
      <c r="F30" s="532">
        <f>'Table 1(Q4''20)'!F30/32.15074</f>
        <v>6.0651792151595894</v>
      </c>
      <c r="G30" s="532">
        <f>'Table 1(Q4''20)'!G30/32.15074</f>
        <v>6.5317314624795575</v>
      </c>
      <c r="H30" s="532">
        <f>'Table 1(Q4''20)'!H30/32.15074</f>
        <v>6.3762140467062345</v>
      </c>
      <c r="I30" s="968">
        <f>'Table 1(Q4''20)'!I30/32.15074</f>
        <v>4.5077427571396802</v>
      </c>
      <c r="J30" s="968">
        <f>'Table 1(Q4''20)'!J30/32.15074</f>
        <v>4.0353764890371755</v>
      </c>
      <c r="K30" s="968">
        <f>'Table 1(Q4''20)'!K30/32.15074</f>
        <v>3.9101928026662209</v>
      </c>
      <c r="L30" s="27">
        <f t="shared" si="47"/>
        <v>-0.10478997883238517</v>
      </c>
      <c r="M30" s="27">
        <f t="shared" si="47"/>
        <v>-3.102156309604287E-2</v>
      </c>
      <c r="N30" s="393"/>
      <c r="O30" s="532">
        <f>'Table 1(Q4''20)'!O30/32.15074</f>
        <v>1.7106915735065507</v>
      </c>
      <c r="P30" s="532">
        <f>'Table 1(Q4''20)'!P30/32.15074</f>
        <v>1.8662089892798737</v>
      </c>
      <c r="Q30" s="532">
        <f>'Table 1(Q4''20)'!Q30/32.15074</f>
        <v>1.8662089892798737</v>
      </c>
      <c r="R30" s="532">
        <f>'Table 1(Q4''20)'!R30/32.15074</f>
        <v>1.5551741577332279</v>
      </c>
      <c r="S30" s="532">
        <f>'Table 1(Q4''20)'!S30/32.15074</f>
        <v>1.5551741577332279</v>
      </c>
      <c r="T30" s="532">
        <f>'Table 1(Q4''20)'!T30/32.15074</f>
        <v>1.5551741577332279</v>
      </c>
      <c r="U30" s="532">
        <f>'Table 1(Q4''20)'!U30/32.15074</f>
        <v>1.5551741577332279</v>
      </c>
      <c r="V30" s="532">
        <f>'Table 1(Q4''20)'!V30/32.15074</f>
        <v>1.5551741577332279</v>
      </c>
      <c r="W30" s="532">
        <f>'Table 1(Q4''20)'!W30/32.15074</f>
        <v>1.5551741577332279</v>
      </c>
      <c r="X30" s="532">
        <f>'Table 1(Q4''20)'!X30/32.15074</f>
        <v>1.5551741577332279</v>
      </c>
      <c r="Y30" s="532">
        <f>'Table 1(Q4''20)'!Y30/32.15074</f>
        <v>1.7106915735065507</v>
      </c>
      <c r="Z30" s="532">
        <f>'Table 1(Q4''20)'!Z30/32.15074</f>
        <v>1.5551741577332279</v>
      </c>
      <c r="AA30" s="532">
        <f>'Table 1(Q4''20)'!AA30/32.15074</f>
        <v>1.5551741577332279</v>
      </c>
      <c r="AB30" s="532">
        <f>'Table 1(Q4''20)'!AB30/32.15074</f>
        <v>2.0217264050531965</v>
      </c>
      <c r="AC30" s="532">
        <f>'Table 1(Q4''20)'!AC30/32.15074</f>
        <v>1.7106915735065507</v>
      </c>
      <c r="AD30" s="532">
        <f>'Table 1(Q4''20)'!AD30/32.15074</f>
        <v>1.5551741577332279</v>
      </c>
      <c r="AE30" s="981">
        <f>'Table 1(Q4''20)'!AE30/32.15074</f>
        <v>1.5551741577332279</v>
      </c>
      <c r="AF30" s="981">
        <f>'Table 1(Q4''20)'!AF30/32.15074</f>
        <v>1.7106915735065507</v>
      </c>
      <c r="AG30" s="982">
        <f>'Table 1(Q4''20)'!AG30/32.15074</f>
        <v>1.0914145279393257</v>
      </c>
      <c r="AH30" s="982">
        <f>'Table 1(Q4''20)'!AH30/32.15074</f>
        <v>1.1116143547551314</v>
      </c>
      <c r="AI30" s="982">
        <f>'Table 1(Q4''20)'!AI30/32.15074</f>
        <v>1.1672996658863839</v>
      </c>
      <c r="AJ30" s="982">
        <f>'Table 1(Q4''20)'!AJ30/32.15074</f>
        <v>1.124899856115287</v>
      </c>
      <c r="AK30" s="982">
        <f>'Table 1(Q4''20)'!AK30/32.15074</f>
        <v>0.99251758062178341</v>
      </c>
      <c r="AL30" s="982">
        <f>'Table 1(Q4''20)'!AL30/32.15074</f>
        <v>0.91716928195120861</v>
      </c>
      <c r="AM30" s="982">
        <f>'Table 1(Q4''20)'!AM30/32.15074</f>
        <v>1.0392921792779886</v>
      </c>
      <c r="AN30" s="982">
        <f>'Table 1(Q4''20)'!AN30/32.15074</f>
        <v>1.0923810829859593</v>
      </c>
      <c r="AO30" s="27">
        <f t="shared" si="48"/>
        <v>-2.890814942552089E-2</v>
      </c>
      <c r="AP30" s="27">
        <f t="shared" si="49"/>
        <v>5.1081788900646075E-2</v>
      </c>
      <c r="AQ30" s="4"/>
      <c r="AR30" s="381">
        <f t="shared" si="65"/>
        <v>3.1103483154664562</v>
      </c>
      <c r="AS30" s="381">
        <f t="shared" si="66"/>
        <v>3.5769005627864243</v>
      </c>
      <c r="AT30" s="381">
        <f t="shared" si="51"/>
        <v>3.4213831470131018</v>
      </c>
      <c r="AU30" s="381">
        <f t="shared" si="52"/>
        <v>3.1103483154664557</v>
      </c>
      <c r="AV30" s="381">
        <f t="shared" si="53"/>
        <v>3.1103483154664557</v>
      </c>
      <c r="AW30" s="381">
        <f t="shared" si="54"/>
        <v>3.1103483154664557</v>
      </c>
      <c r="AX30" s="381">
        <f t="shared" si="55"/>
        <v>3.2658657312397787</v>
      </c>
      <c r="AY30" s="381">
        <f t="shared" si="56"/>
        <v>3.5769005627864243</v>
      </c>
      <c r="AZ30" s="381">
        <f t="shared" si="57"/>
        <v>3.2658657312397787</v>
      </c>
      <c r="BA30" s="381">
        <f t="shared" si="58"/>
        <v>3.2658657312397787</v>
      </c>
      <c r="BB30" s="381">
        <f t="shared" si="59"/>
        <v>2.2030288826944568</v>
      </c>
      <c r="BC30" s="381">
        <f t="shared" si="60"/>
        <v>2.2921995220016709</v>
      </c>
      <c r="BD30" s="381">
        <f t="shared" si="61"/>
        <v>1.9096868625729919</v>
      </c>
      <c r="BE30" s="381">
        <f t="shared" si="67"/>
        <v>2.1316732622639476</v>
      </c>
      <c r="BF30" s="27">
        <f t="shared" si="62"/>
        <v>-7.0031538789233849E-2</v>
      </c>
      <c r="BG30" s="27">
        <f t="shared" si="63"/>
        <v>0.11624230340667752</v>
      </c>
      <c r="BH30" s="20"/>
      <c r="BI30" s="381">
        <f t="shared" si="64"/>
        <v>4.04136012483694</v>
      </c>
      <c r="BJ30" s="20"/>
    </row>
    <row r="31" spans="1:62" x14ac:dyDescent="0.2">
      <c r="A31" s="379"/>
      <c r="B31" s="379" t="s">
        <v>11</v>
      </c>
      <c r="C31" s="782">
        <f>'Table 1(Q4''20)'!C31/32.15074</f>
        <v>4.510005057426361</v>
      </c>
      <c r="D31" s="782">
        <f>'Table 1(Q4''20)'!D31/32.15074</f>
        <v>5.4431095520662982</v>
      </c>
      <c r="E31" s="782">
        <f>'Table 1(Q4''20)'!E31/32.15074</f>
        <v>6.2206966309329115</v>
      </c>
      <c r="F31" s="782">
        <f>'Table 1(Q4''20)'!F31/32.15074</f>
        <v>6.3762140467062345</v>
      </c>
      <c r="G31" s="782">
        <f>'Table 1(Q4''20)'!G31/32.15074</f>
        <v>5.5986269678396203</v>
      </c>
      <c r="H31" s="782">
        <f>'Table 1(Q4''20)'!H31/32.15074</f>
        <v>7.6203533728928168</v>
      </c>
      <c r="I31" s="968">
        <f>'Table 1(Q4''20)'!I31/32.15074</f>
        <v>5.8649185361187941</v>
      </c>
      <c r="J31" s="968">
        <f>'Table 1(Q4''20)'!J31/32.15074</f>
        <v>12.623003957257263</v>
      </c>
      <c r="K31" s="968">
        <f>'Table 1(Q4''20)'!K31/32.15074</f>
        <v>13.802653318370965</v>
      </c>
      <c r="L31" s="27">
        <f t="shared" si="47"/>
        <v>1.1522897342084382</v>
      </c>
      <c r="M31" s="27">
        <f t="shared" si="47"/>
        <v>9.3452348197632817E-2</v>
      </c>
      <c r="N31" s="393"/>
      <c r="O31" s="532">
        <f>'Table 1(Q4''20)'!O31/32.15074</f>
        <v>1.2441393261865823</v>
      </c>
      <c r="P31" s="532">
        <f>'Table 1(Q4''20)'!P31/32.15074</f>
        <v>1.5551741577332279</v>
      </c>
      <c r="Q31" s="532">
        <f>'Table 1(Q4''20)'!Q31/32.15074</f>
        <v>0.93310449463993683</v>
      </c>
      <c r="R31" s="532">
        <f>'Table 1(Q4''20)'!R31/32.15074</f>
        <v>1.3996567419599051</v>
      </c>
      <c r="S31" s="532">
        <f>'Table 1(Q4''20)'!S31/32.15074</f>
        <v>2.177243820826519</v>
      </c>
      <c r="T31" s="532">
        <f>'Table 1(Q4''20)'!T31/32.15074</f>
        <v>2.177243820826519</v>
      </c>
      <c r="U31" s="532">
        <f>'Table 1(Q4''20)'!U31/32.15074</f>
        <v>1.8662089892798737</v>
      </c>
      <c r="V31" s="532">
        <f>'Table 1(Q4''20)'!V31/32.15074</f>
        <v>2.4882786523731646</v>
      </c>
      <c r="W31" s="532">
        <f>'Table 1(Q4''20)'!W31/32.15074</f>
        <v>1.8662089892798737</v>
      </c>
      <c r="X31" s="532">
        <f>'Table 1(Q4''20)'!X31/32.15074</f>
        <v>0.15551741577332279</v>
      </c>
      <c r="Y31" s="532">
        <f>'Table 1(Q4''20)'!Y31/32.15074</f>
        <v>1.2441393261865823</v>
      </c>
      <c r="Z31" s="532">
        <f>'Table 1(Q4''20)'!Z31/32.15074</f>
        <v>1.5551741577332279</v>
      </c>
      <c r="AA31" s="532">
        <f>'Table 1(Q4''20)'!AA31/32.15074</f>
        <v>1.3996567419599051</v>
      </c>
      <c r="AB31" s="532">
        <f>'Table 1(Q4''20)'!AB31/32.15074</f>
        <v>1.0886219104132595</v>
      </c>
      <c r="AC31" s="532">
        <f>'Table 1(Q4''20)'!AC31/32.15074</f>
        <v>1.8662089892798737</v>
      </c>
      <c r="AD31" s="532">
        <f>'Table 1(Q4''20)'!AD31/32.15074</f>
        <v>1.8662089892798737</v>
      </c>
      <c r="AE31" s="981">
        <f>'Table 1(Q4''20)'!AE31/32.15074</f>
        <v>2.0217264050531965</v>
      </c>
      <c r="AF31" s="981">
        <f>'Table 1(Q4''20)'!AF31/32.15074</f>
        <v>2.0217264050531965</v>
      </c>
      <c r="AG31" s="982">
        <f>'Table 1(Q4''20)'!AG31/32.15074</f>
        <v>3.7324821254000109</v>
      </c>
      <c r="AH31" s="982">
        <f>'Table 1(Q4''20)'!AH31/32.15074</f>
        <v>1.007930475989939</v>
      </c>
      <c r="AI31" s="982">
        <f>'Table 1(Q4''20)'!AI31/32.15074</f>
        <v>3.1595053107185302</v>
      </c>
      <c r="AJ31" s="982">
        <f>'Table 1(Q4''20)'!AJ31/32.15074</f>
        <v>-2.0349993759896856</v>
      </c>
      <c r="AK31" s="982">
        <f>'Table 1(Q4''20)'!AK31/32.15074</f>
        <v>3.4158504968845196</v>
      </c>
      <c r="AL31" s="982">
        <f>'Table 1(Q4''20)'!AL31/32.15074</f>
        <v>-9.5472288918163756E-2</v>
      </c>
      <c r="AM31" s="982">
        <f>'Table 1(Q4''20)'!AM31/32.15074</f>
        <v>4.2208246859185454</v>
      </c>
      <c r="AN31" s="982">
        <f>'Table 1(Q4''20)'!AN31/32.15074</f>
        <v>5.081801063372362</v>
      </c>
      <c r="AO31" s="27" t="str">
        <f t="shared" si="48"/>
        <v>N/A</v>
      </c>
      <c r="AP31" s="27">
        <f t="shared" si="49"/>
        <v>0.2039829752527258</v>
      </c>
      <c r="AQ31" s="4"/>
      <c r="AR31" s="381">
        <f t="shared" si="65"/>
        <v>2.643796068146488</v>
      </c>
      <c r="AS31" s="381">
        <f t="shared" si="66"/>
        <v>2.7993134839198102</v>
      </c>
      <c r="AT31" s="381">
        <f t="shared" si="51"/>
        <v>2.332761236599842</v>
      </c>
      <c r="AU31" s="381">
        <f t="shared" si="52"/>
        <v>4.354487641653038</v>
      </c>
      <c r="AV31" s="381">
        <f t="shared" si="53"/>
        <v>4.354487641653038</v>
      </c>
      <c r="AW31" s="381">
        <f t="shared" si="54"/>
        <v>2.0217264050531965</v>
      </c>
      <c r="AX31" s="381">
        <f t="shared" si="55"/>
        <v>2.7993134839198102</v>
      </c>
      <c r="AY31" s="381">
        <f t="shared" si="56"/>
        <v>2.4882786523731646</v>
      </c>
      <c r="AZ31" s="381">
        <f t="shared" si="57"/>
        <v>3.7324179785597473</v>
      </c>
      <c r="BA31" s="381">
        <f t="shared" si="58"/>
        <v>4.0434528101063929</v>
      </c>
      <c r="BB31" s="381">
        <f t="shared" si="59"/>
        <v>4.7404126013899504</v>
      </c>
      <c r="BC31" s="381">
        <f t="shared" si="60"/>
        <v>1.1245059347288446</v>
      </c>
      <c r="BD31" s="381">
        <f t="shared" si="61"/>
        <v>3.320378207966356</v>
      </c>
      <c r="BE31" s="381">
        <f t="shared" si="67"/>
        <v>9.3026257492909075</v>
      </c>
      <c r="BF31" s="27" t="str">
        <f t="shared" si="62"/>
        <v>&gt;±300%</v>
      </c>
      <c r="BG31" s="27">
        <f t="shared" si="63"/>
        <v>1.8016765460548303</v>
      </c>
      <c r="BH31" s="20"/>
      <c r="BI31" s="381">
        <f t="shared" si="64"/>
        <v>12.623003957257264</v>
      </c>
      <c r="BJ31" s="20"/>
    </row>
    <row r="32" spans="1:62" x14ac:dyDescent="0.2">
      <c r="A32" s="379"/>
      <c r="B32" s="379" t="s">
        <v>58</v>
      </c>
      <c r="C32" s="782">
        <f>'Table 1(Q4''20)'!C32/32.15074</f>
        <v>6.8427662940262026</v>
      </c>
      <c r="D32" s="782">
        <f>'Table 1(Q4''20)'!D32/32.15074</f>
        <v>6.8427662940262026</v>
      </c>
      <c r="E32" s="782">
        <f>'Table 1(Q4''20)'!E32/32.15074</f>
        <v>6.9982837097995256</v>
      </c>
      <c r="F32" s="782">
        <f>'Table 1(Q4''20)'!F32/32.15074</f>
        <v>7.1538011255728486</v>
      </c>
      <c r="G32" s="782">
        <f>'Table 1(Q4''20)'!G32/32.15074</f>
        <v>7.3093185413461716</v>
      </c>
      <c r="H32" s="782">
        <f>'Table 1(Q4''20)'!H32/32.15074</f>
        <v>7.4648359571194947</v>
      </c>
      <c r="I32" s="968">
        <f>'Table 1(Q4''20)'!I32/32.15074</f>
        <v>7.7410348875329182</v>
      </c>
      <c r="J32" s="968">
        <f>'Table 1(Q4''20)'!J32/32.15074</f>
        <v>7.3185716549284612</v>
      </c>
      <c r="K32" s="968">
        <f>'Table 1(Q4''20)'!K32/32.15074</f>
        <v>7.8260301764048883</v>
      </c>
      <c r="L32" s="27">
        <f t="shared" si="47"/>
        <v>-5.4574516035942655E-2</v>
      </c>
      <c r="M32" s="27">
        <f t="shared" si="47"/>
        <v>6.933846458068027E-2</v>
      </c>
      <c r="N32" s="393"/>
      <c r="O32" s="532">
        <f>'Table 1(Q4''20)'!O32/32.15074</f>
        <v>1.3996567419599051</v>
      </c>
      <c r="P32" s="532">
        <f>'Table 1(Q4''20)'!P32/32.15074</f>
        <v>2.0217264050531965</v>
      </c>
      <c r="Q32" s="532">
        <f>'Table 1(Q4''20)'!Q32/32.15074</f>
        <v>1.5551741577332279</v>
      </c>
      <c r="R32" s="532">
        <f>'Table 1(Q4''20)'!R32/32.15074</f>
        <v>2.0217264050531965</v>
      </c>
      <c r="S32" s="532">
        <f>'Table 1(Q4''20)'!S32/32.15074</f>
        <v>1.3996567419599051</v>
      </c>
      <c r="T32" s="532">
        <f>'Table 1(Q4''20)'!T32/32.15074</f>
        <v>2.0217264050531965</v>
      </c>
      <c r="U32" s="532">
        <f>'Table 1(Q4''20)'!U32/32.15074</f>
        <v>1.5551741577332279</v>
      </c>
      <c r="V32" s="532">
        <f>'Table 1(Q4''20)'!V32/32.15074</f>
        <v>2.177243820826519</v>
      </c>
      <c r="W32" s="532">
        <f>'Table 1(Q4''20)'!W32/32.15074</f>
        <v>1.3996567419599051</v>
      </c>
      <c r="X32" s="532">
        <f>'Table 1(Q4''20)'!X32/32.15074</f>
        <v>2.332761236599842</v>
      </c>
      <c r="Y32" s="532">
        <f>'Table 1(Q4''20)'!Y32/32.15074</f>
        <v>1.7106915735065507</v>
      </c>
      <c r="Z32" s="532">
        <f>'Table 1(Q4''20)'!Z32/32.15074</f>
        <v>2.177243820826519</v>
      </c>
      <c r="AA32" s="532">
        <f>'Table 1(Q4''20)'!AA32/32.15074</f>
        <v>1.3996567419599051</v>
      </c>
      <c r="AB32" s="532">
        <f>'Table 1(Q4''20)'!AB32/32.15074</f>
        <v>2.177243820826519</v>
      </c>
      <c r="AC32" s="532">
        <f>'Table 1(Q4''20)'!AC32/32.15074</f>
        <v>1.7106915735065507</v>
      </c>
      <c r="AD32" s="532">
        <f>'Table 1(Q4''20)'!AD32/32.15074</f>
        <v>2.177243820826519</v>
      </c>
      <c r="AE32" s="981">
        <f>'Table 1(Q4''20)'!AE32/32.15074</f>
        <v>1.3996567419599051</v>
      </c>
      <c r="AF32" s="981">
        <f>'Table 1(Q4''20)'!AF32/32.15074</f>
        <v>2.177243820826519</v>
      </c>
      <c r="AG32" s="982">
        <f>'Table 1(Q4''20)'!AG32/32.15074</f>
        <v>1.9352587218832296</v>
      </c>
      <c r="AH32" s="982">
        <f>'Table 1(Q4''20)'!AH32/32.15074</f>
        <v>1.9352587218832296</v>
      </c>
      <c r="AI32" s="982">
        <f>'Table 1(Q4''20)'!AI32/32.15074</f>
        <v>1.9352587218832296</v>
      </c>
      <c r="AJ32" s="982">
        <f>'Table 1(Q4''20)'!AJ32/32.15074</f>
        <v>1.9352587218832296</v>
      </c>
      <c r="AK32" s="982">
        <f>'Table 1(Q4''20)'!AK32/32.15074</f>
        <v>1.8296429137321153</v>
      </c>
      <c r="AL32" s="982">
        <f>'Table 1(Q4''20)'!AL32/32.15074</f>
        <v>1.8296429137321153</v>
      </c>
      <c r="AM32" s="982">
        <f>'Table 1(Q4''20)'!AM32/32.15074</f>
        <v>1.8296429137321153</v>
      </c>
      <c r="AN32" s="982">
        <f>'Table 1(Q4''20)'!AN32/32.15074</f>
        <v>1.8296429137321153</v>
      </c>
      <c r="AO32" s="27">
        <f t="shared" si="48"/>
        <v>-5.4574516035942655E-2</v>
      </c>
      <c r="AP32" s="27">
        <f t="shared" si="49"/>
        <v>0</v>
      </c>
      <c r="AQ32" s="4"/>
      <c r="AR32" s="381">
        <f t="shared" si="65"/>
        <v>3.4213831470131009</v>
      </c>
      <c r="AS32" s="381">
        <f t="shared" si="66"/>
        <v>3.4213831470131018</v>
      </c>
      <c r="AT32" s="381">
        <f t="shared" si="51"/>
        <v>3.5769005627864243</v>
      </c>
      <c r="AU32" s="381">
        <f t="shared" si="52"/>
        <v>3.4213831470131018</v>
      </c>
      <c r="AV32" s="381">
        <f t="shared" si="53"/>
        <v>3.7324179785597469</v>
      </c>
      <c r="AW32" s="381">
        <f t="shared" si="54"/>
        <v>3.7324179785597469</v>
      </c>
      <c r="AX32" s="381">
        <f t="shared" si="55"/>
        <v>3.8879353943330699</v>
      </c>
      <c r="AY32" s="381">
        <f t="shared" si="56"/>
        <v>3.5769005627864239</v>
      </c>
      <c r="AZ32" s="381">
        <f t="shared" si="57"/>
        <v>3.8879353943330699</v>
      </c>
      <c r="BA32" s="381">
        <f t="shared" si="58"/>
        <v>3.5769005627864239</v>
      </c>
      <c r="BB32" s="381">
        <f t="shared" si="59"/>
        <v>3.8705174437664591</v>
      </c>
      <c r="BC32" s="381">
        <f t="shared" si="60"/>
        <v>3.8705174437664591</v>
      </c>
      <c r="BD32" s="381">
        <f t="shared" si="61"/>
        <v>3.6592858274642306</v>
      </c>
      <c r="BE32" s="381">
        <f t="shared" si="67"/>
        <v>3.6592858274642306</v>
      </c>
      <c r="BF32" s="27">
        <f t="shared" si="62"/>
        <v>-5.4574516035942655E-2</v>
      </c>
      <c r="BG32" s="27">
        <f t="shared" si="63"/>
        <v>0</v>
      </c>
      <c r="BH32" s="20"/>
      <c r="BI32" s="381">
        <f t="shared" si="64"/>
        <v>7.3185716549284612</v>
      </c>
      <c r="BJ32" s="20"/>
    </row>
    <row r="33" spans="1:86" x14ac:dyDescent="0.2">
      <c r="A33" s="390"/>
      <c r="B33" s="390" t="s">
        <v>2</v>
      </c>
      <c r="C33" s="390">
        <f>'Table 1(Q4''20)'!C33/32.15074</f>
        <v>10.730701688359273</v>
      </c>
      <c r="D33" s="390">
        <f>'Table 1(Q4''20)'!D33/32.15074</f>
        <v>11.508288767225887</v>
      </c>
      <c r="E33" s="390">
        <f>'Table 1(Q4''20)'!E33/32.15074</f>
        <v>11.197253935679241</v>
      </c>
      <c r="F33" s="390">
        <f>'Table 1(Q4''20)'!F33/32.15074</f>
        <v>12.441393261865823</v>
      </c>
      <c r="G33" s="390">
        <f>'Table 1(Q4''20)'!G33/32.15074</f>
        <v>12.752428093412469</v>
      </c>
      <c r="H33" s="390">
        <f>'Table 1(Q4''20)'!H33/32.15074</f>
        <v>13.685532588052405</v>
      </c>
      <c r="I33" s="983">
        <f>'Table 1(Q4''20)'!I33/32.15074</f>
        <v>18.142744488685004</v>
      </c>
      <c r="J33" s="983">
        <f>'Table 1(Q4''20)'!J33/32.15074</f>
        <v>15.431276900927596</v>
      </c>
      <c r="K33" s="983">
        <f>'Table 1(Q4''20)'!K33/32.15074</f>
        <v>17.963599216266541</v>
      </c>
      <c r="L33" s="31">
        <f t="shared" si="47"/>
        <v>-0.14945189739338804</v>
      </c>
      <c r="M33" s="31">
        <f t="shared" si="47"/>
        <v>0.16410322564989577</v>
      </c>
      <c r="N33" s="393"/>
      <c r="O33" s="390">
        <f>'Table 1(Q4''20)'!O33/32.15074</f>
        <v>2.6437960681464876</v>
      </c>
      <c r="P33" s="390">
        <f>'Table 1(Q4''20)'!P33/32.15074</f>
        <v>2.9548308996931332</v>
      </c>
      <c r="Q33" s="390">
        <f>'Table 1(Q4''20)'!Q33/32.15074</f>
        <v>2.7993134839198102</v>
      </c>
      <c r="R33" s="390">
        <f>'Table 1(Q4''20)'!R33/32.15074</f>
        <v>2.7993134839198102</v>
      </c>
      <c r="S33" s="390">
        <f>'Table 1(Q4''20)'!S33/32.15074</f>
        <v>2.6437960681464876</v>
      </c>
      <c r="T33" s="390">
        <f>'Table 1(Q4''20)'!T33/32.15074</f>
        <v>2.9548308996931332</v>
      </c>
      <c r="U33" s="390">
        <f>'Table 1(Q4''20)'!U33/32.15074</f>
        <v>2.9548308996931332</v>
      </c>
      <c r="V33" s="390">
        <f>'Table 1(Q4''20)'!V33/32.15074</f>
        <v>2.9548308996931332</v>
      </c>
      <c r="W33" s="390">
        <f>'Table 1(Q4''20)'!W33/32.15074</f>
        <v>3.1103483154664557</v>
      </c>
      <c r="X33" s="390">
        <f>'Table 1(Q4''20)'!X33/32.15074</f>
        <v>3.4213831470131013</v>
      </c>
      <c r="Y33" s="390">
        <f>'Table 1(Q4''20)'!Y33/32.15074</f>
        <v>3.2658657312397787</v>
      </c>
      <c r="Z33" s="390">
        <f>'Table 1(Q4''20)'!Z33/32.15074</f>
        <v>3.1103483154664557</v>
      </c>
      <c r="AA33" s="390">
        <f>'Table 1(Q4''20)'!AA33/32.15074</f>
        <v>3.1103483154664557</v>
      </c>
      <c r="AB33" s="390">
        <f>'Table 1(Q4''20)'!AB33/32.15074</f>
        <v>3.2658657312397787</v>
      </c>
      <c r="AC33" s="390">
        <f>'Table 1(Q4''20)'!AC33/32.15074</f>
        <v>3.4213831470131013</v>
      </c>
      <c r="AD33" s="390">
        <f>'Table 1(Q4''20)'!AD33/32.15074</f>
        <v>3.4213831470131013</v>
      </c>
      <c r="AE33" s="984">
        <f>'Table 1(Q4''20)'!AE33/32.15074</f>
        <v>3.2658657312397787</v>
      </c>
      <c r="AF33" s="984">
        <f>'Table 1(Q4''20)'!AF33/32.15074</f>
        <v>3.5769005627864243</v>
      </c>
      <c r="AG33" s="985">
        <f>'Table 1(Q4''20)'!AG33/32.15074</f>
        <v>4.545042047941795</v>
      </c>
      <c r="AH33" s="985">
        <f>'Table 1(Q4''20)'!AH33/32.15074</f>
        <v>4.5408838587104414</v>
      </c>
      <c r="AI33" s="985">
        <f>'Table 1(Q4''20)'!AI33/32.15074</f>
        <v>4.5076183448596234</v>
      </c>
      <c r="AJ33" s="985">
        <f>'Table 1(Q4''20)'!AJ33/32.15074</f>
        <v>4.5492002371731477</v>
      </c>
      <c r="AK33" s="985">
        <f>'Table 1(Q4''20)'!AK33/32.15074</f>
        <v>3.6290938880429935</v>
      </c>
      <c r="AL33" s="985">
        <f>'Table 1(Q4''20)'!AL33/32.15074</f>
        <v>3.1936663282628435</v>
      </c>
      <c r="AM33" s="985">
        <f>'Table 1(Q4''20)'!AM33/32.15074</f>
        <v>4.2079453310998192</v>
      </c>
      <c r="AN33" s="985">
        <f>'Table 1(Q4''20)'!AN33/32.15074</f>
        <v>4.4022678440234086</v>
      </c>
      <c r="AO33" s="31">
        <f t="shared" si="48"/>
        <v>-3.2298510834740113E-2</v>
      </c>
      <c r="AP33" s="31">
        <f t="shared" si="49"/>
        <v>4.6179904355553969E-2</v>
      </c>
      <c r="AQ33" s="4"/>
      <c r="AR33" s="390">
        <f t="shared" si="65"/>
        <v>5.9096617993862655</v>
      </c>
      <c r="AS33" s="390">
        <f t="shared" si="66"/>
        <v>5.5986269678396212</v>
      </c>
      <c r="AT33" s="390">
        <f t="shared" si="51"/>
        <v>5.5986269678396203</v>
      </c>
      <c r="AU33" s="390">
        <f t="shared" si="52"/>
        <v>5.5986269678396212</v>
      </c>
      <c r="AV33" s="390">
        <f t="shared" si="53"/>
        <v>5.9096617993862663</v>
      </c>
      <c r="AW33" s="390">
        <f t="shared" si="54"/>
        <v>6.5317314624795575</v>
      </c>
      <c r="AX33" s="390">
        <f t="shared" si="55"/>
        <v>6.3762140467062345</v>
      </c>
      <c r="AY33" s="390">
        <f t="shared" si="56"/>
        <v>6.3762140467062345</v>
      </c>
      <c r="AZ33" s="390">
        <f t="shared" si="57"/>
        <v>6.8427662940262026</v>
      </c>
      <c r="BA33" s="390">
        <f t="shared" si="58"/>
        <v>6.8427662940262035</v>
      </c>
      <c r="BB33" s="390">
        <f t="shared" si="59"/>
        <v>9.0859259066522355</v>
      </c>
      <c r="BC33" s="390">
        <f t="shared" si="60"/>
        <v>9.056818582032772</v>
      </c>
      <c r="BD33" s="390">
        <f t="shared" si="61"/>
        <v>6.822760216305837</v>
      </c>
      <c r="BE33" s="999">
        <f t="shared" si="67"/>
        <v>8.6102131751232278</v>
      </c>
      <c r="BF33" s="998">
        <f t="shared" si="62"/>
        <v>-4.9311510754508792E-2</v>
      </c>
      <c r="BG33" s="998">
        <f t="shared" si="63"/>
        <v>0.26198384556231735</v>
      </c>
      <c r="BH33" s="20"/>
      <c r="BI33" s="999">
        <f t="shared" si="64"/>
        <v>15.432973391429066</v>
      </c>
      <c r="BJ33" s="20"/>
    </row>
    <row r="34" spans="1:86" x14ac:dyDescent="0.2">
      <c r="A34" s="394"/>
      <c r="B34" s="394"/>
      <c r="C34" s="789"/>
      <c r="D34" s="789"/>
      <c r="E34" s="789"/>
      <c r="F34" s="789"/>
      <c r="G34" s="789"/>
      <c r="H34" s="789"/>
      <c r="I34" s="962"/>
      <c r="J34" s="394"/>
      <c r="K34" s="394"/>
      <c r="L34" s="394"/>
      <c r="M34" s="939"/>
      <c r="N34" s="393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5"/>
      <c r="AC34" s="975"/>
      <c r="AD34" s="975"/>
      <c r="AE34" s="975"/>
      <c r="AF34" s="975"/>
      <c r="AG34" s="986"/>
      <c r="AH34" s="986"/>
      <c r="AI34" s="986"/>
      <c r="AJ34" s="986"/>
      <c r="AK34" s="986"/>
      <c r="AL34" s="986"/>
      <c r="AM34" s="986"/>
      <c r="AN34" s="986"/>
      <c r="AO34" s="939"/>
      <c r="AP34" s="939"/>
      <c r="AQ34" s="4"/>
      <c r="AR34" s="39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27"/>
      <c r="BG34" s="27"/>
      <c r="BH34" s="20"/>
      <c r="BI34" s="394"/>
      <c r="BJ34" s="20"/>
    </row>
    <row r="35" spans="1:86" s="26" customFormat="1" x14ac:dyDescent="0.2">
      <c r="A35" s="388" t="s">
        <v>3</v>
      </c>
      <c r="B35" s="378"/>
      <c r="C35" s="776">
        <f t="shared" ref="C35:J35" si="68">SUM(C36:C38)</f>
        <v>29.081756749611365</v>
      </c>
      <c r="D35" s="776">
        <f t="shared" si="68"/>
        <v>4.6655224731996849</v>
      </c>
      <c r="E35" s="776">
        <f t="shared" si="68"/>
        <v>9.4865623621726911</v>
      </c>
      <c r="F35" s="776">
        <f t="shared" si="68"/>
        <v>16.640363487745539</v>
      </c>
      <c r="G35" s="776">
        <f t="shared" si="68"/>
        <v>8.5534578675327531</v>
      </c>
      <c r="H35" s="776">
        <f t="shared" si="68"/>
        <v>0.46655224731996814</v>
      </c>
      <c r="I35" s="958">
        <f t="shared" si="68"/>
        <v>38.982796879539691</v>
      </c>
      <c r="J35" s="776">
        <f t="shared" si="68"/>
        <v>48.173172204356561</v>
      </c>
      <c r="K35" s="776">
        <f>SUM(K36:K38)</f>
        <v>23.503217544781378</v>
      </c>
      <c r="L35" s="882">
        <f t="shared" ref="L35:M38" si="69">IF(ISERROR(J35/I35),"N/A",IF(I35&lt;0,"N/A",IF(J35&lt;0,"N/A",IF(J35/I35-1&gt;300%,"&gt;±300%",IF(J35/I35-1&lt;-300%,"&gt;±300%",J35/I35-1)))))</f>
        <v>0.23575464205957175</v>
      </c>
      <c r="M35" s="916">
        <f t="shared" si="69"/>
        <v>-0.51210982234929814</v>
      </c>
      <c r="N35" s="393"/>
      <c r="O35" s="776">
        <f>'Table 1(Q4''20)'!O35/32.15074</f>
        <v>-5.4431095520662982</v>
      </c>
      <c r="P35" s="776">
        <f>'Table 1(Q4''20)'!P35/32.15074</f>
        <v>0</v>
      </c>
      <c r="Q35" s="776">
        <f>'Table 1(Q4''20)'!Q35/32.15074</f>
        <v>-0.31103483154664557</v>
      </c>
      <c r="R35" s="776">
        <f>'Table 1(Q4''20)'!R35/32.15074</f>
        <v>3.5769005627864243</v>
      </c>
      <c r="S35" s="776">
        <f>'Table 1(Q4''20)'!S35/32.15074</f>
        <v>8.8644926990793991</v>
      </c>
      <c r="T35" s="776">
        <f>'Table 1(Q4''20)'!T35/32.15074</f>
        <v>-2.9548308996931332</v>
      </c>
      <c r="U35" s="776">
        <f>'Table 1(Q4''20)'!U35/32.15074</f>
        <v>5.1320747205196522</v>
      </c>
      <c r="V35" s="776">
        <f>'Table 1(Q4''20)'!V35/32.15074</f>
        <v>2.9548308996931332</v>
      </c>
      <c r="W35" s="776">
        <f>'Table 1(Q4''20)'!W35/32.15074</f>
        <v>1.5551741577332279</v>
      </c>
      <c r="X35" s="776">
        <f>'Table 1(Q4''20)'!X35/32.15074</f>
        <v>6.9982837097995256</v>
      </c>
      <c r="Y35" s="776">
        <f>'Table 1(Q4''20)'!Y35/32.15074</f>
        <v>2.4882786523731646</v>
      </c>
      <c r="Z35" s="776">
        <f>'Table 1(Q4''20)'!Z35/32.15074</f>
        <v>3.2658657312397787</v>
      </c>
      <c r="AA35" s="776">
        <f>'Table 1(Q4''20)'!AA35/32.15074</f>
        <v>-0.31103483154664557</v>
      </c>
      <c r="AB35" s="776">
        <f>'Table 1(Q4''20)'!AB35/32.15074</f>
        <v>3.1103483154664557</v>
      </c>
      <c r="AC35" s="776">
        <f>'Table 1(Q4''20)'!AC35/32.15074</f>
        <v>1.8662089892798737</v>
      </c>
      <c r="AD35" s="776">
        <f>'Table 1(Q4''20)'!AD35/32.15074</f>
        <v>-1.7106915735065507</v>
      </c>
      <c r="AE35" s="776">
        <f>'Table 1(Q4''20)'!AE35/32.15074</f>
        <v>2.0217264050531965</v>
      </c>
      <c r="AF35" s="776">
        <f>'Table 1(Q4''20)'!AF35/32.15074</f>
        <v>-2.0217264050531965</v>
      </c>
      <c r="AG35" s="967">
        <f>'Table 1(Q4''20)'!AG35/32.15074</f>
        <v>24.703769894192558</v>
      </c>
      <c r="AH35" s="967">
        <f>'Table 1(Q4''20)'!AH35/32.15074</f>
        <v>3.9290595146126939</v>
      </c>
      <c r="AI35" s="967">
        <f>'Table 1(Q4''20)'!AI35/32.15074</f>
        <v>7.8037820916261458</v>
      </c>
      <c r="AJ35" s="967">
        <f>'Table 1(Q4''20)'!AJ35/32.15074</f>
        <v>2.5461853791082918</v>
      </c>
      <c r="AK35" s="987">
        <f>'Table 1(Q4''20)'!AK35/32.15074</f>
        <v>2.2164693436998721</v>
      </c>
      <c r="AL35" s="967">
        <f>'Table 1(Q4''20)'!AL35/32.15074</f>
        <v>11.943058334426743</v>
      </c>
      <c r="AM35" s="967">
        <f>'Table 1(Q4''20)'!AM35/32.15074</f>
        <v>29.872808771491183</v>
      </c>
      <c r="AN35" s="967">
        <f>'Table 1(Q4''20)'!AN35/32.15074</f>
        <v>4.1408622035329881</v>
      </c>
      <c r="AO35" s="916">
        <f t="shared" ref="AO35:AO38" si="70">IF(ISERROR(AN35/AJ35),"N/A",IF(AJ35&lt;0,"N/A",IF(AN35&lt;0,"N/A",IF(AN35/AJ35-1&gt;300%,"&gt;±300%",IF(AN35/AJ35-1&lt;-300%,"&gt;±300%",AN35/AJ35-1)))))</f>
        <v>0.62630036190969474</v>
      </c>
      <c r="AP35" s="916">
        <f t="shared" ref="AP35:AP38" si="71">IF(ISERROR(AN35/AM35),"N/A",IF(AM35&lt;0,"N/A",IF(AN35&lt;0,"N/A",IF(AN35/AM35-1&gt;300%,"&gt;±300%",IF(AN35/AM35-1&lt;-300%,"&gt;±300%",AN35/AM35-1)))))</f>
        <v>-0.86138356673428118</v>
      </c>
      <c r="AQ35" s="4"/>
      <c r="AR35" s="378">
        <f t="shared" ref="AR35:AS35" si="72">SUM(AR36:AR38)</f>
        <v>10.108632025265981</v>
      </c>
      <c r="AS35" s="378">
        <f t="shared" si="72"/>
        <v>-5.4431095520662982</v>
      </c>
      <c r="AT35" s="378">
        <f>SUM(Q35:R35)</f>
        <v>3.2658657312397787</v>
      </c>
      <c r="AU35" s="378">
        <f>SUM(S35:T35)</f>
        <v>5.9096617993862655</v>
      </c>
      <c r="AV35" s="378">
        <f>SUM(U35:V35)</f>
        <v>8.0869056202127858</v>
      </c>
      <c r="AW35" s="378">
        <f>SUM(W35:X35)</f>
        <v>8.5534578675327531</v>
      </c>
      <c r="AX35" s="378">
        <f>SUM(Y35:Z35)</f>
        <v>5.7541443836129433</v>
      </c>
      <c r="AY35" s="378">
        <f>SUM(AA35:AB35)</f>
        <v>2.7993134839198102</v>
      </c>
      <c r="AZ35" s="378">
        <f>SUM(AC35:AD35)</f>
        <v>0.15551741577332301</v>
      </c>
      <c r="BA35" s="378">
        <f>SUM(AE35:AF35)</f>
        <v>0</v>
      </c>
      <c r="BB35" s="378">
        <f>SUM(AG35:AH35)</f>
        <v>28.63282940880525</v>
      </c>
      <c r="BC35" s="378">
        <f>SUM(AI35:AJ35)</f>
        <v>10.349967470734438</v>
      </c>
      <c r="BD35" s="378">
        <f>SUM(AK35:AL35)</f>
        <v>14.159527678126615</v>
      </c>
      <c r="BE35" s="378">
        <f>SUM(AM35:AN35)</f>
        <v>34.013670975024169</v>
      </c>
      <c r="BF35" s="916">
        <f t="shared" ref="BF35:BF38" si="73">IF(ISERROR(BE35/BC35),"N/A",IF(BC35&lt;0,"N/A",IF(BE35&lt;0,"N/A",IF(BE35/BC35-1&gt;300%,"&gt;±300%",IF(BE35/BC35-1&lt;-300%,"&gt;±300%",BE35/BC35-1)))))</f>
        <v>2.286355350507256</v>
      </c>
      <c r="BG35" s="916">
        <f t="shared" ref="BG35:BG38" si="74">IF(ISERROR(BE35/BD35),"N/A",IF(BD35&lt;0,"N/A",IF(BE35&lt;0,"N/A",IF(BE35/BD35-1&gt;300%,"&gt;±300%",IF(BE35/BD35-1&lt;-300%,"&gt;±300%",BE35/BD35-1)))))</f>
        <v>1.4021755349627854</v>
      </c>
      <c r="BH35" s="20"/>
      <c r="BI35" s="378">
        <f t="shared" ref="BI35:BI38" si="75">SUM(AK35:AN35)</f>
        <v>48.173198653150791</v>
      </c>
      <c r="BJ35" s="20"/>
    </row>
    <row r="36" spans="1:86" x14ac:dyDescent="0.2">
      <c r="A36" s="379"/>
      <c r="B36" s="379" t="s">
        <v>42</v>
      </c>
      <c r="C36" s="782">
        <f>'Table 1(Q4''20)'!C36/32.15074</f>
        <v>-0.15551741577332279</v>
      </c>
      <c r="D36" s="782">
        <f>'Table 1(Q4''20)'!D36/32.15074</f>
        <v>1.5551741577332279</v>
      </c>
      <c r="E36" s="782">
        <f>'Table 1(Q4''20)'!E36/32.15074</f>
        <v>16.329328656198893</v>
      </c>
      <c r="F36" s="782">
        <f>'Table 1(Q4''20)'!F36/32.15074</f>
        <v>14.307602251145697</v>
      </c>
      <c r="G36" s="782">
        <f>'Table 1(Q4''20)'!G36/32.15074</f>
        <v>6.6872488782528805</v>
      </c>
      <c r="H36" s="782">
        <f>'Table 1(Q4''20)'!H36/32.15074</f>
        <v>8.7089752833060761</v>
      </c>
      <c r="I36" s="968">
        <f>'Table 1(Q4''20)'!I36/32.15074</f>
        <v>8.7886567712141144</v>
      </c>
      <c r="J36" s="968">
        <f>'Table 1(Q4''20)'!J36/32.15074</f>
        <v>18.228784147789245</v>
      </c>
      <c r="K36" s="968">
        <f>'Table 1(Q4''20)'!K36/32.15074</f>
        <v>15.416311924568593</v>
      </c>
      <c r="L36" s="947">
        <f t="shared" si="69"/>
        <v>1.0741262996519341</v>
      </c>
      <c r="M36" s="27">
        <f t="shared" si="69"/>
        <v>-0.15428742808179796</v>
      </c>
      <c r="N36" s="393"/>
      <c r="O36" s="532">
        <f>'Table 1(Q4''20)'!O36/32.15074</f>
        <v>0.46655224731996842</v>
      </c>
      <c r="P36" s="532">
        <f>'Table 1(Q4''20)'!P36/32.15074</f>
        <v>1.2441393261865823</v>
      </c>
      <c r="Q36" s="532">
        <f>'Table 1(Q4''20)'!Q36/32.15074</f>
        <v>1.3996567419599051</v>
      </c>
      <c r="R36" s="532">
        <f>'Table 1(Q4''20)'!R36/32.15074</f>
        <v>2.332761236599842</v>
      </c>
      <c r="S36" s="532">
        <f>'Table 1(Q4''20)'!S36/32.15074</f>
        <v>5.5986269678396203</v>
      </c>
      <c r="T36" s="532">
        <f>'Table 1(Q4''20)'!T36/32.15074</f>
        <v>6.8427662940262026</v>
      </c>
      <c r="U36" s="532">
        <f>'Table 1(Q4''20)'!U36/32.15074</f>
        <v>4.6655224731996841</v>
      </c>
      <c r="V36" s="532">
        <f>'Table 1(Q4''20)'!V36/32.15074</f>
        <v>3.5769005627864243</v>
      </c>
      <c r="W36" s="532">
        <f>'Table 1(Q4''20)'!W36/32.15074</f>
        <v>2.4882786523731646</v>
      </c>
      <c r="X36" s="532">
        <f>'Table 1(Q4''20)'!X36/32.15074</f>
        <v>3.5769005627864243</v>
      </c>
      <c r="Y36" s="532">
        <f>'Table 1(Q4''20)'!Y36/32.15074</f>
        <v>0.93310449463993683</v>
      </c>
      <c r="Z36" s="532">
        <f>'Table 1(Q4''20)'!Z36/32.15074</f>
        <v>2.332761236599842</v>
      </c>
      <c r="AA36" s="532">
        <f>'Table 1(Q4''20)'!AA36/32.15074</f>
        <v>1.3996567419599051</v>
      </c>
      <c r="AB36" s="532">
        <f>'Table 1(Q4''20)'!AB36/32.15074</f>
        <v>2.0217264050531965</v>
      </c>
      <c r="AC36" s="532">
        <f>'Table 1(Q4''20)'!AC36/32.15074</f>
        <v>2.6437960681464876</v>
      </c>
      <c r="AD36" s="532">
        <f>'Table 1(Q4''20)'!AD36/32.15074</f>
        <v>2.177243820826519</v>
      </c>
      <c r="AE36" s="532">
        <f>'Table 1(Q4''20)'!AE36/32.15074</f>
        <v>2.177243820826519</v>
      </c>
      <c r="AF36" s="532">
        <f>'Table 1(Q4''20)'!AF36/32.15074</f>
        <v>1.5551741577332279</v>
      </c>
      <c r="AG36" s="876">
        <f>'Table 1(Q4''20)'!AG36/32.15074</f>
        <v>3.4520216327765163</v>
      </c>
      <c r="AH36" s="876">
        <f>'Table 1(Q4''20)'!AH36/32.15074</f>
        <v>2.7769096502494177</v>
      </c>
      <c r="AI36" s="876">
        <f>'Table 1(Q4''20)'!AI36/32.15074</f>
        <v>1.671747345320749</v>
      </c>
      <c r="AJ36" s="876">
        <f>'Table 1(Q4''20)'!AJ36/32.15074</f>
        <v>0.88797814286743226</v>
      </c>
      <c r="AK36" s="876">
        <f>'Table 1(Q4''20)'!AK36/32.15074</f>
        <v>9.4821609650055354</v>
      </c>
      <c r="AL36" s="876">
        <f>'Table 1(Q4''20)'!AL36/32.15074</f>
        <v>3.8407148311931509</v>
      </c>
      <c r="AM36" s="876">
        <f>'Table 1(Q4''20)'!AM36/32.15074</f>
        <v>3.0253318232494042</v>
      </c>
      <c r="AN36" s="876">
        <f>'Table 1(Q4''20)'!AN36/32.15074</f>
        <v>1.8806029771353807</v>
      </c>
      <c r="AO36" s="27">
        <f t="shared" si="70"/>
        <v>1.1178482739029976</v>
      </c>
      <c r="AP36" s="27">
        <f t="shared" si="71"/>
        <v>-0.378381253030456</v>
      </c>
      <c r="AQ36" s="4"/>
      <c r="AR36" s="381">
        <f>D36-AS36</f>
        <v>-0.15551741577332279</v>
      </c>
      <c r="AS36" s="381">
        <f>SUM(O36:P36)</f>
        <v>1.7106915735065507</v>
      </c>
      <c r="AT36" s="381">
        <f>SUM(Q36:R36)</f>
        <v>3.7324179785597469</v>
      </c>
      <c r="AU36" s="381">
        <f>SUM(S36:T36)</f>
        <v>12.441393261865823</v>
      </c>
      <c r="AV36" s="381">
        <f>SUM(U36:V36)</f>
        <v>8.2424230359861088</v>
      </c>
      <c r="AW36" s="381">
        <f>SUM(W36:X36)</f>
        <v>6.0651792151595885</v>
      </c>
      <c r="AX36" s="381">
        <f>SUM(Y36:Z36)</f>
        <v>3.2658657312397787</v>
      </c>
      <c r="AY36" s="381">
        <f>SUM(AA36:AB36)</f>
        <v>3.4213831470131018</v>
      </c>
      <c r="AZ36" s="381">
        <f>SUM(AC36:AD36)</f>
        <v>4.8210398889730062</v>
      </c>
      <c r="BA36" s="381">
        <f>SUM(AE36:AF36)</f>
        <v>3.7324179785597469</v>
      </c>
      <c r="BB36" s="381">
        <f>SUM(AG36:AH36)</f>
        <v>6.2289312830259345</v>
      </c>
      <c r="BC36" s="381">
        <f>SUM(AI36:AJ36)</f>
        <v>2.5597254881881812</v>
      </c>
      <c r="BD36" s="381">
        <f>SUM(AK36:AL36)</f>
        <v>13.322875796198687</v>
      </c>
      <c r="BE36" s="381">
        <f>SUM(AM36:AN36)</f>
        <v>4.9059348003847845</v>
      </c>
      <c r="BF36" s="27">
        <f t="shared" si="73"/>
        <v>0.91658629920401791</v>
      </c>
      <c r="BG36" s="27">
        <f t="shared" si="74"/>
        <v>-0.6317660784779997</v>
      </c>
      <c r="BH36" s="20"/>
      <c r="BI36" s="381">
        <f t="shared" si="75"/>
        <v>18.228810596583472</v>
      </c>
      <c r="BJ36" s="20"/>
    </row>
    <row r="37" spans="1:86" x14ac:dyDescent="0.2">
      <c r="A37" s="379"/>
      <c r="B37" s="379" t="s">
        <v>43</v>
      </c>
      <c r="C37" s="782">
        <f>'Table 1(Q4''20)'!C37/32.15074</f>
        <v>28.148652254971427</v>
      </c>
      <c r="D37" s="782">
        <f>'Table 1(Q4''20)'!D37/32.15074</f>
        <v>6.6872488782528805</v>
      </c>
      <c r="E37" s="782">
        <f>'Table 1(Q4''20)'!E37/32.15074</f>
        <v>-7.4648359571194947</v>
      </c>
      <c r="F37" s="782">
        <f>'Table 1(Q4''20)'!F37/32.15074</f>
        <v>-0.31103483154664557</v>
      </c>
      <c r="G37" s="782">
        <f>'Table 1(Q4''20)'!G37/32.15074</f>
        <v>3.2658657312397787</v>
      </c>
      <c r="H37" s="782">
        <f>'Table 1(Q4''20)'!H37/32.15074</f>
        <v>-7.6203533728928168</v>
      </c>
      <c r="I37" s="968">
        <f>'Table 1(Q4''20)'!I37/32.15074</f>
        <v>30.822880419306109</v>
      </c>
      <c r="J37" s="968">
        <f>'Table 1(Q4''20)'!J37/32.15074</f>
        <v>15.687052630197606</v>
      </c>
      <c r="K37" s="968">
        <f>'Table 1(Q4''20)'!K37/32.15074</f>
        <v>7.7758707886661398</v>
      </c>
      <c r="L37" s="947">
        <f t="shared" si="69"/>
        <v>-0.49105818739860796</v>
      </c>
      <c r="M37" s="27">
        <f t="shared" si="69"/>
        <v>-0.50431282587159976</v>
      </c>
      <c r="N37" s="393"/>
      <c r="O37" s="532">
        <f>'Table 1(Q4''20)'!O37/32.15074</f>
        <v>-2.9548308996931332</v>
      </c>
      <c r="P37" s="532">
        <f>'Table 1(Q4''20)'!P37/32.15074</f>
        <v>-0.93310449463993683</v>
      </c>
      <c r="Q37" s="532">
        <f>'Table 1(Q4''20)'!Q37/32.15074</f>
        <v>-1.5551741577332279</v>
      </c>
      <c r="R37" s="532">
        <f>'Table 1(Q4''20)'!R37/32.15074</f>
        <v>1.3996567419599051</v>
      </c>
      <c r="S37" s="532">
        <f>'Table 1(Q4''20)'!S37/32.15074</f>
        <v>3.4213831470131013</v>
      </c>
      <c r="T37" s="532">
        <f>'Table 1(Q4''20)'!T37/32.15074</f>
        <v>-10.730701688359273</v>
      </c>
      <c r="U37" s="532">
        <f>'Table 1(Q4''20)'!U37/32.15074</f>
        <v>-0.77758707886661393</v>
      </c>
      <c r="V37" s="532">
        <f>'Table 1(Q4''20)'!V37/32.15074</f>
        <v>-0.46655224731996842</v>
      </c>
      <c r="W37" s="532">
        <f>'Table 1(Q4''20)'!W37/32.15074</f>
        <v>-2.6437960681464876</v>
      </c>
      <c r="X37" s="532">
        <f>'Table 1(Q4''20)'!X37/32.15074</f>
        <v>3.5769005627864243</v>
      </c>
      <c r="Y37" s="532">
        <f>'Table 1(Q4''20)'!Y37/32.15074</f>
        <v>1.8662089892798737</v>
      </c>
      <c r="Z37" s="532">
        <f>'Table 1(Q4''20)'!Z37/32.15074</f>
        <v>0.93310449463993683</v>
      </c>
      <c r="AA37" s="532">
        <f>'Table 1(Q4''20)'!AA37/32.15074</f>
        <v>-1.2441393261865823</v>
      </c>
      <c r="AB37" s="532">
        <f>'Table 1(Q4''20)'!AB37/32.15074</f>
        <v>1.7106915735065507</v>
      </c>
      <c r="AC37" s="532">
        <f>'Table 1(Q4''20)'!AC37/32.15074</f>
        <v>-0.46655224731996842</v>
      </c>
      <c r="AD37" s="532">
        <f>'Table 1(Q4''20)'!AD37/32.15074</f>
        <v>-3.8879353943330699</v>
      </c>
      <c r="AE37" s="532">
        <f>'Table 1(Q4''20)'!AE37/32.15074</f>
        <v>0.15551741577332279</v>
      </c>
      <c r="AF37" s="532">
        <f>'Table 1(Q4''20)'!AF37/32.15074</f>
        <v>-3.5769005627864243</v>
      </c>
      <c r="AG37" s="876">
        <f>'Table 1(Q4''20)'!AG37/32.15074</f>
        <v>21.367253154359744</v>
      </c>
      <c r="AH37" s="876">
        <f>'Table 1(Q4''20)'!AH37/32.15074</f>
        <v>1.552451306564018</v>
      </c>
      <c r="AI37" s="876">
        <f>'Table 1(Q4''20)'!AI37/32.15074</f>
        <v>6.4324320046132462</v>
      </c>
      <c r="AJ37" s="876">
        <f>'Table 1(Q4''20)'!AJ37/32.15074</f>
        <v>1.4707439537690985</v>
      </c>
      <c r="AK37" s="876">
        <f>'Table 1(Q4''20)'!AK37/32.15074</f>
        <v>-6.6298740696580909</v>
      </c>
      <c r="AL37" s="876">
        <f>'Table 1(Q4''20)'!AL37/32.15074</f>
        <v>3.8055491303344553</v>
      </c>
      <c r="AM37" s="876">
        <f>'Table 1(Q4''20)'!AM37/32.15074</f>
        <v>16.224016013301981</v>
      </c>
      <c r="AN37" s="876">
        <f>'Table 1(Q4''20)'!AN37/32.15074</f>
        <v>2.2873615562192575</v>
      </c>
      <c r="AO37" s="27">
        <f t="shared" si="70"/>
        <v>0.55524117597587286</v>
      </c>
      <c r="AP37" s="27">
        <f t="shared" si="71"/>
        <v>-0.85901384994049179</v>
      </c>
      <c r="AQ37" s="4"/>
      <c r="AR37" s="381">
        <f>D37-AS37</f>
        <v>10.57518427258595</v>
      </c>
      <c r="AS37" s="381">
        <f>SUM(O37:P37)</f>
        <v>-3.8879353943330699</v>
      </c>
      <c r="AT37" s="381">
        <f>SUM(Q37:R37)</f>
        <v>-0.15551741577332279</v>
      </c>
      <c r="AU37" s="381">
        <f>SUM(S37:T37)</f>
        <v>-7.3093185413461725</v>
      </c>
      <c r="AV37" s="381">
        <f>SUM(U37:V37)</f>
        <v>-1.2441393261865823</v>
      </c>
      <c r="AW37" s="381">
        <f>SUM(W37:X37)</f>
        <v>0.93310449463993672</v>
      </c>
      <c r="AX37" s="381">
        <f>SUM(Y37:Z37)</f>
        <v>2.7993134839198106</v>
      </c>
      <c r="AY37" s="381">
        <f>SUM(AA37:AB37)</f>
        <v>0.46655224731996836</v>
      </c>
      <c r="AZ37" s="381">
        <f>SUM(AC37:AD37)</f>
        <v>-4.354487641653038</v>
      </c>
      <c r="BA37" s="381">
        <f>SUM(AE37:AF37)</f>
        <v>-3.4213831470131018</v>
      </c>
      <c r="BB37" s="381">
        <f>SUM(AG37:AH37)</f>
        <v>22.919704460923761</v>
      </c>
      <c r="BC37" s="381">
        <f>SUM(AI37:AJ37)</f>
        <v>7.9031759583823451</v>
      </c>
      <c r="BD37" s="381">
        <f>SUM(AK37:AL37)</f>
        <v>-2.8243249393236356</v>
      </c>
      <c r="BE37" s="381">
        <f t="shared" ref="BE37:BE38" si="76">SUM(AM37:AN37)</f>
        <v>18.511377569521237</v>
      </c>
      <c r="BF37" s="27">
        <f t="shared" si="73"/>
        <v>1.3422707107877963</v>
      </c>
      <c r="BG37" s="27" t="str">
        <f t="shared" si="74"/>
        <v>N/A</v>
      </c>
      <c r="BH37" s="20"/>
      <c r="BI37" s="381">
        <f t="shared" si="75"/>
        <v>15.687052630197604</v>
      </c>
      <c r="BJ37" s="20"/>
    </row>
    <row r="38" spans="1:86" x14ac:dyDescent="0.2">
      <c r="A38" s="379"/>
      <c r="B38" s="379" t="s">
        <v>37</v>
      </c>
      <c r="C38" s="782">
        <f>'Table 1(Q4''20)'!C38/32.15074</f>
        <v>1.0886219104132595</v>
      </c>
      <c r="D38" s="782">
        <f>'Table 1(Q4''20)'!D38/32.15074</f>
        <v>-3.5769005627864243</v>
      </c>
      <c r="E38" s="782">
        <f>'Table 1(Q4''20)'!E38/32.15074</f>
        <v>0.62206966309329115</v>
      </c>
      <c r="F38" s="782">
        <f>'Table 1(Q4''20)'!F38/32.15074</f>
        <v>2.6437960681464876</v>
      </c>
      <c r="G38" s="782">
        <f>'Table 1(Q4''20)'!G38/32.15074</f>
        <v>-1.3996567419599051</v>
      </c>
      <c r="H38" s="782">
        <f>'Table 1(Q4''20)'!H38/32.15074</f>
        <v>-0.62206966309329115</v>
      </c>
      <c r="I38" s="968">
        <f>'Table 1(Q4''20)'!I38/32.15074</f>
        <v>-0.62874031098053484</v>
      </c>
      <c r="J38" s="968">
        <f>'Table 1(Q4''20)'!J38/32.15074</f>
        <v>14.257335426369707</v>
      </c>
      <c r="K38" s="968">
        <f>'Table 1(Q4''20)'!K38/32.15074</f>
        <v>0.31103483154664557</v>
      </c>
      <c r="L38" s="947" t="str">
        <f t="shared" si="69"/>
        <v>N/A</v>
      </c>
      <c r="M38" s="27">
        <f t="shared" si="69"/>
        <v>-0.97818422431365615</v>
      </c>
      <c r="N38" s="393"/>
      <c r="O38" s="532">
        <f>'Table 1(Q4''20)'!O38/32.15074</f>
        <v>-2.9548308996931332</v>
      </c>
      <c r="P38" s="532">
        <f>'Table 1(Q4''20)'!P38/32.15074</f>
        <v>-0.31103483154664557</v>
      </c>
      <c r="Q38" s="532">
        <f>'Table 1(Q4''20)'!Q38/32.15074</f>
        <v>-0.15551741577332279</v>
      </c>
      <c r="R38" s="532">
        <f>'Table 1(Q4''20)'!R38/32.15074</f>
        <v>-0.15551741577332279</v>
      </c>
      <c r="S38" s="532">
        <f>'Table 1(Q4''20)'!S38/32.15074</f>
        <v>-0.15551741577332279</v>
      </c>
      <c r="T38" s="532">
        <f>'Table 1(Q4''20)'!T38/32.15074</f>
        <v>0.93310449463993683</v>
      </c>
      <c r="U38" s="532">
        <f>'Table 1(Q4''20)'!U38/32.15074</f>
        <v>1.2441393261865823</v>
      </c>
      <c r="V38" s="532">
        <f>'Table 1(Q4''20)'!V38/32.15074</f>
        <v>-0.15551741577332279</v>
      </c>
      <c r="W38" s="532">
        <f>'Table 1(Q4''20)'!W38/32.15074</f>
        <v>1.7106915735065507</v>
      </c>
      <c r="X38" s="532">
        <f>'Table 1(Q4''20)'!X38/32.15074</f>
        <v>-0.15551741577332279</v>
      </c>
      <c r="Y38" s="532">
        <f>'Table 1(Q4''20)'!Y38/32.15074</f>
        <v>-0.31103483154664557</v>
      </c>
      <c r="Z38" s="532">
        <f>'Table 1(Q4''20)'!Z38/32.15074</f>
        <v>0</v>
      </c>
      <c r="AA38" s="532">
        <f>'Table 1(Q4''20)'!AA38/32.15074</f>
        <v>-0.46655224731996842</v>
      </c>
      <c r="AB38" s="532">
        <f>'Table 1(Q4''20)'!AB38/32.15074</f>
        <v>-0.62206966309329115</v>
      </c>
      <c r="AC38" s="532">
        <f>'Table 1(Q4''20)'!AC38/32.15074</f>
        <v>-0.31103483154664557</v>
      </c>
      <c r="AD38" s="532">
        <f>'Table 1(Q4''20)'!AD38/32.15074</f>
        <v>0</v>
      </c>
      <c r="AE38" s="532">
        <f>'Table 1(Q4''20)'!AE38/32.15074</f>
        <v>-0.31103483154664557</v>
      </c>
      <c r="AF38" s="532">
        <f>'Table 1(Q4''20)'!AF38/32.15074</f>
        <v>0</v>
      </c>
      <c r="AG38" s="381">
        <f>'Table 1(Q4''20)'!AG38/32.15074</f>
        <v>-0.11550489294370506</v>
      </c>
      <c r="AH38" s="381">
        <f>'Table 1(Q4''20)'!AH38/32.15074</f>
        <v>-0.40030144220074193</v>
      </c>
      <c r="AI38" s="381">
        <f>'Table 1(Q4''20)'!AI38/32.15074</f>
        <v>-0.30039725830784891</v>
      </c>
      <c r="AJ38" s="381">
        <f>'Table 1(Q4''20)'!AJ38/32.15074</f>
        <v>0.18746328247176094</v>
      </c>
      <c r="AK38" s="381">
        <f>'Table 1(Q4''20)'!AK38/32.15074</f>
        <v>-0.63581755164757225</v>
      </c>
      <c r="AL38" s="381">
        <f>'Table 1(Q4''20)'!AL38/32.15074</f>
        <v>4.2967943728991358</v>
      </c>
      <c r="AM38" s="381">
        <f>'Table 1(Q4''20)'!AM38/32.15074</f>
        <v>10.623460934939793</v>
      </c>
      <c r="AN38" s="381">
        <f>'Table 1(Q4''20)'!AN38/32.15074</f>
        <v>-2.7102329821649028E-2</v>
      </c>
      <c r="AO38" s="27" t="str">
        <f t="shared" si="70"/>
        <v>N/A</v>
      </c>
      <c r="AP38" s="27" t="str">
        <f t="shared" si="71"/>
        <v>N/A</v>
      </c>
      <c r="AQ38" s="4"/>
      <c r="AR38" s="381">
        <f>D38-AS38</f>
        <v>-0.31103483154664557</v>
      </c>
      <c r="AS38" s="381">
        <f>SUM(O38:P38)</f>
        <v>-3.2658657312397787</v>
      </c>
      <c r="AT38" s="381">
        <f>SUM(Q38:R38)</f>
        <v>-0.31103483154664557</v>
      </c>
      <c r="AU38" s="381">
        <f>SUM(S38:T38)</f>
        <v>0.77758707886661405</v>
      </c>
      <c r="AV38" s="381">
        <f>SUM(U38:V38)</f>
        <v>1.0886219104132595</v>
      </c>
      <c r="AW38" s="381">
        <f>SUM(W38:X38)</f>
        <v>1.5551741577332279</v>
      </c>
      <c r="AX38" s="381">
        <f>SUM(Y38:Z38)</f>
        <v>-0.31103483154664557</v>
      </c>
      <c r="AY38" s="381">
        <f>SUM(AA38:AB38)</f>
        <v>-1.0886219104132595</v>
      </c>
      <c r="AZ38" s="381">
        <f>SUM(AC38:AD38)</f>
        <v>-0.31103483154664557</v>
      </c>
      <c r="BA38" s="381">
        <f>SUM(AE38:AF38)</f>
        <v>-0.31103483154664557</v>
      </c>
      <c r="BB38" s="381">
        <f>SUM(AG38:AH38)</f>
        <v>-0.51580633514444696</v>
      </c>
      <c r="BC38" s="381">
        <f>SUM(AI38:AJ38)</f>
        <v>-0.11293397583608797</v>
      </c>
      <c r="BD38" s="381">
        <f>SUM(AK38:AL38)</f>
        <v>3.6609768212515634</v>
      </c>
      <c r="BE38" s="381">
        <f t="shared" si="76"/>
        <v>10.596358605118144</v>
      </c>
      <c r="BF38" s="27" t="str">
        <f t="shared" si="73"/>
        <v>N/A</v>
      </c>
      <c r="BG38" s="27">
        <f t="shared" si="74"/>
        <v>1.8944074553019457</v>
      </c>
      <c r="BH38" s="20"/>
      <c r="BI38" s="381">
        <f t="shared" si="75"/>
        <v>14.257335426369707</v>
      </c>
      <c r="BJ38" s="20"/>
    </row>
    <row r="39" spans="1:86" x14ac:dyDescent="0.2">
      <c r="A39" s="388"/>
      <c r="B39" s="4"/>
      <c r="C39" s="776"/>
      <c r="D39" s="776"/>
      <c r="E39" s="776"/>
      <c r="F39" s="776"/>
      <c r="G39" s="776"/>
      <c r="H39" s="776"/>
      <c r="I39" s="958"/>
      <c r="J39" s="378"/>
      <c r="K39" s="378"/>
      <c r="L39" s="393"/>
      <c r="M39" s="587"/>
      <c r="N39" s="393"/>
      <c r="O39" s="529">
        <f>'Table 1(Q4''20)'!O39/32.15074</f>
        <v>0</v>
      </c>
      <c r="P39" s="529">
        <f>'Table 1(Q4''20)'!P39/32.15074</f>
        <v>0</v>
      </c>
      <c r="Q39" s="529">
        <f>'Table 1(Q4''20)'!Q39/32.15074</f>
        <v>0</v>
      </c>
      <c r="R39" s="529">
        <f>'Table 1(Q4''20)'!R39/32.15074</f>
        <v>0</v>
      </c>
      <c r="S39" s="529">
        <f>'Table 1(Q4''20)'!S39/32.15074</f>
        <v>0</v>
      </c>
      <c r="T39" s="529">
        <f>'Table 1(Q4''20)'!T39/32.15074</f>
        <v>0</v>
      </c>
      <c r="U39" s="529">
        <f>'Table 1(Q4''20)'!U39/32.15074</f>
        <v>0</v>
      </c>
      <c r="V39" s="529">
        <f>'Table 1(Q4''20)'!V39/32.15074</f>
        <v>0</v>
      </c>
      <c r="W39" s="529">
        <f>'Table 1(Q4''20)'!W39/32.15074</f>
        <v>0</v>
      </c>
      <c r="X39" s="529">
        <f>'Table 1(Q4''20)'!X39/32.15074</f>
        <v>0</v>
      </c>
      <c r="Y39" s="529">
        <f>'Table 1(Q4''20)'!Y39/32.15074</f>
        <v>0</v>
      </c>
      <c r="Z39" s="529">
        <f>'Table 1(Q4''20)'!Z39/32.15074</f>
        <v>0</v>
      </c>
      <c r="AA39" s="529">
        <f>'Table 1(Q4''20)'!AA39/32.15074</f>
        <v>0</v>
      </c>
      <c r="AB39" s="529">
        <f>'Table 1(Q4''20)'!AB39/32.15074</f>
        <v>0</v>
      </c>
      <c r="AC39" s="529">
        <f>'Table 1(Q4''20)'!AC39/32.15074</f>
        <v>0</v>
      </c>
      <c r="AD39" s="529">
        <f>'Table 1(Q4''20)'!AD39/32.15074</f>
        <v>0</v>
      </c>
      <c r="AE39" s="529">
        <f>'Table 1(Q4''20)'!AE39/32.15074</f>
        <v>0</v>
      </c>
      <c r="AF39" s="529">
        <f>'Table 1(Q4''20)'!AF39/32.15074</f>
        <v>0</v>
      </c>
      <c r="AG39" s="979">
        <f>'Table 1(Q4''20)'!AG39/32.15074</f>
        <v>0</v>
      </c>
      <c r="AH39" s="979">
        <f>'Table 1(Q4''20)'!AH39/32.15074</f>
        <v>0</v>
      </c>
      <c r="AI39" s="979">
        <f>'Table 1(Q4''20)'!AI39/32.15074</f>
        <v>0</v>
      </c>
      <c r="AJ39" s="979">
        <f>'Table 1(Q4''20)'!AJ39/32.15074</f>
        <v>0</v>
      </c>
      <c r="AK39" s="979">
        <f>'Table 1(Q4''20)'!AK39/32.15074</f>
        <v>0</v>
      </c>
      <c r="AL39" s="979">
        <f>'Table 1(Q4''20)'!AL39/32.15074</f>
        <v>0</v>
      </c>
      <c r="AM39" s="979">
        <f>'Table 1(Q4''20)'!AM39/32.15074</f>
        <v>0</v>
      </c>
      <c r="AN39" s="979">
        <f>'Table 1(Q4''20)'!AN39/32.15074</f>
        <v>0</v>
      </c>
      <c r="AO39" s="587"/>
      <c r="AP39" s="587"/>
      <c r="AQ39" s="4"/>
      <c r="AR39" s="4"/>
      <c r="AS39" s="381"/>
      <c r="AT39" s="381"/>
      <c r="AU39" s="381"/>
      <c r="AV39" s="381"/>
      <c r="AW39" s="381"/>
      <c r="AX39" s="381"/>
      <c r="AY39" s="381"/>
      <c r="AZ39" s="381"/>
      <c r="BA39" s="381"/>
      <c r="BB39" s="381"/>
      <c r="BC39" s="381"/>
      <c r="BD39" s="381"/>
      <c r="BE39" s="381"/>
      <c r="BF39" s="27"/>
      <c r="BG39" s="27"/>
      <c r="BH39" s="20"/>
      <c r="BI39" s="381"/>
      <c r="BJ39" s="20"/>
    </row>
    <row r="40" spans="1:86" x14ac:dyDescent="0.2">
      <c r="A40" s="34" t="s">
        <v>26</v>
      </c>
      <c r="B40" s="392"/>
      <c r="C40" s="392">
        <f t="shared" ref="C40:J40" si="77">SUM(C21,C25,C27,C35)</f>
        <v>264.37960681464875</v>
      </c>
      <c r="D40" s="392">
        <f t="shared" si="77"/>
        <v>248.05027815844986</v>
      </c>
      <c r="E40" s="392">
        <f t="shared" si="77"/>
        <v>251.62717872123628</v>
      </c>
      <c r="F40" s="392">
        <f t="shared" si="77"/>
        <v>254.89304445247606</v>
      </c>
      <c r="G40" s="392">
        <f t="shared" si="77"/>
        <v>240.27440736978372</v>
      </c>
      <c r="H40" s="392">
        <f t="shared" si="77"/>
        <v>226.2778399501847</v>
      </c>
      <c r="I40" s="964">
        <f t="shared" si="77"/>
        <v>258.36866434184759</v>
      </c>
      <c r="J40" s="964">
        <f t="shared" si="77"/>
        <v>240.68352024916555</v>
      </c>
      <c r="K40" s="964">
        <f t="shared" ref="K40" si="78">SUM(K21,K25,K27,K35)</f>
        <v>248.5824729801493</v>
      </c>
      <c r="L40" s="940">
        <f>IF(ISERROR(J40/I40),"N/A",IF(I40&lt;0,"N/A",IF(J40&lt;0,"N/A",IF(J40/I40-1&gt;300%,"&gt;±300%",IF(J40/I40-1&lt;-300%,"&gt;±300%",J40/I40-1)))))</f>
        <v>-6.8449260817801116E-2</v>
      </c>
      <c r="M40" s="940">
        <f>IF(ISERROR(K40/J40),"N/A",IF(J40&lt;0,"N/A",IF(K40&lt;0,"N/A",IF(K40/J40-1&gt;300%,"&gt;±300%",IF(K40/J40-1&lt;-300%,"&gt;±300%",K40/J40-1)))))</f>
        <v>3.2818834969699839E-2</v>
      </c>
      <c r="N40" s="393"/>
      <c r="O40" s="392">
        <f>'Table 1(Q4''20)'!O40/32.15074</f>
        <v>53.186956194476394</v>
      </c>
      <c r="P40" s="392">
        <f>'Table 1(Q4''20)'!P40/32.15074</f>
        <v>59.563170241182632</v>
      </c>
      <c r="Q40" s="392">
        <f>'Table 1(Q4''20)'!Q40/32.15074</f>
        <v>61.118344398915859</v>
      </c>
      <c r="R40" s="392">
        <f>'Table 1(Q4''20)'!R40/32.15074</f>
        <v>63.140070803969053</v>
      </c>
      <c r="S40" s="392">
        <f>'Table 1(Q4''20)'!S40/32.15074</f>
        <v>70.604906761088543</v>
      </c>
      <c r="T40" s="392">
        <f>'Table 1(Q4''20)'!T40/32.15074</f>
        <v>57.230409004582789</v>
      </c>
      <c r="U40" s="392">
        <f>'Table 1(Q4''20)'!U40/32.15074</f>
        <v>63.91765788283567</v>
      </c>
      <c r="V40" s="392">
        <f>'Table 1(Q4''20)'!V40/32.15074</f>
        <v>63.606623051289027</v>
      </c>
      <c r="W40" s="392">
        <f>'Table 1(Q4''20)'!W40/32.15074</f>
        <v>60.185239904275925</v>
      </c>
      <c r="X40" s="392">
        <f>'Table 1(Q4''20)'!X40/32.15074</f>
        <v>68.116628108715389</v>
      </c>
      <c r="Y40" s="392">
        <f>'Table 1(Q4''20)'!Y40/32.15074</f>
        <v>61.429379230462501</v>
      </c>
      <c r="Z40" s="392">
        <f>'Table 1(Q4''20)'!Z40/32.15074</f>
        <v>60.340757320049242</v>
      </c>
      <c r="AA40" s="392">
        <f>'Table 1(Q4''20)'!AA40/32.15074</f>
        <v>55.053165183756271</v>
      </c>
      <c r="AB40" s="392">
        <f>'Table 1(Q4''20)'!AB40/32.15074</f>
        <v>63.762140467062345</v>
      </c>
      <c r="AC40" s="392">
        <f>'Table 1(Q4''20)'!AC40/32.15074</f>
        <v>59.252135409635983</v>
      </c>
      <c r="AD40" s="392">
        <f>'Table 1(Q4''20)'!AD40/32.15074</f>
        <v>55.830752262622887</v>
      </c>
      <c r="AE40" s="392">
        <f>'Table 1(Q4''20)'!AE40/32.15074</f>
        <v>56.14178709416953</v>
      </c>
      <c r="AF40" s="392">
        <f>'Table 1(Q4''20)'!AF40/32.15074</f>
        <v>54.742130352209621</v>
      </c>
      <c r="AG40" s="988">
        <f>'Table 1(Q4''20)'!AG40/32.15074</f>
        <v>82.479366752892986</v>
      </c>
      <c r="AH40" s="988">
        <f>'Table 1(Q4''20)'!AH40/32.15074</f>
        <v>60.226893514852755</v>
      </c>
      <c r="AI40" s="988">
        <f>'Table 1(Q4''20)'!AI40/32.15074</f>
        <v>62.727577056956001</v>
      </c>
      <c r="AJ40" s="988">
        <f>'Table 1(Q4''20)'!AJ40/32.15074</f>
        <v>52.953391552109416</v>
      </c>
      <c r="AK40" s="988">
        <f>'Table 1(Q4''20)'!AK40/32.15074</f>
        <v>50.941735010839231</v>
      </c>
      <c r="AL40" s="988">
        <f>'Table 1(Q4''20)'!AL40/32.15074</f>
        <v>46.014664536117081</v>
      </c>
      <c r="AM40" s="988">
        <f>'Table 1(Q4''20)'!AM40/32.15074</f>
        <v>81.472236063171309</v>
      </c>
      <c r="AN40" s="988">
        <f>'Table 1(Q4''20)'!AN40/32.15074</f>
        <v>62.261093017771216</v>
      </c>
      <c r="AO40" s="940">
        <f>IF(ISERROR(AN40/AJ40),"N/A",IF(AJ40&lt;0,"N/A",IF(AN40&lt;0,"N/A",IF(AN40/AJ40-1&gt;300%,"&gt;±300%",IF(AN40/AJ40-1&lt;-300%,"&gt;±300%",AN40/AJ40-1)))))</f>
        <v>0.17577158313839902</v>
      </c>
      <c r="AP40" s="940">
        <f>IF(ISERROR(AN40/AM40),"N/A",IF(AM40&lt;0,"N/A",IF(AN40&lt;0,"N/A",IF(AN40/AM40-1&gt;300%,"&gt;±300%",IF(AN40/AM40-1&lt;-300%,"&gt;±300%",AN40/AM40-1)))))</f>
        <v>-0.23579987457941265</v>
      </c>
      <c r="AQ40" s="4"/>
      <c r="AR40" s="392">
        <f t="shared" ref="AR40:AS40" si="79">SUM(AR21,AR25,AR27,AR35)</f>
        <v>134.98911689124421</v>
      </c>
      <c r="AS40" s="392">
        <f t="shared" si="79"/>
        <v>113.06116126720565</v>
      </c>
      <c r="AT40" s="392">
        <f>SUM(Q40:R40)</f>
        <v>124.25841520288492</v>
      </c>
      <c r="AU40" s="392">
        <f>SUM(S40:T40)</f>
        <v>127.83531576567134</v>
      </c>
      <c r="AV40" s="392">
        <f>SUM(U40:V40)</f>
        <v>127.5242809341247</v>
      </c>
      <c r="AW40" s="392">
        <f>SUM(W40:X40)</f>
        <v>128.30186801299132</v>
      </c>
      <c r="AX40" s="392">
        <f>SUM(Y40:Z40)</f>
        <v>121.77013655051175</v>
      </c>
      <c r="AY40" s="392">
        <f>SUM(AA40:AB40)</f>
        <v>118.81530565081862</v>
      </c>
      <c r="AZ40" s="392">
        <f>SUM(AC40:AD40)</f>
        <v>115.08288767225886</v>
      </c>
      <c r="BA40" s="392">
        <f>SUM(AE40:AF40)</f>
        <v>110.88391744637914</v>
      </c>
      <c r="BB40" s="392">
        <f>SUM(AG40:AH40)</f>
        <v>142.70626026774573</v>
      </c>
      <c r="BC40" s="392">
        <f>SUM(AI40:AJ40)</f>
        <v>115.68096860906542</v>
      </c>
      <c r="BD40" s="392">
        <f>SUM(AK40:AL40)</f>
        <v>96.956399546956305</v>
      </c>
      <c r="BE40" s="392">
        <f>SUM(AM40:AN40)</f>
        <v>143.73332908094253</v>
      </c>
      <c r="BF40" s="965">
        <f>IF(ISERROR(BE40/BC40),"N/A",IF(BC40&lt;0,"N/A",IF(BE40&lt;0,"N/A",IF(BE40/BC40-1&gt;300%,"&gt;±300%",IF(BE40/BC40-1&lt;-300%,"&gt;±300%",BE40/BC40-1)))))</f>
        <v>0.24249762782223772</v>
      </c>
      <c r="BG40" s="965">
        <f>IF(ISERROR(BE40/BD40),"N/A",IF(BD40&lt;0,"N/A",IF(BE40&lt;0,"N/A",IF(BE40/BD40-1&gt;300%,"&gt;±300%",IF(BE40/BD40-1&lt;-300%,"&gt;±300%",BE40/BD40-1)))))</f>
        <v>0.4824532444744094</v>
      </c>
      <c r="BH40" s="20"/>
      <c r="BI40" s="392">
        <f>SUM(AK40:AN40)</f>
        <v>240.68972862789883</v>
      </c>
      <c r="BJ40" s="20"/>
    </row>
    <row r="41" spans="1:86" x14ac:dyDescent="0.2">
      <c r="A41" s="3"/>
      <c r="B41" s="6"/>
      <c r="C41" s="948"/>
      <c r="D41" s="948"/>
      <c r="E41" s="948"/>
      <c r="F41" s="948"/>
      <c r="G41" s="626"/>
      <c r="H41" s="626"/>
      <c r="I41" s="989"/>
      <c r="J41" s="6"/>
      <c r="K41" s="6"/>
      <c r="L41" s="949"/>
      <c r="M41" s="916"/>
      <c r="N41" s="393"/>
      <c r="O41" s="948"/>
      <c r="P41" s="948"/>
      <c r="Q41" s="948"/>
      <c r="R41" s="948"/>
      <c r="S41" s="948"/>
      <c r="T41" s="948"/>
      <c r="U41" s="948"/>
      <c r="V41" s="948"/>
      <c r="W41" s="948"/>
      <c r="X41" s="948"/>
      <c r="Y41" s="948"/>
      <c r="Z41" s="948"/>
      <c r="AA41" s="948"/>
      <c r="AB41" s="948"/>
      <c r="AC41" s="948"/>
      <c r="AD41" s="948"/>
      <c r="AE41" s="948"/>
      <c r="AF41" s="948"/>
      <c r="AG41" s="967"/>
      <c r="AH41" s="967"/>
      <c r="AI41" s="967"/>
      <c r="AJ41" s="967"/>
      <c r="AK41" s="967"/>
      <c r="AL41" s="967"/>
      <c r="AM41" s="967"/>
      <c r="AN41" s="967"/>
      <c r="AO41" s="916"/>
      <c r="AP41" s="916"/>
      <c r="AQ41" s="4"/>
      <c r="AR41" s="40"/>
      <c r="BF41" s="27"/>
      <c r="BG41" s="27"/>
      <c r="BH41" s="20"/>
      <c r="BJ41" s="20"/>
    </row>
    <row r="42" spans="1:86" x14ac:dyDescent="0.2">
      <c r="A42" s="396" t="s">
        <v>7</v>
      </c>
      <c r="B42" s="43"/>
      <c r="C42" s="397">
        <f t="shared" ref="C42:J42" si="80">C18-C40</f>
        <v>-20.994851129398569</v>
      </c>
      <c r="D42" s="397">
        <f t="shared" si="80"/>
        <v>-22.550025287131803</v>
      </c>
      <c r="E42" s="397">
        <f t="shared" si="80"/>
        <v>-6.2206966309329061</v>
      </c>
      <c r="F42" s="397">
        <f t="shared" si="80"/>
        <v>-9.1755275306260557</v>
      </c>
      <c r="G42" s="397">
        <f t="shared" si="80"/>
        <v>10.10863202526599</v>
      </c>
      <c r="H42" s="397">
        <f t="shared" si="80"/>
        <v>24.727269107958307</v>
      </c>
      <c r="I42" s="990">
        <f t="shared" si="80"/>
        <v>-2.73007176878167</v>
      </c>
      <c r="J42" s="990">
        <f t="shared" si="80"/>
        <v>-28.999281173023121</v>
      </c>
      <c r="K42" s="990">
        <f t="shared" ref="K42" si="81">K18-K40</f>
        <v>-1.8792438904695814</v>
      </c>
      <c r="L42" s="950" t="str">
        <f>IF(ISERROR(J42/I42),"N/A",IF(I42&lt;0,"N/A",IF(J42&lt;0,"N/A",IF(J42/I42-1&gt;300%,"&gt;±300%",IF(J42/I42-1&lt;-300%,"&gt;±300%",J42/I42-1)))))</f>
        <v>N/A</v>
      </c>
      <c r="M42" s="950" t="str">
        <f>IF(ISERROR(K42/J42),"N/A",IF(J42&lt;0,"N/A",IF(K42&lt;0,"N/A",IF(K42/J42-1&gt;300%,"&gt;±300%",IF(K42/J42-1&lt;-300%,"&gt;±300%",K42/J42-1)))))</f>
        <v>N/A</v>
      </c>
      <c r="N42" s="393"/>
      <c r="O42" s="397">
        <f>'Table 1(Q4''20)'!O42/32.15074</f>
        <v>7.3093185413461716</v>
      </c>
      <c r="P42" s="397">
        <f>'Table 1(Q4''20)'!P42/32.15074</f>
        <v>-2.0217264050531965</v>
      </c>
      <c r="Q42" s="397">
        <f>'Table 1(Q4''20)'!Q42/32.15074</f>
        <v>-3.4213831470131013</v>
      </c>
      <c r="R42" s="397">
        <f>'Table 1(Q4''20)'!R42/32.15074</f>
        <v>-0.46655224731996842</v>
      </c>
      <c r="S42" s="397">
        <f>'Table 1(Q4''20)'!S42/32.15074</f>
        <v>-5.4431095520662982</v>
      </c>
      <c r="T42" s="397">
        <f>'Table 1(Q4''20)'!T42/32.15074</f>
        <v>3.1103483154664557</v>
      </c>
      <c r="U42" s="397">
        <f>'Table 1(Q4''20)'!U42/32.15074</f>
        <v>-7.4648359571194947</v>
      </c>
      <c r="V42" s="397">
        <f>'Table 1(Q4''20)'!V42/32.15074</f>
        <v>4.510005057426361</v>
      </c>
      <c r="W42" s="397">
        <f>'Table 1(Q4''20)'!W42/32.15074</f>
        <v>2.7993134839198102</v>
      </c>
      <c r="X42" s="397">
        <f>'Table 1(Q4''20)'!X42/32.15074</f>
        <v>-9.7975971937193354</v>
      </c>
      <c r="Y42" s="397">
        <f>'Table 1(Q4''20)'!Y42/32.15074</f>
        <v>-5.9096617993862663</v>
      </c>
      <c r="Z42" s="397">
        <f>'Table 1(Q4''20)'!Z42/32.15074</f>
        <v>5.2875921362929752</v>
      </c>
      <c r="AA42" s="397">
        <f>'Table 1(Q4''20)'!AA42/32.15074</f>
        <v>8.2424230359861088</v>
      </c>
      <c r="AB42" s="397">
        <f>'Table 1(Q4''20)'!AB42/32.15074</f>
        <v>1.8662089892798737</v>
      </c>
      <c r="AC42" s="397">
        <f>'Table 1(Q4''20)'!AC42/32.15074</f>
        <v>-4.6655224731996841</v>
      </c>
      <c r="AD42" s="397">
        <f>'Table 1(Q4''20)'!AD42/32.15074</f>
        <v>10.730701688359273</v>
      </c>
      <c r="AE42" s="397">
        <f>'Table 1(Q4''20)'!AE42/32.15074</f>
        <v>10.264149441039304</v>
      </c>
      <c r="AF42" s="397">
        <f>'Table 1(Q4''20)'!AF42/32.15074</f>
        <v>8.7089752833060761</v>
      </c>
      <c r="AG42" s="397">
        <f>'Table 1(Q4''20)'!AG42/32.15074</f>
        <v>-24.312285293234545</v>
      </c>
      <c r="AH42" s="397">
        <f>'Table 1(Q4''20)'!AH42/32.15074</f>
        <v>6.5508161898308055</v>
      </c>
      <c r="AI42" s="397">
        <f>'Table 1(Q4''20)'!AI42/32.15074</f>
        <v>0.84541812333747535</v>
      </c>
      <c r="AJ42" s="397">
        <f>'Table 1(Q4''20)'!AJ42/32.15074</f>
        <v>14.167414676321023</v>
      </c>
      <c r="AK42" s="397">
        <f>'Table 1(Q4''20)'!AK42/32.15074</f>
        <v>3.8851110413202483</v>
      </c>
      <c r="AL42" s="397">
        <f>'Table 1(Q4''20)'!AL42/32.15074</f>
        <v>-4.0927366022104632</v>
      </c>
      <c r="AM42" s="397">
        <f>'Table 1(Q4''20)'!AM42/32.15074</f>
        <v>-23.504837411487348</v>
      </c>
      <c r="AN42" s="397">
        <f>'Table 1(Q4''20)'!AN42/32.15074</f>
        <v>-5.2931368779883998</v>
      </c>
      <c r="AO42" s="950" t="str">
        <f>IF(ISERROR(AN42/AJ42),"N/A",IF(AJ42&lt;0,"N/A",IF(AN42&lt;0,"N/A",IF(AN42/AJ42-1&gt;300%,"&gt;±300%",IF(AN42/AJ42-1&lt;-300%,"&gt;±300%",AN42/AJ42-1)))))</f>
        <v>N/A</v>
      </c>
      <c r="AP42" s="950" t="str">
        <f>IF(ISERROR(AN42/AM42),"N/A",IF(AM42&lt;0,"N/A",IF(AN42&lt;0,"N/A",IF(AN42/AM42-1&gt;300%,"&gt;±300%",IF(AN42/AM42-1&lt;-300%,"&gt;±300%",AN42/AM42-1)))))</f>
        <v>N/A</v>
      </c>
      <c r="AQ42" s="4"/>
      <c r="AR42" s="397">
        <f t="shared" ref="AR42" si="82">AR18-AR40</f>
        <v>-27.526582591878139</v>
      </c>
      <c r="AS42" s="397">
        <f>AS18-AS40</f>
        <v>4.9765573047463505</v>
      </c>
      <c r="AT42" s="397">
        <f>SUM(Q42:R42)</f>
        <v>-3.8879353943330699</v>
      </c>
      <c r="AU42" s="397">
        <f>SUM(S42:T42)</f>
        <v>-2.3327612365998425</v>
      </c>
      <c r="AV42" s="397">
        <f>SUM(U42:V42)</f>
        <v>-2.9548308996931336</v>
      </c>
      <c r="AW42" s="397">
        <f>SUM(W42:X42)</f>
        <v>-6.9982837097995247</v>
      </c>
      <c r="AX42" s="397">
        <f>SUM(Y42:Z42)</f>
        <v>-0.62206966309329115</v>
      </c>
      <c r="AY42" s="397">
        <f>SUM(AA42:AB42)</f>
        <v>10.108632025265983</v>
      </c>
      <c r="AZ42" s="397">
        <f>SUM(AC42:AD42)</f>
        <v>6.0651792151595894</v>
      </c>
      <c r="BA42" s="397">
        <f>SUM(AE42:AF42)</f>
        <v>18.973124724345382</v>
      </c>
      <c r="BB42" s="397">
        <f t="shared" ref="BB42:BC42" si="83">BB18-BB40</f>
        <v>-17.761469103403726</v>
      </c>
      <c r="BC42" s="397">
        <f t="shared" si="83"/>
        <v>15.012832799658497</v>
      </c>
      <c r="BD42" s="397">
        <f>SUM(AK42:AL42)</f>
        <v>-0.20762556089021489</v>
      </c>
      <c r="BE42" s="397">
        <f>SUM(AM42:AN42)</f>
        <v>-28.797974289475746</v>
      </c>
      <c r="BF42" s="950" t="str">
        <f>IF(ISERROR(BE42/BC42),"N/A",IF(BC42&lt;0,"N/A",IF(BE42&lt;0,"N/A",IF(BE42/BC42-1&gt;300%,"&gt;±300%",IF(BE42/BC42-1&lt;-300%,"&gt;±300%",BE42/BC42-1)))))</f>
        <v>N/A</v>
      </c>
      <c r="BG42" s="950" t="str">
        <f>IF(ISERROR(BE42/BD42),"N/A",IF(BD42&lt;0,"N/A",IF(BE42&lt;0,"N/A",IF(BE42/BD42-1&gt;300%,"&gt;±300%",IF(BE42/BD42-1&lt;-300%,"&gt;±300%",BE42/BD42-1)))))</f>
        <v>N/A</v>
      </c>
      <c r="BH42" s="20"/>
      <c r="BI42" s="397">
        <f>SUM(AK42:AN42)</f>
        <v>-29.005599850365961</v>
      </c>
      <c r="BJ42" s="20"/>
    </row>
    <row r="43" spans="1:86" s="924" customFormat="1" ht="11.25" x14ac:dyDescent="0.2">
      <c r="A43" s="399"/>
      <c r="B43" s="107"/>
      <c r="C43" s="952"/>
      <c r="D43" s="952"/>
      <c r="E43" s="952"/>
      <c r="F43" s="952"/>
      <c r="G43" s="952"/>
      <c r="H43" s="952"/>
      <c r="I43" s="962"/>
      <c r="J43" s="953"/>
      <c r="K43" s="953"/>
      <c r="L43" s="611"/>
      <c r="M43" s="954"/>
      <c r="N43" s="393"/>
      <c r="O43" s="616"/>
      <c r="P43" s="616"/>
      <c r="Q43" s="616"/>
      <c r="R43" s="616"/>
      <c r="S43" s="616"/>
      <c r="T43" s="616"/>
      <c r="U43" s="616"/>
      <c r="V43" s="616"/>
      <c r="W43" s="616"/>
      <c r="X43" s="991"/>
      <c r="Y43" s="991"/>
      <c r="Z43" s="991"/>
      <c r="AA43" s="991"/>
      <c r="AB43" s="991"/>
      <c r="AC43" s="991"/>
      <c r="AD43" s="991"/>
      <c r="AE43" s="991"/>
      <c r="AF43" s="991"/>
      <c r="AG43" s="992"/>
      <c r="AH43" s="992"/>
      <c r="AI43" s="992"/>
      <c r="AJ43" s="992"/>
      <c r="AK43" s="993"/>
      <c r="AL43" s="992"/>
      <c r="AM43" s="992"/>
      <c r="AN43" s="992"/>
      <c r="AO43" s="954"/>
      <c r="AP43" s="954"/>
      <c r="AQ43" s="942"/>
      <c r="AR43" s="942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611"/>
      <c r="BG43" s="611"/>
      <c r="BH43" s="48"/>
      <c r="BI43" s="377"/>
      <c r="BJ43" s="48"/>
      <c r="BK43" s="400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00"/>
      <c r="CE43" s="400"/>
      <c r="CF43" s="400"/>
      <c r="CG43" s="400"/>
      <c r="CH43" s="400"/>
    </row>
    <row r="44" spans="1:86" x14ac:dyDescent="0.2">
      <c r="A44" s="396" t="s">
        <v>38</v>
      </c>
      <c r="B44" s="397">
        <v>4140</v>
      </c>
      <c r="C44" s="397">
        <f t="shared" ref="C44:J44" si="84">B44+C42</f>
        <v>4119.0051488706013</v>
      </c>
      <c r="D44" s="397">
        <f t="shared" si="84"/>
        <v>4096.4551235834697</v>
      </c>
      <c r="E44" s="397">
        <f t="shared" si="84"/>
        <v>4090.234426952537</v>
      </c>
      <c r="F44" s="397">
        <f t="shared" si="84"/>
        <v>4081.0588994219111</v>
      </c>
      <c r="G44" s="397">
        <f t="shared" si="84"/>
        <v>4091.1675314471772</v>
      </c>
      <c r="H44" s="397">
        <f t="shared" si="84"/>
        <v>4115.8948005551356</v>
      </c>
      <c r="I44" s="397">
        <f t="shared" si="84"/>
        <v>4113.1647287863543</v>
      </c>
      <c r="J44" s="397">
        <f t="shared" si="84"/>
        <v>4084.1654476133313</v>
      </c>
      <c r="K44" s="397">
        <f>J44+K42</f>
        <v>4082.2862037228615</v>
      </c>
      <c r="L44" s="950">
        <f>IF(ISERROR(J44/I44),"N/A",IF(I44&lt;0,"N/A",IF(J44&lt;0,"N/A",IF(J44/I44-1&gt;300%,"&gt;±300%",IF(J44/I44-1&lt;-300%,"&gt;±300%",J44/I44-1)))))</f>
        <v>-7.0503573489456572E-3</v>
      </c>
      <c r="M44" s="950">
        <f>IF(ISERROR(K44/J44),"N/A",IF(J44&lt;0,"N/A",IF(K44&lt;0,"N/A",IF(K44/J44-1&gt;300%,"&gt;±300%",IF(K44/J44-1&lt;-300%,"&gt;±300%",K44/J44-1)))))</f>
        <v>-4.6012922702920456E-4</v>
      </c>
      <c r="N44" s="393"/>
      <c r="O44" s="398"/>
      <c r="P44" s="398"/>
      <c r="Q44" s="398"/>
      <c r="R44" s="398"/>
      <c r="S44" s="398"/>
      <c r="T44" s="398"/>
      <c r="U44" s="398"/>
      <c r="V44" s="398"/>
      <c r="W44" s="398"/>
      <c r="X44" s="994"/>
      <c r="Y44" s="994"/>
      <c r="Z44" s="994"/>
      <c r="AA44" s="994"/>
      <c r="AB44" s="994"/>
      <c r="AC44" s="994"/>
      <c r="AD44" s="994"/>
      <c r="AE44" s="994"/>
      <c r="AF44" s="994"/>
      <c r="AG44" s="994"/>
      <c r="AH44" s="994"/>
      <c r="AI44" s="994"/>
      <c r="AJ44" s="994"/>
      <c r="AK44" s="995"/>
      <c r="AL44" s="994"/>
      <c r="AM44" s="994"/>
      <c r="AN44" s="994"/>
      <c r="AO44" s="45"/>
      <c r="AP44" s="45"/>
      <c r="AQ44" s="942"/>
      <c r="AR44" s="398"/>
      <c r="AS44" s="398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951"/>
      <c r="BG44" s="951"/>
      <c r="BH44" s="20"/>
      <c r="BI44" s="398"/>
      <c r="BJ44" s="20"/>
    </row>
    <row r="45" spans="1:86" s="400" customFormat="1" ht="11.25" x14ac:dyDescent="0.2">
      <c r="A45" s="400" t="s">
        <v>117</v>
      </c>
      <c r="B45" s="393"/>
      <c r="C45" s="393"/>
      <c r="D45" s="393"/>
      <c r="E45" s="393"/>
      <c r="F45" s="393"/>
      <c r="G45" s="393"/>
      <c r="I45" s="696"/>
      <c r="J45" s="393"/>
      <c r="K45" s="393"/>
      <c r="L45" s="587"/>
      <c r="M45" s="393"/>
      <c r="N45" s="393"/>
      <c r="O45" s="393"/>
      <c r="P45" s="399"/>
      <c r="Q45" s="399"/>
      <c r="R45" s="399"/>
      <c r="S45" s="399"/>
      <c r="T45" s="399"/>
      <c r="U45" s="399"/>
      <c r="V45" s="399"/>
      <c r="W45" s="399"/>
      <c r="X45" s="676"/>
      <c r="Y45" s="676"/>
      <c r="Z45" s="676"/>
      <c r="AA45" s="676"/>
      <c r="AB45" s="676"/>
      <c r="AC45" s="676"/>
      <c r="AD45" s="676"/>
      <c r="AE45" s="676"/>
      <c r="AF45" s="676"/>
      <c r="AG45" s="711"/>
      <c r="AH45" s="711"/>
      <c r="AI45" s="711"/>
      <c r="AJ45" s="711"/>
      <c r="AK45" s="712"/>
      <c r="AL45" s="676"/>
      <c r="AM45" s="676"/>
      <c r="AN45" s="676"/>
      <c r="AO45" s="587"/>
      <c r="AP45" s="587"/>
      <c r="AQ45" s="399"/>
      <c r="AR45" s="399"/>
      <c r="AS45" s="611"/>
      <c r="AT45" s="611"/>
      <c r="AU45" s="611"/>
      <c r="AV45" s="611"/>
      <c r="AW45" s="611"/>
      <c r="AX45" s="611"/>
      <c r="AY45" s="611"/>
      <c r="AZ45" s="611"/>
      <c r="BA45" s="611"/>
      <c r="BB45" s="611"/>
      <c r="BC45" s="611"/>
      <c r="BD45" s="611"/>
      <c r="BE45" s="611"/>
      <c r="BF45" s="399"/>
      <c r="BG45" s="399"/>
      <c r="BI45" s="611"/>
    </row>
    <row r="46" spans="1:86" x14ac:dyDescent="0.2">
      <c r="F46" s="63"/>
      <c r="G46" s="63"/>
      <c r="H46" s="63"/>
      <c r="I46" s="996"/>
      <c r="J46" s="63"/>
      <c r="K46" s="63"/>
      <c r="L46" s="908"/>
      <c r="M46" s="385"/>
      <c r="P46" s="384"/>
      <c r="Q46" s="384"/>
      <c r="R46" s="384"/>
      <c r="S46" s="384"/>
      <c r="T46" s="384"/>
      <c r="U46" s="384"/>
      <c r="V46" s="384"/>
      <c r="W46" s="384"/>
      <c r="X46" s="552"/>
      <c r="Y46" s="552"/>
      <c r="Z46" s="552"/>
      <c r="AA46" s="552"/>
      <c r="AB46" s="552"/>
      <c r="AC46" s="552"/>
      <c r="AD46" s="552"/>
      <c r="AE46" s="552"/>
      <c r="AF46" s="552"/>
      <c r="AG46" s="759"/>
      <c r="AH46" s="759"/>
      <c r="AI46" s="759"/>
      <c r="AJ46" s="759"/>
      <c r="AK46" s="997"/>
      <c r="AL46" s="552"/>
      <c r="AM46" s="552"/>
      <c r="AN46" s="552"/>
      <c r="AQ46" s="384"/>
      <c r="AR46" s="384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384"/>
      <c r="BI46" s="63"/>
    </row>
    <row r="47" spans="1:86" x14ac:dyDescent="0.2">
      <c r="D47" s="908"/>
      <c r="L47" s="385"/>
      <c r="P47" s="908"/>
      <c r="Q47" s="908"/>
      <c r="R47" s="908"/>
      <c r="S47" s="908"/>
      <c r="T47" s="908"/>
      <c r="U47" s="908"/>
      <c r="V47" s="908"/>
      <c r="W47" s="908"/>
      <c r="X47" s="552"/>
      <c r="Y47" s="552"/>
      <c r="Z47" s="552"/>
      <c r="AA47" s="552"/>
      <c r="AB47" s="552"/>
      <c r="AC47" s="552"/>
      <c r="AD47" s="552"/>
      <c r="AE47" s="552"/>
      <c r="AF47" s="552"/>
      <c r="AG47" s="759"/>
      <c r="AH47" s="759"/>
      <c r="AI47" s="759"/>
      <c r="AJ47" s="759"/>
      <c r="AK47" s="997"/>
      <c r="AL47" s="552"/>
      <c r="AM47" s="552"/>
      <c r="AN47" s="552"/>
      <c r="AQ47" s="384"/>
      <c r="AR47" s="908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908"/>
      <c r="BG47" s="908"/>
      <c r="BI47" s="63"/>
    </row>
    <row r="48" spans="1:86" x14ac:dyDescent="0.2">
      <c r="D48" s="908"/>
      <c r="L48" s="385"/>
      <c r="N48" s="908"/>
      <c r="P48" s="384"/>
      <c r="Q48" s="384"/>
      <c r="R48" s="384"/>
      <c r="S48" s="384"/>
      <c r="T48" s="384"/>
      <c r="U48" s="384"/>
      <c r="V48" s="384"/>
      <c r="W48" s="384"/>
      <c r="X48" s="552"/>
      <c r="Y48" s="552"/>
      <c r="Z48" s="552"/>
      <c r="AA48" s="552"/>
      <c r="AB48" s="552"/>
      <c r="AC48" s="552"/>
      <c r="AD48" s="552"/>
      <c r="AE48" s="552"/>
      <c r="AF48" s="552"/>
      <c r="AG48" s="759"/>
      <c r="AH48" s="759"/>
      <c r="AI48" s="759"/>
      <c r="AJ48" s="759"/>
      <c r="AK48" s="997"/>
      <c r="AL48" s="552"/>
      <c r="AM48" s="552"/>
      <c r="AN48" s="552"/>
      <c r="AQ48" s="384"/>
      <c r="AR48" s="384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384"/>
      <c r="BG48" s="384"/>
      <c r="BI48" s="63"/>
    </row>
    <row r="49" spans="3:61" x14ac:dyDescent="0.2">
      <c r="C49" s="908"/>
      <c r="D49" s="908"/>
      <c r="E49" s="908"/>
      <c r="F49" s="908"/>
      <c r="G49" s="908"/>
      <c r="H49" s="908"/>
      <c r="O49" s="908"/>
      <c r="P49" s="908"/>
      <c r="Q49" s="908"/>
      <c r="R49" s="908"/>
      <c r="S49" s="908"/>
      <c r="T49" s="908"/>
      <c r="U49" s="908"/>
      <c r="V49" s="908"/>
      <c r="W49" s="908"/>
      <c r="X49" s="908"/>
      <c r="Y49" s="908"/>
      <c r="Z49" s="908"/>
      <c r="AA49" s="908"/>
      <c r="AB49" s="908"/>
      <c r="AC49" s="908"/>
      <c r="AD49" s="908"/>
      <c r="AE49" s="908"/>
      <c r="AF49" s="908"/>
      <c r="AG49" s="759"/>
      <c r="AH49" s="759"/>
      <c r="AI49" s="759"/>
      <c r="AJ49" s="759"/>
      <c r="AK49" s="997"/>
      <c r="AL49" s="552"/>
      <c r="AM49" s="552"/>
      <c r="AN49" s="552"/>
      <c r="AQ49" s="384"/>
      <c r="AR49" s="384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384"/>
      <c r="BG49" s="384"/>
      <c r="BI49" s="63"/>
    </row>
    <row r="50" spans="3:61" x14ac:dyDescent="0.2">
      <c r="P50" s="384"/>
      <c r="Q50" s="384"/>
      <c r="R50" s="384"/>
      <c r="S50" s="384"/>
      <c r="T50" s="384"/>
      <c r="U50" s="384"/>
      <c r="V50" s="384"/>
      <c r="W50" s="384"/>
      <c r="X50" s="552"/>
      <c r="Y50" s="552"/>
      <c r="Z50" s="552"/>
      <c r="AA50" s="552"/>
      <c r="AB50" s="552"/>
      <c r="AC50" s="552"/>
      <c r="AD50" s="552"/>
      <c r="AE50" s="552"/>
      <c r="AF50" s="552"/>
      <c r="AG50" s="759"/>
      <c r="AH50" s="759"/>
      <c r="AI50" s="759"/>
      <c r="AJ50" s="759"/>
      <c r="AK50" s="997"/>
      <c r="AL50" s="552"/>
      <c r="AM50" s="552"/>
      <c r="AN50" s="552"/>
      <c r="AQ50" s="384"/>
      <c r="AR50" s="384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384"/>
      <c r="BG50" s="384"/>
      <c r="BI50" s="63"/>
    </row>
    <row r="51" spans="3:61" x14ac:dyDescent="0.2">
      <c r="C51" s="908"/>
      <c r="D51" s="908"/>
      <c r="E51" s="908"/>
      <c r="F51" s="908"/>
      <c r="G51" s="908"/>
      <c r="H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908"/>
      <c r="AC51" s="908"/>
      <c r="AD51" s="908"/>
      <c r="AE51" s="908"/>
      <c r="AF51" s="908"/>
      <c r="AG51" s="759"/>
      <c r="AH51" s="759"/>
      <c r="AI51" s="759"/>
      <c r="AJ51" s="759"/>
      <c r="AK51" s="997"/>
      <c r="AL51" s="552"/>
      <c r="AM51" s="552"/>
      <c r="AN51" s="552"/>
      <c r="AQ51" s="384"/>
      <c r="AR51" s="384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384"/>
      <c r="BG51" s="384"/>
      <c r="BI51" s="63"/>
    </row>
    <row r="52" spans="3:61" x14ac:dyDescent="0.2">
      <c r="P52" s="384"/>
      <c r="Q52" s="384"/>
      <c r="R52" s="384"/>
      <c r="S52" s="384"/>
      <c r="T52" s="384"/>
      <c r="U52" s="384"/>
      <c r="V52" s="384"/>
      <c r="W52" s="384"/>
      <c r="X52" s="552"/>
      <c r="Y52" s="552"/>
      <c r="Z52" s="552"/>
      <c r="AA52" s="552"/>
      <c r="AB52" s="552"/>
      <c r="AC52" s="552"/>
      <c r="AD52" s="552"/>
      <c r="AE52" s="552"/>
      <c r="AF52" s="552"/>
      <c r="AG52" s="759"/>
      <c r="AH52" s="759"/>
      <c r="AI52" s="759"/>
      <c r="AJ52" s="759"/>
      <c r="AK52" s="997"/>
      <c r="AL52" s="552"/>
      <c r="AM52" s="552"/>
      <c r="AN52" s="552"/>
      <c r="AQ52" s="384"/>
      <c r="AR52" s="384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384"/>
      <c r="BG52" s="384"/>
      <c r="BI52" s="63"/>
    </row>
    <row r="53" spans="3:61" x14ac:dyDescent="0.2">
      <c r="P53" s="384"/>
      <c r="Q53" s="384"/>
      <c r="R53" s="384"/>
      <c r="S53" s="384"/>
      <c r="T53" s="384"/>
      <c r="U53" s="384"/>
      <c r="V53" s="384"/>
      <c r="W53" s="384"/>
      <c r="X53" s="552"/>
      <c r="Y53" s="552"/>
      <c r="Z53" s="552"/>
      <c r="AA53" s="552"/>
      <c r="AB53" s="552"/>
      <c r="AC53" s="552"/>
      <c r="AD53" s="552"/>
      <c r="AE53" s="552"/>
      <c r="AF53" s="552"/>
      <c r="AG53" s="759"/>
      <c r="AH53" s="759"/>
      <c r="AI53" s="759"/>
      <c r="AJ53" s="759"/>
      <c r="AK53" s="997"/>
      <c r="AL53" s="552"/>
      <c r="AM53" s="552"/>
      <c r="AN53" s="552"/>
      <c r="AQ53" s="384"/>
      <c r="AR53" s="384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384"/>
      <c r="BG53" s="384"/>
      <c r="BI53" s="63"/>
    </row>
    <row r="54" spans="3:61" x14ac:dyDescent="0.2">
      <c r="P54" s="384"/>
      <c r="Q54" s="384"/>
      <c r="R54" s="384"/>
      <c r="S54" s="384"/>
      <c r="T54" s="384"/>
      <c r="U54" s="384"/>
      <c r="V54" s="384"/>
      <c r="W54" s="384"/>
      <c r="X54" s="552"/>
      <c r="Y54" s="552"/>
      <c r="Z54" s="552"/>
      <c r="AA54" s="552"/>
      <c r="AB54" s="552"/>
      <c r="AC54" s="552"/>
      <c r="AD54" s="552"/>
      <c r="AE54" s="552"/>
      <c r="AF54" s="552"/>
      <c r="AG54" s="759"/>
      <c r="AH54" s="759"/>
      <c r="AI54" s="759"/>
      <c r="AJ54" s="759"/>
      <c r="AK54" s="997"/>
      <c r="AL54" s="552"/>
      <c r="AM54" s="552"/>
      <c r="AN54" s="552"/>
      <c r="AQ54" s="384"/>
      <c r="AR54" s="384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384"/>
      <c r="BG54" s="384"/>
      <c r="BI54" s="63"/>
    </row>
    <row r="55" spans="3:61" x14ac:dyDescent="0.2">
      <c r="P55" s="384"/>
      <c r="Q55" s="384"/>
      <c r="R55" s="384"/>
      <c r="S55" s="384"/>
      <c r="T55" s="384"/>
      <c r="U55" s="384"/>
      <c r="V55" s="384"/>
      <c r="W55" s="384"/>
      <c r="X55" s="552"/>
      <c r="Y55" s="552"/>
      <c r="Z55" s="552"/>
      <c r="AA55" s="552"/>
      <c r="AB55" s="552"/>
      <c r="AC55" s="552"/>
      <c r="AD55" s="552"/>
      <c r="AE55" s="552"/>
      <c r="AF55" s="552"/>
      <c r="AG55" s="759"/>
      <c r="AH55" s="759"/>
      <c r="AI55" s="759"/>
      <c r="AJ55" s="759"/>
      <c r="AK55" s="997"/>
      <c r="AL55" s="552"/>
      <c r="AM55" s="552"/>
      <c r="AN55" s="552"/>
      <c r="AQ55" s="384"/>
      <c r="AR55" s="384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384"/>
      <c r="BG55" s="384"/>
      <c r="BI55" s="63"/>
    </row>
    <row r="56" spans="3:61" x14ac:dyDescent="0.2">
      <c r="P56" s="384"/>
      <c r="Q56" s="384"/>
      <c r="R56" s="384"/>
      <c r="S56" s="384"/>
      <c r="T56" s="384"/>
      <c r="U56" s="384"/>
      <c r="V56" s="384"/>
      <c r="W56" s="384"/>
      <c r="X56" s="552"/>
      <c r="Y56" s="552"/>
      <c r="Z56" s="552"/>
      <c r="AA56" s="552"/>
      <c r="AB56" s="552"/>
      <c r="AC56" s="552"/>
      <c r="AD56" s="552"/>
      <c r="AE56" s="552"/>
      <c r="AF56" s="552"/>
      <c r="AG56" s="759"/>
      <c r="AH56" s="759"/>
      <c r="AI56" s="759"/>
      <c r="AJ56" s="759"/>
      <c r="AK56" s="997"/>
      <c r="AL56" s="552"/>
      <c r="AM56" s="552"/>
      <c r="AN56" s="552"/>
      <c r="AQ56" s="384"/>
      <c r="AR56" s="384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384"/>
      <c r="BG56" s="384"/>
      <c r="BI56" s="63"/>
    </row>
    <row r="57" spans="3:61" x14ac:dyDescent="0.2">
      <c r="P57" s="384"/>
      <c r="Q57" s="384"/>
      <c r="R57" s="384"/>
      <c r="S57" s="384"/>
      <c r="T57" s="384"/>
      <c r="U57" s="384"/>
      <c r="V57" s="384"/>
      <c r="W57" s="384"/>
      <c r="X57" s="552"/>
      <c r="Y57" s="552"/>
      <c r="Z57" s="552"/>
      <c r="AA57" s="552"/>
      <c r="AB57" s="552"/>
      <c r="AC57" s="552"/>
      <c r="AD57" s="552"/>
      <c r="AE57" s="552"/>
      <c r="AF57" s="552"/>
      <c r="AG57" s="759"/>
      <c r="AH57" s="759"/>
      <c r="AI57" s="759"/>
      <c r="AJ57" s="759"/>
      <c r="AK57" s="997"/>
      <c r="AL57" s="552"/>
      <c r="AM57" s="552"/>
      <c r="AN57" s="552"/>
      <c r="AQ57" s="384"/>
      <c r="AR57" s="384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384"/>
      <c r="BG57" s="384"/>
      <c r="BI57" s="63"/>
    </row>
    <row r="58" spans="3:61" x14ac:dyDescent="0.2">
      <c r="P58" s="384"/>
      <c r="Q58" s="384"/>
      <c r="R58" s="384"/>
      <c r="S58" s="384"/>
      <c r="T58" s="384"/>
      <c r="U58" s="384"/>
      <c r="V58" s="384"/>
      <c r="W58" s="384"/>
      <c r="X58" s="552"/>
      <c r="Y58" s="552"/>
      <c r="Z58" s="552"/>
      <c r="AA58" s="552"/>
      <c r="AB58" s="552"/>
      <c r="AC58" s="552"/>
      <c r="AD58" s="552"/>
      <c r="AE58" s="552"/>
      <c r="AF58" s="552"/>
      <c r="AG58" s="759"/>
      <c r="AH58" s="759"/>
      <c r="AI58" s="759"/>
      <c r="AJ58" s="759"/>
      <c r="AK58" s="997"/>
      <c r="AL58" s="552"/>
      <c r="AM58" s="552"/>
      <c r="AN58" s="552"/>
      <c r="AQ58" s="384"/>
      <c r="AR58" s="384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384"/>
      <c r="BG58" s="384"/>
      <c r="BI58" s="63"/>
    </row>
    <row r="59" spans="3:61" x14ac:dyDescent="0.2">
      <c r="P59" s="384"/>
      <c r="Q59" s="384"/>
      <c r="R59" s="384"/>
      <c r="S59" s="384"/>
      <c r="T59" s="384"/>
      <c r="U59" s="384"/>
      <c r="V59" s="384"/>
      <c r="W59" s="384"/>
      <c r="X59" s="552"/>
      <c r="Y59" s="552"/>
      <c r="Z59" s="552"/>
      <c r="AA59" s="552"/>
      <c r="AB59" s="552"/>
      <c r="AC59" s="552"/>
      <c r="AD59" s="552"/>
      <c r="AE59" s="552"/>
      <c r="AF59" s="552"/>
      <c r="AG59" s="759"/>
      <c r="AH59" s="759"/>
      <c r="AI59" s="759"/>
      <c r="AJ59" s="759"/>
      <c r="AK59" s="997"/>
      <c r="AL59" s="552"/>
      <c r="AM59" s="552"/>
      <c r="AN59" s="552"/>
      <c r="AQ59" s="384"/>
      <c r="AR59" s="384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384"/>
      <c r="BG59" s="384"/>
      <c r="BI59" s="63"/>
    </row>
    <row r="60" spans="3:61" x14ac:dyDescent="0.2">
      <c r="P60" s="384"/>
      <c r="Q60" s="384"/>
      <c r="R60" s="384"/>
      <c r="S60" s="384"/>
      <c r="T60" s="384"/>
      <c r="U60" s="384"/>
      <c r="V60" s="384"/>
      <c r="W60" s="384"/>
      <c r="X60" s="552"/>
      <c r="Y60" s="552"/>
      <c r="Z60" s="552"/>
      <c r="AA60" s="552"/>
      <c r="AB60" s="552"/>
      <c r="AC60" s="552"/>
      <c r="AD60" s="552"/>
      <c r="AE60" s="552"/>
      <c r="AF60" s="552"/>
      <c r="AG60" s="759"/>
      <c r="AH60" s="759"/>
      <c r="AI60" s="759"/>
      <c r="AJ60" s="759"/>
      <c r="AK60" s="997"/>
      <c r="AL60" s="552"/>
      <c r="AM60" s="552"/>
      <c r="AN60" s="552"/>
      <c r="AQ60" s="384"/>
      <c r="AR60" s="384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384"/>
      <c r="BG60" s="384"/>
      <c r="BI60" s="63"/>
    </row>
    <row r="61" spans="3:61" x14ac:dyDescent="0.2">
      <c r="P61" s="384"/>
      <c r="Q61" s="384"/>
      <c r="R61" s="384"/>
      <c r="S61" s="384"/>
      <c r="T61" s="384"/>
      <c r="U61" s="384"/>
      <c r="V61" s="384"/>
      <c r="W61" s="384"/>
      <c r="X61" s="552"/>
      <c r="Y61" s="552"/>
      <c r="Z61" s="552"/>
      <c r="AA61" s="552"/>
      <c r="AB61" s="552"/>
      <c r="AC61" s="552"/>
      <c r="AD61" s="552"/>
      <c r="AE61" s="552"/>
      <c r="AF61" s="552"/>
      <c r="AG61" s="759"/>
      <c r="AH61" s="759"/>
      <c r="AI61" s="759"/>
      <c r="AJ61" s="759"/>
      <c r="AK61" s="997"/>
      <c r="AL61" s="552"/>
      <c r="AM61" s="552"/>
      <c r="AN61" s="552"/>
      <c r="AQ61" s="384"/>
      <c r="AR61" s="384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384"/>
      <c r="BG61" s="384"/>
      <c r="BI61" s="63"/>
    </row>
    <row r="62" spans="3:61" x14ac:dyDescent="0.2">
      <c r="P62" s="384"/>
      <c r="Q62" s="384"/>
      <c r="R62" s="384"/>
      <c r="S62" s="384"/>
      <c r="T62" s="384"/>
      <c r="U62" s="384"/>
      <c r="V62" s="384"/>
      <c r="W62" s="384"/>
      <c r="X62" s="552"/>
      <c r="Y62" s="552"/>
      <c r="Z62" s="552"/>
      <c r="AA62" s="552"/>
      <c r="AB62" s="552"/>
      <c r="AC62" s="552"/>
      <c r="AD62" s="552"/>
      <c r="AE62" s="552"/>
      <c r="AF62" s="552"/>
      <c r="AG62" s="759"/>
      <c r="AH62" s="759"/>
      <c r="AI62" s="759"/>
      <c r="AJ62" s="759"/>
      <c r="AK62" s="997"/>
      <c r="AL62" s="552"/>
      <c r="AM62" s="552"/>
      <c r="AN62" s="552"/>
      <c r="AQ62" s="384"/>
      <c r="AR62" s="384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384"/>
      <c r="BG62" s="384"/>
      <c r="BI62" s="63"/>
    </row>
    <row r="63" spans="3:61" x14ac:dyDescent="0.2">
      <c r="P63" s="384"/>
      <c r="Q63" s="384"/>
      <c r="R63" s="384"/>
      <c r="S63" s="384"/>
      <c r="T63" s="384"/>
      <c r="U63" s="384"/>
      <c r="V63" s="384"/>
      <c r="W63" s="384"/>
      <c r="X63" s="552"/>
      <c r="Y63" s="552"/>
      <c r="Z63" s="552"/>
      <c r="AA63" s="552"/>
      <c r="AB63" s="552"/>
      <c r="AC63" s="552"/>
      <c r="AD63" s="552"/>
      <c r="AE63" s="552"/>
      <c r="AF63" s="552"/>
      <c r="AG63" s="759"/>
      <c r="AH63" s="759"/>
      <c r="AI63" s="759"/>
      <c r="AJ63" s="759"/>
      <c r="AK63" s="997"/>
      <c r="AL63" s="552"/>
      <c r="AM63" s="552"/>
      <c r="AN63" s="552"/>
      <c r="AQ63" s="384"/>
      <c r="AR63" s="384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384"/>
      <c r="BG63" s="384"/>
      <c r="BI63" s="63"/>
    </row>
    <row r="64" spans="3:61" x14ac:dyDescent="0.2">
      <c r="P64" s="384"/>
      <c r="Q64" s="384"/>
      <c r="R64" s="384"/>
      <c r="S64" s="384"/>
      <c r="T64" s="384"/>
      <c r="U64" s="384"/>
      <c r="V64" s="384"/>
      <c r="W64" s="384"/>
      <c r="X64" s="552"/>
      <c r="Y64" s="552"/>
      <c r="Z64" s="552"/>
      <c r="AA64" s="552"/>
      <c r="AB64" s="552"/>
      <c r="AC64" s="552"/>
      <c r="AD64" s="552"/>
      <c r="AE64" s="552"/>
      <c r="AF64" s="552"/>
      <c r="AG64" s="759"/>
      <c r="AH64" s="759"/>
      <c r="AI64" s="759"/>
      <c r="AJ64" s="759"/>
      <c r="AK64" s="997"/>
      <c r="AL64" s="552"/>
      <c r="AM64" s="552"/>
      <c r="AN64" s="552"/>
      <c r="AQ64" s="384"/>
      <c r="AR64" s="384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384"/>
      <c r="BG64" s="384"/>
      <c r="BI64" s="63"/>
    </row>
    <row r="65" spans="16:61" x14ac:dyDescent="0.2">
      <c r="P65" s="384"/>
      <c r="Q65" s="384"/>
      <c r="R65" s="384"/>
      <c r="S65" s="384"/>
      <c r="T65" s="384"/>
      <c r="U65" s="384"/>
      <c r="V65" s="384"/>
      <c r="W65" s="384"/>
      <c r="X65" s="552"/>
      <c r="Y65" s="552"/>
      <c r="Z65" s="552"/>
      <c r="AA65" s="552"/>
      <c r="AB65" s="552"/>
      <c r="AC65" s="552"/>
      <c r="AD65" s="552"/>
      <c r="AE65" s="552"/>
      <c r="AF65" s="552"/>
      <c r="AG65" s="759"/>
      <c r="AH65" s="759"/>
      <c r="AI65" s="759"/>
      <c r="AJ65" s="759"/>
      <c r="AK65" s="997"/>
      <c r="AL65" s="552"/>
      <c r="AM65" s="552"/>
      <c r="AN65" s="552"/>
      <c r="AQ65" s="384"/>
      <c r="AR65" s="384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384"/>
      <c r="BG65" s="384"/>
      <c r="BI65" s="63"/>
    </row>
    <row r="66" spans="16:61" x14ac:dyDescent="0.2">
      <c r="P66" s="384"/>
      <c r="Q66" s="384"/>
      <c r="R66" s="384"/>
      <c r="S66" s="384"/>
      <c r="T66" s="384"/>
      <c r="U66" s="384"/>
      <c r="V66" s="384"/>
      <c r="W66" s="384"/>
      <c r="X66" s="552"/>
      <c r="Y66" s="552"/>
      <c r="Z66" s="552"/>
      <c r="AA66" s="552"/>
      <c r="AB66" s="552"/>
      <c r="AC66" s="552"/>
      <c r="AD66" s="552"/>
      <c r="AE66" s="552"/>
      <c r="AF66" s="552"/>
      <c r="AG66" s="759"/>
      <c r="AH66" s="759"/>
      <c r="AI66" s="759"/>
      <c r="AJ66" s="759"/>
      <c r="AK66" s="997"/>
      <c r="AL66" s="552"/>
      <c r="AM66" s="552"/>
      <c r="AN66" s="552"/>
      <c r="AQ66" s="384"/>
      <c r="AR66" s="384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384"/>
      <c r="BG66" s="384"/>
      <c r="BI66" s="63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"/>
  <sheetViews>
    <sheetView workbookViewId="0">
      <selection activeCell="D32" sqref="D32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10D4F-057E-467B-8FE8-63DF04B88869}">
  <dimension ref="A1:DF76"/>
  <sheetViews>
    <sheetView topLeftCell="A4" workbookViewId="0">
      <selection activeCell="I9" sqref="I9"/>
    </sheetView>
  </sheetViews>
  <sheetFormatPr defaultColWidth="9.28515625" defaultRowHeight="11.25" x14ac:dyDescent="0.2"/>
  <cols>
    <col min="1" max="1" width="9.28515625" style="400"/>
    <col min="2" max="2" width="30.42578125" style="400" bestFit="1" customWidth="1"/>
    <col min="3" max="6" width="4.7109375" style="400" customWidth="1"/>
    <col min="7" max="8" width="4.7109375" style="400" bestFit="1" customWidth="1"/>
    <col min="9" max="9" width="5.28515625" style="723" bestFit="1" customWidth="1"/>
    <col min="10" max="10" width="6.28515625" style="855" bestFit="1" customWidth="1"/>
    <col min="11" max="11" width="5.28515625" style="723" bestFit="1" customWidth="1"/>
    <col min="12" max="12" width="8.5703125" style="400" bestFit="1" customWidth="1"/>
    <col min="13" max="13" width="9.42578125" style="400" bestFit="1" customWidth="1"/>
    <col min="14" max="14" width="4.7109375" style="400" customWidth="1"/>
    <col min="15" max="23" width="6.7109375" style="400" customWidth="1"/>
    <col min="24" max="40" width="6.7109375" style="623" customWidth="1"/>
    <col min="41" max="41" width="5.7109375" style="623" customWidth="1"/>
    <col min="42" max="42" width="6.7109375" style="400" customWidth="1"/>
    <col min="43" max="45" width="6.7109375" style="616" customWidth="1"/>
    <col min="46" max="55" width="6.7109375" style="400" customWidth="1"/>
    <col min="56" max="56" width="9.28515625" style="400"/>
    <col min="57" max="57" width="30.42578125" style="400" bestFit="1" customWidth="1"/>
    <col min="58" max="64" width="4.7109375" style="400" customWidth="1"/>
    <col min="65" max="66" width="5" style="400" customWidth="1"/>
    <col min="67" max="67" width="8.28515625" style="400" customWidth="1"/>
    <col min="68" max="68" width="9.42578125" style="400" customWidth="1"/>
    <col min="69" max="69" width="10.7109375" style="400" customWidth="1"/>
    <col min="70" max="71" width="6.7109375" style="400" hidden="1" customWidth="1"/>
    <col min="72" max="90" width="4.42578125" style="400" hidden="1" customWidth="1"/>
    <col min="91" max="95" width="7.42578125" style="400" customWidth="1"/>
    <col min="96" max="96" width="7.7109375" style="400" customWidth="1"/>
    <col min="97" max="105" width="6.7109375" style="400" customWidth="1"/>
    <col min="106" max="110" width="6.7109375" style="400" bestFit="1" customWidth="1"/>
    <col min="111" max="16384" width="9.28515625" style="400"/>
  </cols>
  <sheetData>
    <row r="1" spans="1:110" ht="17.25" hidden="1" customHeight="1" x14ac:dyDescent="0.2">
      <c r="B1" s="619" t="s">
        <v>51</v>
      </c>
      <c r="O1" s="551"/>
      <c r="AP1" s="616"/>
      <c r="AS1" s="400"/>
      <c r="BE1" s="619" t="s">
        <v>52</v>
      </c>
    </row>
    <row r="2" spans="1:110" ht="20.25" hidden="1" customHeight="1" x14ac:dyDescent="0.2">
      <c r="B2" s="376"/>
      <c r="C2" s="553"/>
      <c r="D2" s="553"/>
      <c r="E2" s="553"/>
      <c r="F2" s="553"/>
      <c r="G2" s="553"/>
      <c r="H2" s="553"/>
      <c r="I2" s="724"/>
      <c r="J2" s="856"/>
      <c r="K2" s="724"/>
      <c r="L2" s="553"/>
      <c r="M2" s="553"/>
      <c r="N2" s="553"/>
      <c r="AP2" s="616"/>
      <c r="AS2" s="400"/>
    </row>
    <row r="3" spans="1:110" ht="14.25" hidden="1" customHeight="1" x14ac:dyDescent="0.2">
      <c r="B3" s="383" t="s">
        <v>127</v>
      </c>
      <c r="P3" s="553"/>
      <c r="Q3" s="553"/>
      <c r="R3" s="553"/>
      <c r="S3" s="553"/>
      <c r="T3" s="554"/>
      <c r="U3" s="554"/>
      <c r="V3" s="554"/>
      <c r="W3" s="55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16"/>
      <c r="AS3" s="554"/>
      <c r="AT3" s="554"/>
      <c r="AU3" s="554"/>
      <c r="AV3" s="554"/>
      <c r="AW3" s="554"/>
      <c r="AX3" s="554"/>
      <c r="AY3" s="554"/>
      <c r="AZ3" s="554"/>
      <c r="BA3" s="554"/>
      <c r="BB3" s="554"/>
      <c r="BC3" s="554"/>
    </row>
    <row r="4" spans="1:110" s="880" customFormat="1" ht="33.75" x14ac:dyDescent="0.25">
      <c r="A4" s="556"/>
      <c r="B4" s="575" t="s">
        <v>120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1003">
        <v>2020</v>
      </c>
      <c r="K4" s="725" t="s">
        <v>122</v>
      </c>
      <c r="L4" s="558" t="s">
        <v>128</v>
      </c>
      <c r="M4" s="558" t="s">
        <v>138</v>
      </c>
      <c r="N4" s="556"/>
      <c r="O4" s="556" t="s">
        <v>20</v>
      </c>
      <c r="P4" s="556" t="s">
        <v>34</v>
      </c>
      <c r="Q4" s="556" t="s">
        <v>45</v>
      </c>
      <c r="R4" s="556" t="s">
        <v>46</v>
      </c>
      <c r="S4" s="556" t="s">
        <v>48</v>
      </c>
      <c r="T4" s="556" t="s">
        <v>49</v>
      </c>
      <c r="U4" s="556" t="s">
        <v>53</v>
      </c>
      <c r="V4" s="556" t="s">
        <v>54</v>
      </c>
      <c r="W4" s="556" t="s">
        <v>55</v>
      </c>
      <c r="X4" s="556" t="s">
        <v>56</v>
      </c>
      <c r="Y4" s="556" t="s">
        <v>60</v>
      </c>
      <c r="Z4" s="556" t="s">
        <v>61</v>
      </c>
      <c r="AA4" s="556" t="s">
        <v>62</v>
      </c>
      <c r="AB4" s="556" t="s">
        <v>63</v>
      </c>
      <c r="AC4" s="556" t="s">
        <v>67</v>
      </c>
      <c r="AD4" s="556" t="s">
        <v>70</v>
      </c>
      <c r="AE4" s="556" t="s">
        <v>74</v>
      </c>
      <c r="AF4" s="556" t="s">
        <v>80</v>
      </c>
      <c r="AG4" s="556" t="s">
        <v>82</v>
      </c>
      <c r="AH4" s="556" t="s">
        <v>88</v>
      </c>
      <c r="AI4" s="556" t="s">
        <v>89</v>
      </c>
      <c r="AJ4" s="556" t="s">
        <v>87</v>
      </c>
      <c r="AK4" s="556" t="s">
        <v>90</v>
      </c>
      <c r="AL4" s="556" t="s">
        <v>107</v>
      </c>
      <c r="AM4" s="556" t="s">
        <v>124</v>
      </c>
      <c r="AN4" s="556" t="s">
        <v>132</v>
      </c>
      <c r="AO4" s="556"/>
      <c r="AP4" s="556" t="s">
        <v>39</v>
      </c>
      <c r="AQ4" s="556" t="s">
        <v>40</v>
      </c>
      <c r="AR4" s="556" t="s">
        <v>47</v>
      </c>
      <c r="AS4" s="556" t="s">
        <v>50</v>
      </c>
      <c r="AT4" s="556" t="s">
        <v>57</v>
      </c>
      <c r="AU4" s="556" t="s">
        <v>59</v>
      </c>
      <c r="AV4" s="556" t="s">
        <v>64</v>
      </c>
      <c r="AW4" s="556" t="s">
        <v>66</v>
      </c>
      <c r="AX4" s="556" t="s">
        <v>71</v>
      </c>
      <c r="AY4" s="556" t="s">
        <v>81</v>
      </c>
      <c r="AZ4" s="556" t="s">
        <v>93</v>
      </c>
      <c r="BA4" s="556" t="s">
        <v>94</v>
      </c>
      <c r="BB4" s="556" t="s">
        <v>109</v>
      </c>
      <c r="BC4" s="556" t="s">
        <v>134</v>
      </c>
      <c r="BE4" s="575" t="s">
        <v>120</v>
      </c>
      <c r="BF4" s="556">
        <v>2013</v>
      </c>
      <c r="BG4" s="556">
        <v>2014</v>
      </c>
      <c r="BH4" s="556">
        <v>2015</v>
      </c>
      <c r="BI4" s="556">
        <v>2016</v>
      </c>
      <c r="BJ4" s="556">
        <v>2017</v>
      </c>
      <c r="BK4" s="556">
        <v>2018</v>
      </c>
      <c r="BL4" s="556">
        <v>2019</v>
      </c>
      <c r="BM4" s="556">
        <v>2020</v>
      </c>
      <c r="BN4" s="556" t="s">
        <v>122</v>
      </c>
      <c r="BO4" s="558" t="s">
        <v>128</v>
      </c>
      <c r="BP4" s="558" t="s">
        <v>138</v>
      </c>
      <c r="BQ4" s="556"/>
      <c r="BR4" s="556" t="s">
        <v>20</v>
      </c>
      <c r="BS4" s="556" t="s">
        <v>34</v>
      </c>
      <c r="BT4" s="558" t="s">
        <v>45</v>
      </c>
      <c r="BU4" s="558" t="s">
        <v>46</v>
      </c>
      <c r="BV4" s="558" t="s">
        <v>48</v>
      </c>
      <c r="BW4" s="558" t="s">
        <v>49</v>
      </c>
      <c r="BX4" s="558" t="s">
        <v>53</v>
      </c>
      <c r="BY4" s="558" t="s">
        <v>54</v>
      </c>
      <c r="BZ4" s="558" t="s">
        <v>55</v>
      </c>
      <c r="CA4" s="558" t="s">
        <v>56</v>
      </c>
      <c r="CB4" s="558" t="s">
        <v>60</v>
      </c>
      <c r="CC4" s="558" t="s">
        <v>61</v>
      </c>
      <c r="CD4" s="558" t="s">
        <v>62</v>
      </c>
      <c r="CE4" s="558" t="s">
        <v>63</v>
      </c>
      <c r="CF4" s="558" t="s">
        <v>67</v>
      </c>
      <c r="CG4" s="558" t="s">
        <v>70</v>
      </c>
      <c r="CH4" s="558" t="s">
        <v>74</v>
      </c>
      <c r="CI4" s="558" t="s">
        <v>80</v>
      </c>
      <c r="CJ4" s="558" t="s">
        <v>82</v>
      </c>
      <c r="CK4" s="558" t="s">
        <v>88</v>
      </c>
      <c r="CL4" s="558" t="s">
        <v>89</v>
      </c>
      <c r="CM4" s="558" t="s">
        <v>87</v>
      </c>
      <c r="CN4" s="558" t="s">
        <v>90</v>
      </c>
      <c r="CO4" s="558" t="s">
        <v>107</v>
      </c>
      <c r="CP4" s="558" t="s">
        <v>124</v>
      </c>
      <c r="CQ4" s="558" t="s">
        <v>132</v>
      </c>
      <c r="CR4" s="556"/>
      <c r="CS4" s="556" t="s">
        <v>39</v>
      </c>
      <c r="CT4" s="556" t="s">
        <v>40</v>
      </c>
      <c r="CU4" s="556" t="s">
        <v>47</v>
      </c>
      <c r="CV4" s="556" t="s">
        <v>50</v>
      </c>
      <c r="CW4" s="556" t="s">
        <v>57</v>
      </c>
      <c r="CX4" s="556" t="s">
        <v>59</v>
      </c>
      <c r="CY4" s="556" t="s">
        <v>64</v>
      </c>
      <c r="CZ4" s="556" t="s">
        <v>66</v>
      </c>
      <c r="DA4" s="556" t="s">
        <v>71</v>
      </c>
      <c r="DB4" s="556" t="s">
        <v>81</v>
      </c>
      <c r="DC4" s="556" t="s">
        <v>93</v>
      </c>
      <c r="DD4" s="556" t="s">
        <v>94</v>
      </c>
      <c r="DE4" s="556" t="s">
        <v>109</v>
      </c>
      <c r="DF4" s="556" t="s">
        <v>134</v>
      </c>
    </row>
    <row r="5" spans="1:110" ht="12.75" customHeight="1" x14ac:dyDescent="0.2">
      <c r="B5" s="535"/>
      <c r="C5" s="532"/>
      <c r="D5" s="532"/>
      <c r="E5" s="532"/>
      <c r="F5" s="532"/>
      <c r="G5" s="532"/>
      <c r="H5" s="532"/>
      <c r="I5" s="726"/>
      <c r="J5" s="858"/>
      <c r="K5" s="726"/>
      <c r="L5" s="559"/>
      <c r="M5" s="559"/>
      <c r="O5" s="532"/>
      <c r="P5" s="529"/>
      <c r="Q5" s="529"/>
      <c r="R5" s="529"/>
      <c r="S5" s="529"/>
      <c r="T5" s="529"/>
      <c r="U5" s="529"/>
      <c r="V5" s="529"/>
      <c r="W5" s="529"/>
      <c r="X5" s="625"/>
      <c r="Y5" s="625"/>
      <c r="Z5" s="625"/>
      <c r="AA5" s="625"/>
      <c r="AB5" s="625"/>
      <c r="AC5" s="625"/>
      <c r="AD5" s="625"/>
      <c r="AE5" s="625"/>
      <c r="AF5" s="625"/>
      <c r="AG5" s="625"/>
      <c r="AH5" s="625"/>
      <c r="AI5" s="625"/>
      <c r="AJ5" s="625"/>
      <c r="AK5" s="400"/>
      <c r="AL5" s="400"/>
      <c r="AM5" s="400"/>
      <c r="AN5" s="400"/>
      <c r="AO5" s="400"/>
      <c r="AP5" s="616"/>
      <c r="AS5" s="529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E5" s="535"/>
      <c r="BF5" s="532"/>
      <c r="BG5" s="532"/>
      <c r="BH5" s="532"/>
      <c r="BI5" s="532"/>
      <c r="BJ5" s="532"/>
      <c r="BK5" s="532"/>
      <c r="BL5" s="532"/>
      <c r="BM5" s="532"/>
      <c r="BN5" s="532"/>
      <c r="BO5" s="559"/>
      <c r="BP5" s="559"/>
      <c r="BR5" s="818"/>
      <c r="BS5" s="819"/>
      <c r="BT5" s="819"/>
      <c r="BU5" s="819"/>
      <c r="BV5" s="819"/>
      <c r="BW5" s="819"/>
      <c r="BX5" s="819"/>
      <c r="BY5" s="819"/>
      <c r="BZ5" s="819"/>
      <c r="CA5" s="819"/>
      <c r="CB5" s="819"/>
      <c r="CC5" s="819"/>
      <c r="CD5" s="819"/>
      <c r="CE5" s="819"/>
      <c r="CF5" s="819"/>
      <c r="CG5" s="819"/>
      <c r="CH5" s="819"/>
      <c r="CI5" s="819"/>
      <c r="CJ5" s="819"/>
      <c r="CK5" s="819"/>
      <c r="CL5" s="819"/>
      <c r="CM5" s="819"/>
      <c r="CN5" s="820"/>
      <c r="CO5" s="820"/>
      <c r="CP5" s="820"/>
      <c r="CQ5" s="820"/>
      <c r="CR5" s="820"/>
      <c r="CS5" s="821"/>
      <c r="CT5" s="821"/>
      <c r="CU5" s="820"/>
      <c r="CV5" s="820"/>
      <c r="CW5" s="820"/>
      <c r="CX5" s="820"/>
      <c r="CY5" s="820"/>
      <c r="CZ5" s="820"/>
      <c r="DA5" s="820"/>
      <c r="DB5" s="820"/>
      <c r="DC5" s="820"/>
      <c r="DD5" s="820"/>
      <c r="DE5" s="820"/>
    </row>
    <row r="6" spans="1:110" ht="12.75" customHeight="1" x14ac:dyDescent="0.2">
      <c r="B6" s="530" t="s">
        <v>27</v>
      </c>
      <c r="C6" s="524">
        <v>3135</v>
      </c>
      <c r="D6" s="524">
        <v>3240</v>
      </c>
      <c r="E6" s="524">
        <v>3250</v>
      </c>
      <c r="F6" s="524">
        <v>3345</v>
      </c>
      <c r="G6" s="524">
        <v>3280</v>
      </c>
      <c r="H6" s="524">
        <v>3065</v>
      </c>
      <c r="I6" s="881">
        <f>SUM(I7:I12)</f>
        <v>2867.8374249814938</v>
      </c>
      <c r="J6" s="881">
        <f>SUM(J7:J12)</f>
        <v>2393.6381267434735</v>
      </c>
      <c r="K6" s="881">
        <f>SUM(K7:K12)</f>
        <v>2999.4012485768108</v>
      </c>
      <c r="L6" s="916">
        <f>IF(ISERROR(J6/I6),"N/A",IF(I6&lt;0,"N/A",IF(J6&lt;0,"N/A",IF(J6/I6-1&gt;300%,"&gt;±300%",IF(J6/I6-1&lt;-300%,"&gt;±300%",J6/I6-1)))))</f>
        <v>-0.1653508298996692</v>
      </c>
      <c r="M6" s="916">
        <f>IF(ISERROR(K6/J6),"N/A",IF(J6&lt;0,"N/A",IF(K6&lt;0,"N/A",IF(K6/J6-1&gt;300%,"&gt;±300%",IF(K6/J6-1&lt;-300%,"&gt;±300%",K6/J6-1)))))</f>
        <v>0.25307213946223084</v>
      </c>
      <c r="N6" s="533"/>
      <c r="O6" s="524">
        <v>760</v>
      </c>
      <c r="P6" s="524">
        <v>810</v>
      </c>
      <c r="Q6" s="524">
        <v>835</v>
      </c>
      <c r="R6" s="524">
        <v>825</v>
      </c>
      <c r="S6" s="524">
        <v>775</v>
      </c>
      <c r="T6" s="524">
        <v>815</v>
      </c>
      <c r="U6" s="524">
        <v>860</v>
      </c>
      <c r="V6" s="524">
        <v>860</v>
      </c>
      <c r="W6" s="524">
        <v>780</v>
      </c>
      <c r="X6" s="524">
        <v>840</v>
      </c>
      <c r="Y6" s="524">
        <v>845</v>
      </c>
      <c r="Z6" s="524">
        <v>825</v>
      </c>
      <c r="AA6" s="524">
        <v>775</v>
      </c>
      <c r="AB6" s="524">
        <v>835</v>
      </c>
      <c r="AC6" s="524">
        <v>785</v>
      </c>
      <c r="AD6" s="524">
        <v>800</v>
      </c>
      <c r="AE6" s="524">
        <v>715</v>
      </c>
      <c r="AF6" s="524">
        <v>765</v>
      </c>
      <c r="AG6" s="524">
        <f t="shared" ref="AG6:AJ6" si="0">SUM(AG7:AG12)</f>
        <v>760.10998495433535</v>
      </c>
      <c r="AH6" s="524">
        <f t="shared" si="0"/>
        <v>740.80781084919613</v>
      </c>
      <c r="AI6" s="524">
        <f t="shared" si="0"/>
        <v>671.86469673233273</v>
      </c>
      <c r="AJ6" s="524">
        <f t="shared" si="0"/>
        <v>695.05414167414551</v>
      </c>
      <c r="AK6" s="524">
        <f>SUM(AK7:AK12)</f>
        <v>642.12655287097743</v>
      </c>
      <c r="AL6" s="524">
        <f>SUM(AL7:AL12)</f>
        <v>386.03001804817785</v>
      </c>
      <c r="AM6" s="524">
        <f>SUM(AM7:AM12)</f>
        <v>639.12726021440017</v>
      </c>
      <c r="AN6" s="524">
        <f>SUM(AN7:AN12)</f>
        <v>726.40215097966973</v>
      </c>
      <c r="AO6" s="883"/>
      <c r="AP6" s="524">
        <f t="shared" ref="AP6:AW6" si="1">SUM(AP7:AP12)</f>
        <v>1670</v>
      </c>
      <c r="AQ6" s="524">
        <f t="shared" si="1"/>
        <v>1570</v>
      </c>
      <c r="AR6" s="524">
        <f t="shared" si="1"/>
        <v>1660</v>
      </c>
      <c r="AS6" s="524">
        <f t="shared" si="1"/>
        <v>1590</v>
      </c>
      <c r="AT6" s="524">
        <f t="shared" si="1"/>
        <v>1720</v>
      </c>
      <c r="AU6" s="524">
        <f t="shared" si="1"/>
        <v>1620</v>
      </c>
      <c r="AV6" s="524">
        <f t="shared" si="1"/>
        <v>1670</v>
      </c>
      <c r="AW6" s="524">
        <f t="shared" si="1"/>
        <v>1610</v>
      </c>
      <c r="AX6" s="524">
        <f>SUM(AX7:AX12)</f>
        <v>1585</v>
      </c>
      <c r="AY6" s="524">
        <f>SUM(AY7:AY12)</f>
        <v>1480</v>
      </c>
      <c r="AZ6" s="524">
        <f>AG6+AH6</f>
        <v>1500.9177958035316</v>
      </c>
      <c r="BA6" s="524">
        <f>AI6+AJ6</f>
        <v>1366.9188384064782</v>
      </c>
      <c r="BB6" s="524">
        <f>AK6+AL6</f>
        <v>1028.1565709191552</v>
      </c>
      <c r="BC6" s="524">
        <f>AM6+AN6</f>
        <v>1365.5294111940698</v>
      </c>
      <c r="BE6" s="530" t="s">
        <v>27</v>
      </c>
      <c r="BF6" s="524">
        <f t="shared" ref="BF6:BP21" si="2">C6</f>
        <v>3135</v>
      </c>
      <c r="BG6" s="524">
        <f t="shared" si="2"/>
        <v>3240</v>
      </c>
      <c r="BH6" s="524">
        <f t="shared" si="2"/>
        <v>3250</v>
      </c>
      <c r="BI6" s="524">
        <f t="shared" si="2"/>
        <v>3345</v>
      </c>
      <c r="BJ6" s="524">
        <f t="shared" si="2"/>
        <v>3280</v>
      </c>
      <c r="BK6" s="524">
        <f t="shared" si="2"/>
        <v>3065</v>
      </c>
      <c r="BL6" s="524">
        <f t="shared" si="2"/>
        <v>2867.8374249814938</v>
      </c>
      <c r="BM6" s="524">
        <f t="shared" si="2"/>
        <v>2393.6381267434735</v>
      </c>
      <c r="BN6" s="524">
        <f t="shared" si="2"/>
        <v>2999.4012485768108</v>
      </c>
      <c r="BO6" s="563">
        <f t="shared" si="2"/>
        <v>-0.1653508298996692</v>
      </c>
      <c r="BP6" s="563">
        <f t="shared" si="2"/>
        <v>0.25307213946223084</v>
      </c>
      <c r="BQ6" s="533"/>
      <c r="BR6" s="823">
        <f t="shared" ref="BR6:CQ6" si="3">O6</f>
        <v>760</v>
      </c>
      <c r="BS6" s="823">
        <f t="shared" si="3"/>
        <v>810</v>
      </c>
      <c r="BT6" s="823">
        <f t="shared" si="3"/>
        <v>835</v>
      </c>
      <c r="BU6" s="823">
        <f t="shared" si="3"/>
        <v>825</v>
      </c>
      <c r="BV6" s="823">
        <f t="shared" si="3"/>
        <v>775</v>
      </c>
      <c r="BW6" s="823">
        <f t="shared" si="3"/>
        <v>815</v>
      </c>
      <c r="BX6" s="823">
        <f t="shared" si="3"/>
        <v>860</v>
      </c>
      <c r="BY6" s="823">
        <f t="shared" si="3"/>
        <v>860</v>
      </c>
      <c r="BZ6" s="823">
        <f t="shared" si="3"/>
        <v>780</v>
      </c>
      <c r="CA6" s="823">
        <f t="shared" si="3"/>
        <v>840</v>
      </c>
      <c r="CB6" s="823">
        <f t="shared" si="3"/>
        <v>845</v>
      </c>
      <c r="CC6" s="823">
        <f t="shared" si="3"/>
        <v>825</v>
      </c>
      <c r="CD6" s="823">
        <f t="shared" si="3"/>
        <v>775</v>
      </c>
      <c r="CE6" s="823">
        <f t="shared" si="3"/>
        <v>835</v>
      </c>
      <c r="CF6" s="823">
        <f t="shared" si="3"/>
        <v>785</v>
      </c>
      <c r="CG6" s="823">
        <f t="shared" si="3"/>
        <v>800</v>
      </c>
      <c r="CH6" s="823">
        <f t="shared" si="3"/>
        <v>715</v>
      </c>
      <c r="CI6" s="823">
        <f t="shared" si="3"/>
        <v>765</v>
      </c>
      <c r="CJ6" s="823">
        <f t="shared" si="3"/>
        <v>760.10998495433535</v>
      </c>
      <c r="CK6" s="823">
        <f t="shared" si="3"/>
        <v>740.80781084919613</v>
      </c>
      <c r="CL6" s="823">
        <f t="shared" si="3"/>
        <v>671.86469673233273</v>
      </c>
      <c r="CM6" s="823">
        <f t="shared" si="3"/>
        <v>695.05414167414551</v>
      </c>
      <c r="CN6" s="823">
        <f t="shared" si="3"/>
        <v>642.12655287097743</v>
      </c>
      <c r="CO6" s="823">
        <f t="shared" si="3"/>
        <v>386.03001804817785</v>
      </c>
      <c r="CP6" s="823">
        <f t="shared" si="3"/>
        <v>639.12726021440017</v>
      </c>
      <c r="CQ6" s="823">
        <f t="shared" si="3"/>
        <v>726.40215097966973</v>
      </c>
      <c r="CR6" s="824"/>
      <c r="CS6" s="823">
        <f t="shared" ref="CS6:DF6" si="4">AP6</f>
        <v>1670</v>
      </c>
      <c r="CT6" s="823">
        <f t="shared" si="4"/>
        <v>1570</v>
      </c>
      <c r="CU6" s="823">
        <f t="shared" si="4"/>
        <v>1660</v>
      </c>
      <c r="CV6" s="823">
        <f t="shared" si="4"/>
        <v>1590</v>
      </c>
      <c r="CW6" s="823">
        <f t="shared" si="4"/>
        <v>1720</v>
      </c>
      <c r="CX6" s="823">
        <f t="shared" si="4"/>
        <v>1620</v>
      </c>
      <c r="CY6" s="823">
        <f t="shared" si="4"/>
        <v>1670</v>
      </c>
      <c r="CZ6" s="823">
        <f t="shared" si="4"/>
        <v>1610</v>
      </c>
      <c r="DA6" s="823">
        <f t="shared" si="4"/>
        <v>1585</v>
      </c>
      <c r="DB6" s="823">
        <f t="shared" si="4"/>
        <v>1480</v>
      </c>
      <c r="DC6" s="823">
        <f t="shared" si="4"/>
        <v>1500.9177958035316</v>
      </c>
      <c r="DD6" s="823">
        <f t="shared" si="4"/>
        <v>1366.9188384064782</v>
      </c>
      <c r="DE6" s="823">
        <f t="shared" si="4"/>
        <v>1028.1565709191552</v>
      </c>
      <c r="DF6" s="823">
        <f t="shared" si="4"/>
        <v>1365.5294111940698</v>
      </c>
    </row>
    <row r="7" spans="1:110" ht="12.75" customHeight="1" x14ac:dyDescent="0.2">
      <c r="B7" s="535" t="s">
        <v>15</v>
      </c>
      <c r="C7" s="532">
        <v>425</v>
      </c>
      <c r="D7" s="532">
        <v>465</v>
      </c>
      <c r="E7" s="532">
        <v>480</v>
      </c>
      <c r="F7" s="532">
        <v>410</v>
      </c>
      <c r="G7" s="532">
        <v>375</v>
      </c>
      <c r="H7" s="532">
        <v>355</v>
      </c>
      <c r="I7" s="726">
        <v>338.46193935682726</v>
      </c>
      <c r="J7" s="726">
        <v>294.8857202144012</v>
      </c>
      <c r="K7" s="726">
        <v>378.38900952691506</v>
      </c>
      <c r="L7" s="559">
        <f>IF(ISERROR(J7/I7),"N/A",IF(I7&lt;0,"N/A",IF(J7&lt;0,"N/A",IF(J7/I7-1&gt;300%,"&gt;±300%",IF(J7/I7-1&lt;-300%,"&gt;±300%",J7/I7-1)))))</f>
        <v>-0.12874776769651886</v>
      </c>
      <c r="M7" s="559">
        <f t="shared" ref="L7:M59" si="5">IF(ISERROR(K7/J7),"N/A",IF(J7&lt;0,"N/A",IF(K7&lt;0,"N/A",IF(K7/J7-1&gt;300%,"&gt;±300%",IF(K7/J7-1&lt;-300%,"&gt;±300%",K7/J7-1)))))</f>
        <v>0.28317169529878061</v>
      </c>
      <c r="N7" s="533"/>
      <c r="O7" s="532">
        <v>115</v>
      </c>
      <c r="P7" s="532">
        <v>115</v>
      </c>
      <c r="Q7" s="532">
        <v>120</v>
      </c>
      <c r="R7" s="532">
        <v>120</v>
      </c>
      <c r="S7" s="532">
        <v>120</v>
      </c>
      <c r="T7" s="532">
        <v>120</v>
      </c>
      <c r="U7" s="532">
        <v>110</v>
      </c>
      <c r="V7" s="532">
        <v>105</v>
      </c>
      <c r="W7" s="532">
        <v>95</v>
      </c>
      <c r="X7" s="532">
        <v>100</v>
      </c>
      <c r="Y7" s="532">
        <v>95</v>
      </c>
      <c r="Z7" s="532">
        <v>100</v>
      </c>
      <c r="AA7" s="532">
        <v>90</v>
      </c>
      <c r="AB7" s="532">
        <v>90</v>
      </c>
      <c r="AC7" s="532">
        <v>90</v>
      </c>
      <c r="AD7" s="532">
        <v>90</v>
      </c>
      <c r="AE7" s="532">
        <v>85</v>
      </c>
      <c r="AF7" s="532">
        <v>90</v>
      </c>
      <c r="AG7" s="532">
        <v>88.412525428899372</v>
      </c>
      <c r="AH7" s="532">
        <v>89.855646079073253</v>
      </c>
      <c r="AI7" s="532">
        <v>84.617028442131286</v>
      </c>
      <c r="AJ7" s="532">
        <v>75.576732869252538</v>
      </c>
      <c r="AK7" s="532">
        <v>80.582078097497657</v>
      </c>
      <c r="AL7" s="532">
        <v>38.700927459802735</v>
      </c>
      <c r="AM7" s="532">
        <v>87.159870758697934</v>
      </c>
      <c r="AN7" s="532">
        <v>88.441618235599663</v>
      </c>
      <c r="AO7" s="883"/>
      <c r="AP7" s="532">
        <f>D7-AQ7</f>
        <v>235</v>
      </c>
      <c r="AQ7" s="532">
        <f>SUM(O7:P7)</f>
        <v>230</v>
      </c>
      <c r="AR7" s="532">
        <f>SUM(Q7:R7)</f>
        <v>240</v>
      </c>
      <c r="AS7" s="782">
        <f>SUM(S7:T7)</f>
        <v>240</v>
      </c>
      <c r="AT7" s="532">
        <f>SUM(U7:V7)</f>
        <v>215</v>
      </c>
      <c r="AU7" s="532">
        <f>SUM(W7:X7)</f>
        <v>195</v>
      </c>
      <c r="AV7" s="532">
        <f>SUM(Y7:Z7)</f>
        <v>195</v>
      </c>
      <c r="AW7" s="532">
        <f>SUM(AA7:AB7)</f>
        <v>180</v>
      </c>
      <c r="AX7" s="532">
        <f>SUM(AC7:AD7)</f>
        <v>180</v>
      </c>
      <c r="AY7" s="532">
        <f>SUM(AE7:AF7)</f>
        <v>175</v>
      </c>
      <c r="AZ7" s="532">
        <f>AG7+AH7</f>
        <v>178.26817150797262</v>
      </c>
      <c r="BA7" s="532">
        <f>AI7+AJ7</f>
        <v>160.19376131138381</v>
      </c>
      <c r="BB7" s="532">
        <f t="shared" ref="BB7:BB31" si="6">AK7+AL7</f>
        <v>119.28300555730038</v>
      </c>
      <c r="BC7" s="533">
        <f t="shared" ref="BC7:BC56" si="7">AM7+AN7</f>
        <v>175.6014889942976</v>
      </c>
      <c r="BE7" s="535" t="s">
        <v>15</v>
      </c>
      <c r="BF7" s="532">
        <f t="shared" si="2"/>
        <v>425</v>
      </c>
      <c r="BG7" s="532">
        <f t="shared" si="2"/>
        <v>465</v>
      </c>
      <c r="BH7" s="532">
        <f t="shared" si="2"/>
        <v>480</v>
      </c>
      <c r="BI7" s="532">
        <f t="shared" si="2"/>
        <v>410</v>
      </c>
      <c r="BJ7" s="532">
        <f t="shared" si="2"/>
        <v>375</v>
      </c>
      <c r="BK7" s="532">
        <f t="shared" si="2"/>
        <v>355</v>
      </c>
      <c r="BL7" s="532">
        <f t="shared" si="2"/>
        <v>338.46193935682726</v>
      </c>
      <c r="BM7" s="532">
        <f t="shared" si="2"/>
        <v>294.8857202144012</v>
      </c>
      <c r="BN7" s="532"/>
      <c r="BO7" s="565"/>
      <c r="BP7" s="559"/>
      <c r="BQ7" s="532"/>
      <c r="BR7" s="818"/>
      <c r="BS7" s="818"/>
      <c r="BT7" s="818"/>
      <c r="BU7" s="818"/>
      <c r="BV7" s="818"/>
      <c r="BW7" s="818"/>
      <c r="BX7" s="818"/>
      <c r="BY7" s="818"/>
      <c r="BZ7" s="818"/>
      <c r="CA7" s="818"/>
      <c r="CB7" s="818"/>
      <c r="CC7" s="818"/>
      <c r="CD7" s="818"/>
      <c r="CE7" s="818"/>
      <c r="CF7" s="818"/>
      <c r="CG7" s="818"/>
      <c r="CH7" s="818"/>
      <c r="CI7" s="818"/>
      <c r="CJ7" s="818"/>
      <c r="CK7" s="818"/>
      <c r="CL7" s="818"/>
      <c r="CM7" s="818"/>
      <c r="CN7" s="818"/>
      <c r="CO7" s="818"/>
      <c r="CP7" s="818"/>
      <c r="CQ7" s="818"/>
      <c r="CR7" s="825"/>
      <c r="CS7" s="818"/>
      <c r="CT7" s="818"/>
      <c r="CU7" s="818"/>
      <c r="CV7" s="820"/>
      <c r="CW7" s="820"/>
      <c r="CX7" s="820"/>
      <c r="CY7" s="820"/>
      <c r="CZ7" s="820"/>
      <c r="DA7" s="820"/>
      <c r="DB7" s="820"/>
      <c r="DC7" s="820"/>
      <c r="DD7" s="820"/>
      <c r="DE7" s="820"/>
      <c r="DF7" s="820"/>
    </row>
    <row r="8" spans="1:110" ht="12.75" customHeight="1" x14ac:dyDescent="0.2">
      <c r="B8" s="535" t="s">
        <v>16</v>
      </c>
      <c r="C8" s="532">
        <v>1350</v>
      </c>
      <c r="D8" s="532">
        <v>1395</v>
      </c>
      <c r="E8" s="532">
        <v>1450</v>
      </c>
      <c r="F8" s="532">
        <v>1635</v>
      </c>
      <c r="G8" s="532">
        <v>1550</v>
      </c>
      <c r="H8" s="532">
        <v>1330</v>
      </c>
      <c r="I8" s="726">
        <v>1446.9953337935942</v>
      </c>
      <c r="J8" s="726">
        <v>1078.8717285475466</v>
      </c>
      <c r="K8" s="726">
        <v>1253.538102645196</v>
      </c>
      <c r="L8" s="559">
        <f t="shared" si="5"/>
        <v>-0.25440552339649658</v>
      </c>
      <c r="M8" s="559">
        <f t="shared" si="5"/>
        <v>0.16189725754775086</v>
      </c>
      <c r="N8" s="533"/>
      <c r="O8" s="532">
        <v>320</v>
      </c>
      <c r="P8" s="532">
        <v>355</v>
      </c>
      <c r="Q8" s="532">
        <v>370</v>
      </c>
      <c r="R8" s="532">
        <v>380</v>
      </c>
      <c r="S8" s="532">
        <v>335</v>
      </c>
      <c r="T8" s="532">
        <v>365</v>
      </c>
      <c r="U8" s="532">
        <v>420</v>
      </c>
      <c r="V8" s="532">
        <v>445</v>
      </c>
      <c r="W8" s="532">
        <v>365</v>
      </c>
      <c r="X8" s="532">
        <v>405</v>
      </c>
      <c r="Y8" s="532">
        <v>410</v>
      </c>
      <c r="Z8" s="532">
        <v>395</v>
      </c>
      <c r="AA8" s="532">
        <v>350</v>
      </c>
      <c r="AB8" s="532">
        <v>395</v>
      </c>
      <c r="AC8" s="532">
        <v>350</v>
      </c>
      <c r="AD8" s="532">
        <v>360</v>
      </c>
      <c r="AE8" s="532">
        <v>295</v>
      </c>
      <c r="AF8" s="532">
        <v>325</v>
      </c>
      <c r="AG8" s="532">
        <v>393.27321420181647</v>
      </c>
      <c r="AH8" s="532">
        <v>382.07541447556321</v>
      </c>
      <c r="AI8" s="532">
        <v>319.87598949869437</v>
      </c>
      <c r="AJ8" s="532">
        <v>351.77063000119301</v>
      </c>
      <c r="AK8" s="532">
        <v>318.91733299388466</v>
      </c>
      <c r="AL8" s="532">
        <v>154.90451702577082</v>
      </c>
      <c r="AM8" s="532">
        <v>279.68453100887683</v>
      </c>
      <c r="AN8" s="532">
        <v>325.36053537098201</v>
      </c>
      <c r="AO8" s="883"/>
      <c r="AP8" s="532">
        <f t="shared" ref="AP8:AP12" si="8">D8-AQ8</f>
        <v>720</v>
      </c>
      <c r="AQ8" s="532">
        <f t="shared" ref="AQ8:AQ12" si="9">SUM(O8:P8)</f>
        <v>675</v>
      </c>
      <c r="AR8" s="532">
        <f t="shared" ref="AR8:AR12" si="10">SUM(Q8:R8)</f>
        <v>750</v>
      </c>
      <c r="AS8" s="782">
        <f t="shared" ref="AS8:AS12" si="11">SUM(S8:T8)</f>
        <v>700</v>
      </c>
      <c r="AT8" s="532">
        <f t="shared" ref="AT8:AT12" si="12">SUM(U8:V8)</f>
        <v>865</v>
      </c>
      <c r="AU8" s="532">
        <f t="shared" ref="AU8:AU12" si="13">SUM(W8:X8)</f>
        <v>770</v>
      </c>
      <c r="AV8" s="532">
        <f t="shared" ref="AV8:AV12" si="14">SUM(Y8:Z8)</f>
        <v>805</v>
      </c>
      <c r="AW8" s="532">
        <f t="shared" ref="AW8:AW12" si="15">SUM(AA8:AB8)</f>
        <v>745</v>
      </c>
      <c r="AX8" s="532">
        <f t="shared" ref="AX8:AX12" si="16">SUM(AC8:AD8)</f>
        <v>710</v>
      </c>
      <c r="AY8" s="532">
        <f t="shared" ref="AY8:AY12" si="17">SUM(AE8:AF8)</f>
        <v>620</v>
      </c>
      <c r="AZ8" s="532">
        <f>AG8+AH8</f>
        <v>775.34862867737968</v>
      </c>
      <c r="BA8" s="532">
        <f t="shared" ref="BA8:BA45" si="18">AI8+AJ8</f>
        <v>671.64661949988738</v>
      </c>
      <c r="BB8" s="532">
        <f t="shared" si="6"/>
        <v>473.82185001965547</v>
      </c>
      <c r="BC8" s="533">
        <f t="shared" si="7"/>
        <v>605.04506637985878</v>
      </c>
      <c r="BE8" s="535" t="s">
        <v>16</v>
      </c>
      <c r="BF8" s="532">
        <f t="shared" si="2"/>
        <v>1350</v>
      </c>
      <c r="BG8" s="532">
        <f t="shared" si="2"/>
        <v>1395</v>
      </c>
      <c r="BH8" s="532">
        <f t="shared" si="2"/>
        <v>1450</v>
      </c>
      <c r="BI8" s="532">
        <f t="shared" si="2"/>
        <v>1635</v>
      </c>
      <c r="BJ8" s="532">
        <f t="shared" si="2"/>
        <v>1550</v>
      </c>
      <c r="BK8" s="532">
        <f t="shared" si="2"/>
        <v>1330</v>
      </c>
      <c r="BL8" s="532">
        <f t="shared" si="2"/>
        <v>1446.9953337935942</v>
      </c>
      <c r="BM8" s="532">
        <f t="shared" si="2"/>
        <v>1078.8717285475466</v>
      </c>
      <c r="BN8" s="532"/>
      <c r="BO8" s="565"/>
      <c r="BP8" s="559"/>
      <c r="BQ8" s="532"/>
      <c r="BR8" s="818"/>
      <c r="BS8" s="818"/>
      <c r="BT8" s="818"/>
      <c r="BU8" s="818"/>
      <c r="BV8" s="818"/>
      <c r="BW8" s="818"/>
      <c r="BX8" s="818"/>
      <c r="BY8" s="818"/>
      <c r="BZ8" s="818"/>
      <c r="CA8" s="818"/>
      <c r="CB8" s="818"/>
      <c r="CC8" s="818"/>
      <c r="CD8" s="818"/>
      <c r="CE8" s="818"/>
      <c r="CF8" s="818"/>
      <c r="CG8" s="818"/>
      <c r="CH8" s="818"/>
      <c r="CI8" s="818"/>
      <c r="CJ8" s="818"/>
      <c r="CK8" s="818"/>
      <c r="CL8" s="818"/>
      <c r="CM8" s="818"/>
      <c r="CN8" s="818"/>
      <c r="CO8" s="818"/>
      <c r="CP8" s="818"/>
      <c r="CQ8" s="818"/>
      <c r="CR8" s="825"/>
      <c r="CS8" s="818"/>
      <c r="CT8" s="818"/>
      <c r="CU8" s="818"/>
      <c r="CV8" s="820"/>
      <c r="CW8" s="820"/>
      <c r="CX8" s="820"/>
      <c r="CY8" s="820"/>
      <c r="CZ8" s="820"/>
      <c r="DA8" s="820"/>
      <c r="DB8" s="820"/>
      <c r="DC8" s="820"/>
      <c r="DD8" s="820"/>
      <c r="DE8" s="820"/>
      <c r="DF8" s="820"/>
    </row>
    <row r="9" spans="1:110" ht="12.75" customHeight="1" x14ac:dyDescent="0.2">
      <c r="B9" s="535" t="s">
        <v>17</v>
      </c>
      <c r="C9" s="532">
        <v>585</v>
      </c>
      <c r="D9" s="532">
        <v>585</v>
      </c>
      <c r="E9" s="532">
        <v>510</v>
      </c>
      <c r="F9" s="532">
        <v>450</v>
      </c>
      <c r="G9" s="532">
        <v>435</v>
      </c>
      <c r="H9" s="532">
        <v>430</v>
      </c>
      <c r="I9" s="726">
        <v>322.39609443209253</v>
      </c>
      <c r="J9" s="726">
        <v>259.66473025637316</v>
      </c>
      <c r="K9" s="726">
        <v>318.22589659591182</v>
      </c>
      <c r="L9" s="559">
        <f t="shared" si="5"/>
        <v>-0.1945785487452073</v>
      </c>
      <c r="M9" s="559">
        <f>IF(ISERROR(K9/J9),"N/A",IF(J9&lt;0,"N/A",IF(K9&lt;0,"N/A",IF(K9/J9-1&gt;300%,"&gt;±300%",IF(K9/J9-1&lt;-300%,"&gt;±300%",K9/J9-1)))))</f>
        <v>0.22552607079798559</v>
      </c>
      <c r="N9" s="533"/>
      <c r="O9" s="532">
        <v>145</v>
      </c>
      <c r="P9" s="532">
        <v>140</v>
      </c>
      <c r="Q9" s="532">
        <v>135</v>
      </c>
      <c r="R9" s="532">
        <v>120</v>
      </c>
      <c r="S9" s="532">
        <v>130</v>
      </c>
      <c r="T9" s="532">
        <v>125</v>
      </c>
      <c r="U9" s="532">
        <v>115</v>
      </c>
      <c r="V9" s="532">
        <v>105</v>
      </c>
      <c r="W9" s="532">
        <v>115</v>
      </c>
      <c r="X9" s="532">
        <v>115</v>
      </c>
      <c r="Y9" s="532">
        <v>115</v>
      </c>
      <c r="Z9" s="532">
        <v>105</v>
      </c>
      <c r="AA9" s="532">
        <v>105</v>
      </c>
      <c r="AB9" s="532">
        <v>110</v>
      </c>
      <c r="AC9" s="532">
        <v>110</v>
      </c>
      <c r="AD9" s="532">
        <v>105</v>
      </c>
      <c r="AE9" s="532">
        <v>105</v>
      </c>
      <c r="AF9" s="532">
        <v>110</v>
      </c>
      <c r="AG9" s="532">
        <v>84.288583513209872</v>
      </c>
      <c r="AH9" s="532">
        <v>79.295583668553107</v>
      </c>
      <c r="AI9" s="532">
        <v>80.908207619585241</v>
      </c>
      <c r="AJ9" s="532">
        <v>77.903900480629787</v>
      </c>
      <c r="AK9" s="532">
        <v>73.589103654370092</v>
      </c>
      <c r="AL9" s="532">
        <v>44.377825630983025</v>
      </c>
      <c r="AM9" s="532">
        <v>61.891386855625797</v>
      </c>
      <c r="AN9" s="532">
        <v>79.810184827615871</v>
      </c>
      <c r="AO9" s="883"/>
      <c r="AP9" s="532">
        <f t="shared" si="8"/>
        <v>300</v>
      </c>
      <c r="AQ9" s="532">
        <f t="shared" si="9"/>
        <v>285</v>
      </c>
      <c r="AR9" s="532">
        <f t="shared" si="10"/>
        <v>255</v>
      </c>
      <c r="AS9" s="532">
        <f t="shared" si="11"/>
        <v>255</v>
      </c>
      <c r="AT9" s="532">
        <f t="shared" si="12"/>
        <v>220</v>
      </c>
      <c r="AU9" s="532">
        <f t="shared" si="13"/>
        <v>230</v>
      </c>
      <c r="AV9" s="532">
        <f t="shared" si="14"/>
        <v>220</v>
      </c>
      <c r="AW9" s="532">
        <f t="shared" si="15"/>
        <v>215</v>
      </c>
      <c r="AX9" s="532">
        <f t="shared" si="16"/>
        <v>215</v>
      </c>
      <c r="AY9" s="532">
        <f t="shared" si="17"/>
        <v>215</v>
      </c>
      <c r="AZ9" s="532">
        <f>AG9+AH9</f>
        <v>163.58416718176298</v>
      </c>
      <c r="BA9" s="532">
        <f t="shared" si="18"/>
        <v>158.81210810021503</v>
      </c>
      <c r="BB9" s="532">
        <f t="shared" si="6"/>
        <v>117.96692928535312</v>
      </c>
      <c r="BC9" s="533">
        <f t="shared" si="7"/>
        <v>141.70157168324167</v>
      </c>
      <c r="BE9" s="535" t="s">
        <v>17</v>
      </c>
      <c r="BF9" s="532">
        <f t="shared" si="2"/>
        <v>585</v>
      </c>
      <c r="BG9" s="532">
        <f t="shared" si="2"/>
        <v>585</v>
      </c>
      <c r="BH9" s="532">
        <f t="shared" si="2"/>
        <v>510</v>
      </c>
      <c r="BI9" s="532">
        <f t="shared" si="2"/>
        <v>450</v>
      </c>
      <c r="BJ9" s="532">
        <f t="shared" si="2"/>
        <v>435</v>
      </c>
      <c r="BK9" s="532">
        <f t="shared" si="2"/>
        <v>430</v>
      </c>
      <c r="BL9" s="532">
        <f t="shared" si="2"/>
        <v>322.39609443209253</v>
      </c>
      <c r="BM9" s="532">
        <f t="shared" si="2"/>
        <v>259.66473025637316</v>
      </c>
      <c r="BN9" s="532"/>
      <c r="BO9" s="565"/>
      <c r="BP9" s="559"/>
      <c r="BQ9" s="532"/>
      <c r="BR9" s="818"/>
      <c r="BS9" s="818"/>
      <c r="BT9" s="818"/>
      <c r="BU9" s="818"/>
      <c r="BV9" s="818"/>
      <c r="BW9" s="818"/>
      <c r="BX9" s="818"/>
      <c r="BY9" s="818"/>
      <c r="BZ9" s="818"/>
      <c r="CA9" s="818"/>
      <c r="CB9" s="818"/>
      <c r="CC9" s="818"/>
      <c r="CD9" s="818"/>
      <c r="CE9" s="818"/>
      <c r="CF9" s="818"/>
      <c r="CG9" s="818"/>
      <c r="CH9" s="818"/>
      <c r="CI9" s="818"/>
      <c r="CJ9" s="818"/>
      <c r="CK9" s="818"/>
      <c r="CL9" s="818"/>
      <c r="CM9" s="818"/>
      <c r="CN9" s="818"/>
      <c r="CO9" s="818"/>
      <c r="CP9" s="818"/>
      <c r="CQ9" s="818"/>
      <c r="CR9" s="825"/>
      <c r="CS9" s="818"/>
      <c r="CT9" s="818"/>
      <c r="CU9" s="818"/>
      <c r="CV9" s="820"/>
      <c r="CW9" s="820"/>
      <c r="CX9" s="820"/>
      <c r="CY9" s="820"/>
      <c r="CZ9" s="820"/>
      <c r="DA9" s="820"/>
      <c r="DB9" s="820"/>
      <c r="DC9" s="820"/>
      <c r="DD9" s="820"/>
      <c r="DE9" s="820"/>
      <c r="DF9" s="820"/>
    </row>
    <row r="10" spans="1:110" ht="12.75" customHeight="1" x14ac:dyDescent="0.2">
      <c r="B10" s="535" t="s">
        <v>18</v>
      </c>
      <c r="C10" s="532">
        <v>130</v>
      </c>
      <c r="D10" s="532">
        <v>125</v>
      </c>
      <c r="E10" s="532">
        <v>145</v>
      </c>
      <c r="F10" s="532">
        <v>195</v>
      </c>
      <c r="G10" s="532">
        <v>230</v>
      </c>
      <c r="H10" s="532">
        <v>220</v>
      </c>
      <c r="I10" s="726">
        <v>197.49901847487533</v>
      </c>
      <c r="J10" s="726">
        <v>293.12033908785043</v>
      </c>
      <c r="K10" s="726">
        <v>417.99323057042591</v>
      </c>
      <c r="L10" s="559">
        <f t="shared" si="5"/>
        <v>0.48416099154001357</v>
      </c>
      <c r="M10" s="559">
        <f t="shared" si="5"/>
        <v>0.4260123738637942</v>
      </c>
      <c r="N10" s="533"/>
      <c r="O10" s="532">
        <v>25</v>
      </c>
      <c r="P10" s="532">
        <v>30</v>
      </c>
      <c r="Q10" s="532">
        <v>40</v>
      </c>
      <c r="R10" s="532">
        <v>35</v>
      </c>
      <c r="S10" s="532">
        <v>30</v>
      </c>
      <c r="T10" s="532">
        <v>40</v>
      </c>
      <c r="U10" s="532">
        <v>45</v>
      </c>
      <c r="V10" s="532">
        <v>45</v>
      </c>
      <c r="W10" s="532">
        <v>45</v>
      </c>
      <c r="X10" s="532">
        <v>55</v>
      </c>
      <c r="Y10" s="532">
        <v>55</v>
      </c>
      <c r="Z10" s="532">
        <v>55</v>
      </c>
      <c r="AA10" s="532">
        <v>55</v>
      </c>
      <c r="AB10" s="532">
        <v>65</v>
      </c>
      <c r="AC10" s="532">
        <v>55</v>
      </c>
      <c r="AD10" s="532">
        <v>60</v>
      </c>
      <c r="AE10" s="532">
        <v>50</v>
      </c>
      <c r="AF10" s="532">
        <v>55</v>
      </c>
      <c r="AG10" s="532">
        <v>51.004079883486234</v>
      </c>
      <c r="AH10" s="532">
        <v>43.860310162422394</v>
      </c>
      <c r="AI10" s="532">
        <v>44.844932240192961</v>
      </c>
      <c r="AJ10" s="532">
        <v>57.789651082071465</v>
      </c>
      <c r="AK10" s="532">
        <v>46.108103761795164</v>
      </c>
      <c r="AL10" s="532">
        <v>80.414307019771556</v>
      </c>
      <c r="AM10" s="532">
        <v>79.581845932854336</v>
      </c>
      <c r="AN10" s="532">
        <v>87.012448459737911</v>
      </c>
      <c r="AO10" s="883"/>
      <c r="AP10" s="532">
        <f t="shared" si="8"/>
        <v>70</v>
      </c>
      <c r="AQ10" s="532">
        <f t="shared" si="9"/>
        <v>55</v>
      </c>
      <c r="AR10" s="532">
        <f t="shared" si="10"/>
        <v>75</v>
      </c>
      <c r="AS10" s="532">
        <f t="shared" si="11"/>
        <v>70</v>
      </c>
      <c r="AT10" s="532">
        <f t="shared" si="12"/>
        <v>90</v>
      </c>
      <c r="AU10" s="532">
        <f t="shared" si="13"/>
        <v>100</v>
      </c>
      <c r="AV10" s="532">
        <f t="shared" si="14"/>
        <v>110</v>
      </c>
      <c r="AW10" s="532">
        <f t="shared" si="15"/>
        <v>120</v>
      </c>
      <c r="AX10" s="532">
        <f t="shared" si="16"/>
        <v>115</v>
      </c>
      <c r="AY10" s="532">
        <f t="shared" si="17"/>
        <v>105</v>
      </c>
      <c r="AZ10" s="532">
        <f>AG10+AH10</f>
        <v>94.864390045908635</v>
      </c>
      <c r="BA10" s="532">
        <f t="shared" si="18"/>
        <v>102.63458332226443</v>
      </c>
      <c r="BB10" s="532">
        <f t="shared" si="6"/>
        <v>126.52241078156672</v>
      </c>
      <c r="BC10" s="533">
        <f t="shared" si="7"/>
        <v>166.59429439259225</v>
      </c>
      <c r="BE10" s="535" t="s">
        <v>18</v>
      </c>
      <c r="BF10" s="532">
        <f t="shared" si="2"/>
        <v>130</v>
      </c>
      <c r="BG10" s="532">
        <f t="shared" si="2"/>
        <v>125</v>
      </c>
      <c r="BH10" s="532">
        <f t="shared" si="2"/>
        <v>145</v>
      </c>
      <c r="BI10" s="532">
        <f t="shared" si="2"/>
        <v>195</v>
      </c>
      <c r="BJ10" s="532">
        <f t="shared" si="2"/>
        <v>230</v>
      </c>
      <c r="BK10" s="532">
        <f t="shared" si="2"/>
        <v>220</v>
      </c>
      <c r="BL10" s="532">
        <f t="shared" si="2"/>
        <v>197.49901847487533</v>
      </c>
      <c r="BM10" s="532">
        <f t="shared" si="2"/>
        <v>293.12033908785043</v>
      </c>
      <c r="BN10" s="532"/>
      <c r="BO10" s="565"/>
      <c r="BP10" s="559"/>
      <c r="BQ10" s="532"/>
      <c r="BR10" s="818"/>
      <c r="BS10" s="818"/>
      <c r="BT10" s="818"/>
      <c r="BU10" s="818"/>
      <c r="BV10" s="818"/>
      <c r="BW10" s="818"/>
      <c r="BX10" s="818"/>
      <c r="BY10" s="818"/>
      <c r="BZ10" s="818"/>
      <c r="CA10" s="818"/>
      <c r="CB10" s="818"/>
      <c r="CC10" s="818"/>
      <c r="CD10" s="818"/>
      <c r="CE10" s="818"/>
      <c r="CF10" s="818"/>
      <c r="CG10" s="818"/>
      <c r="CH10" s="818"/>
      <c r="CI10" s="818"/>
      <c r="CJ10" s="818"/>
      <c r="CK10" s="818"/>
      <c r="CL10" s="818"/>
      <c r="CM10" s="818"/>
      <c r="CN10" s="818"/>
      <c r="CO10" s="818"/>
      <c r="CP10" s="818"/>
      <c r="CQ10" s="818"/>
      <c r="CR10" s="825"/>
      <c r="CS10" s="818"/>
      <c r="CT10" s="818"/>
      <c r="CU10" s="818"/>
      <c r="CV10" s="820"/>
      <c r="CW10" s="820"/>
      <c r="CX10" s="820"/>
      <c r="CY10" s="820"/>
      <c r="CZ10" s="820"/>
      <c r="DA10" s="820"/>
      <c r="DB10" s="820"/>
      <c r="DC10" s="820"/>
      <c r="DD10" s="820"/>
      <c r="DE10" s="820"/>
      <c r="DF10" s="820"/>
    </row>
    <row r="11" spans="1:110" ht="12.75" customHeight="1" x14ac:dyDescent="0.2">
      <c r="B11" s="535" t="s">
        <v>21</v>
      </c>
      <c r="C11" s="532">
        <v>165</v>
      </c>
      <c r="D11" s="532">
        <v>170</v>
      </c>
      <c r="E11" s="532">
        <v>180</v>
      </c>
      <c r="F11" s="532">
        <v>170</v>
      </c>
      <c r="G11" s="532">
        <v>175</v>
      </c>
      <c r="H11" s="532">
        <v>195</v>
      </c>
      <c r="I11" s="921" t="s">
        <v>116</v>
      </c>
      <c r="J11" s="922" t="s">
        <v>116</v>
      </c>
      <c r="K11" s="921" t="s">
        <v>116</v>
      </c>
      <c r="L11" s="559" t="str">
        <f t="shared" si="5"/>
        <v>N/A</v>
      </c>
      <c r="M11" s="559" t="str">
        <f t="shared" si="5"/>
        <v>N/A</v>
      </c>
      <c r="N11" s="533"/>
      <c r="O11" s="532">
        <v>40</v>
      </c>
      <c r="P11" s="532">
        <v>40</v>
      </c>
      <c r="Q11" s="532">
        <v>45</v>
      </c>
      <c r="R11" s="532">
        <v>45</v>
      </c>
      <c r="S11" s="532">
        <v>45</v>
      </c>
      <c r="T11" s="532">
        <v>45</v>
      </c>
      <c r="U11" s="532">
        <v>45</v>
      </c>
      <c r="V11" s="532">
        <v>40</v>
      </c>
      <c r="W11" s="532">
        <v>45</v>
      </c>
      <c r="X11" s="532">
        <v>40</v>
      </c>
      <c r="Y11" s="532">
        <v>45</v>
      </c>
      <c r="Z11" s="532">
        <v>40</v>
      </c>
      <c r="AA11" s="532">
        <v>45</v>
      </c>
      <c r="AB11" s="532">
        <v>45</v>
      </c>
      <c r="AC11" s="532">
        <v>50</v>
      </c>
      <c r="AD11" s="532">
        <v>50</v>
      </c>
      <c r="AE11" s="532">
        <v>50</v>
      </c>
      <c r="AF11" s="532">
        <v>45</v>
      </c>
      <c r="AG11" s="535" t="s">
        <v>116</v>
      </c>
      <c r="AH11" s="535" t="s">
        <v>116</v>
      </c>
      <c r="AI11" s="535" t="s">
        <v>116</v>
      </c>
      <c r="AJ11" s="535" t="s">
        <v>116</v>
      </c>
      <c r="AK11" s="535" t="s">
        <v>116</v>
      </c>
      <c r="AL11" s="535" t="s">
        <v>116</v>
      </c>
      <c r="AM11" s="535" t="s">
        <v>116</v>
      </c>
      <c r="AN11" s="535" t="s">
        <v>116</v>
      </c>
      <c r="AO11" s="883"/>
      <c r="AP11" s="532">
        <f t="shared" si="8"/>
        <v>90</v>
      </c>
      <c r="AQ11" s="532">
        <f t="shared" si="9"/>
        <v>80</v>
      </c>
      <c r="AR11" s="532">
        <f t="shared" si="10"/>
        <v>90</v>
      </c>
      <c r="AS11" s="532">
        <f t="shared" si="11"/>
        <v>90</v>
      </c>
      <c r="AT11" s="532">
        <f t="shared" si="12"/>
        <v>85</v>
      </c>
      <c r="AU11" s="532">
        <f t="shared" si="13"/>
        <v>85</v>
      </c>
      <c r="AV11" s="532">
        <f t="shared" si="14"/>
        <v>85</v>
      </c>
      <c r="AW11" s="532">
        <f t="shared" si="15"/>
        <v>90</v>
      </c>
      <c r="AX11" s="532">
        <f t="shared" si="16"/>
        <v>100</v>
      </c>
      <c r="AY11" s="532">
        <f t="shared" si="17"/>
        <v>95</v>
      </c>
      <c r="AZ11" s="535" t="s">
        <v>116</v>
      </c>
      <c r="BA11" s="535" t="s">
        <v>116</v>
      </c>
      <c r="BB11" s="535" t="s">
        <v>116</v>
      </c>
      <c r="BC11" s="535" t="s">
        <v>116</v>
      </c>
      <c r="BE11" s="535" t="s">
        <v>21</v>
      </c>
      <c r="BF11" s="532">
        <f t="shared" si="2"/>
        <v>165</v>
      </c>
      <c r="BG11" s="532">
        <f t="shared" si="2"/>
        <v>170</v>
      </c>
      <c r="BH11" s="532">
        <f t="shared" si="2"/>
        <v>180</v>
      </c>
      <c r="BI11" s="532">
        <f t="shared" si="2"/>
        <v>170</v>
      </c>
      <c r="BJ11" s="532">
        <f t="shared" si="2"/>
        <v>175</v>
      </c>
      <c r="BK11" s="532">
        <f t="shared" si="2"/>
        <v>195</v>
      </c>
      <c r="BL11" s="782" t="str">
        <f t="shared" si="2"/>
        <v>††</v>
      </c>
      <c r="BM11" s="782" t="str">
        <f t="shared" si="2"/>
        <v>††</v>
      </c>
      <c r="BN11" s="782"/>
      <c r="BO11" s="565"/>
      <c r="BP11" s="559"/>
      <c r="BQ11" s="532"/>
      <c r="BR11" s="818"/>
      <c r="BS11" s="818"/>
      <c r="BT11" s="818"/>
      <c r="BU11" s="818"/>
      <c r="BV11" s="818"/>
      <c r="BW11" s="818"/>
      <c r="BX11" s="818"/>
      <c r="BY11" s="818"/>
      <c r="BZ11" s="818"/>
      <c r="CA11" s="818"/>
      <c r="CB11" s="818"/>
      <c r="CC11" s="818"/>
      <c r="CD11" s="818"/>
      <c r="CE11" s="818"/>
      <c r="CF11" s="818"/>
      <c r="CG11" s="818"/>
      <c r="CH11" s="818"/>
      <c r="CI11" s="818"/>
      <c r="CJ11" s="818"/>
      <c r="CK11" s="818"/>
      <c r="CL11" s="818"/>
      <c r="CM11" s="818"/>
      <c r="CN11" s="818"/>
      <c r="CO11" s="818"/>
      <c r="CP11" s="818"/>
      <c r="CQ11" s="818"/>
      <c r="CR11" s="825"/>
      <c r="CS11" s="818"/>
      <c r="CT11" s="818"/>
      <c r="CU11" s="818"/>
      <c r="CV11" s="820"/>
      <c r="CW11" s="820"/>
      <c r="CX11" s="820"/>
      <c r="CY11" s="820"/>
      <c r="CZ11" s="820"/>
      <c r="DA11" s="820"/>
      <c r="DB11" s="820"/>
      <c r="DC11" s="820"/>
      <c r="DD11" s="820"/>
      <c r="DE11" s="820"/>
      <c r="DF11" s="820"/>
    </row>
    <row r="12" spans="1:110" ht="12.75" customHeight="1" x14ac:dyDescent="0.2">
      <c r="B12" s="401" t="s">
        <v>19</v>
      </c>
      <c r="C12" s="403">
        <v>480</v>
      </c>
      <c r="D12" s="403">
        <v>500</v>
      </c>
      <c r="E12" s="403">
        <v>485</v>
      </c>
      <c r="F12" s="403">
        <v>485</v>
      </c>
      <c r="G12" s="403">
        <v>515</v>
      </c>
      <c r="H12" s="403">
        <v>535</v>
      </c>
      <c r="I12" s="721">
        <v>562.48503892410417</v>
      </c>
      <c r="J12" s="721">
        <v>467.0956086373024</v>
      </c>
      <c r="K12" s="721">
        <v>631.25500923836194</v>
      </c>
      <c r="L12" s="568">
        <f t="shared" si="5"/>
        <v>-0.16958571994956229</v>
      </c>
      <c r="M12" s="568">
        <f t="shared" si="5"/>
        <v>0.35144710754180641</v>
      </c>
      <c r="N12" s="533"/>
      <c r="O12" s="403">
        <v>115</v>
      </c>
      <c r="P12" s="403">
        <v>130</v>
      </c>
      <c r="Q12" s="403">
        <v>125</v>
      </c>
      <c r="R12" s="403">
        <v>125</v>
      </c>
      <c r="S12" s="403">
        <v>115</v>
      </c>
      <c r="T12" s="403">
        <v>120</v>
      </c>
      <c r="U12" s="403">
        <v>125</v>
      </c>
      <c r="V12" s="403">
        <v>120</v>
      </c>
      <c r="W12" s="403">
        <v>115</v>
      </c>
      <c r="X12" s="403">
        <v>125</v>
      </c>
      <c r="Y12" s="403">
        <v>125</v>
      </c>
      <c r="Z12" s="403">
        <v>130</v>
      </c>
      <c r="AA12" s="403">
        <v>130</v>
      </c>
      <c r="AB12" s="403">
        <v>130</v>
      </c>
      <c r="AC12" s="403">
        <v>130</v>
      </c>
      <c r="AD12" s="403">
        <v>135</v>
      </c>
      <c r="AE12" s="403">
        <v>130</v>
      </c>
      <c r="AF12" s="403">
        <v>140</v>
      </c>
      <c r="AG12" s="884">
        <v>143.13158192692333</v>
      </c>
      <c r="AH12" s="884">
        <v>145.72085646358417</v>
      </c>
      <c r="AI12" s="884">
        <v>141.61853893172884</v>
      </c>
      <c r="AJ12" s="884">
        <v>132.01322724099873</v>
      </c>
      <c r="AK12" s="884">
        <v>122.92993436342987</v>
      </c>
      <c r="AL12" s="884">
        <v>67.632440911849713</v>
      </c>
      <c r="AM12" s="884">
        <v>130.80962565834525</v>
      </c>
      <c r="AN12" s="884">
        <v>145.77736408573423</v>
      </c>
      <c r="AO12" s="883"/>
      <c r="AP12" s="403">
        <f t="shared" si="8"/>
        <v>255</v>
      </c>
      <c r="AQ12" s="403">
        <f t="shared" si="9"/>
        <v>245</v>
      </c>
      <c r="AR12" s="403">
        <f t="shared" si="10"/>
        <v>250</v>
      </c>
      <c r="AS12" s="403">
        <f t="shared" si="11"/>
        <v>235</v>
      </c>
      <c r="AT12" s="403">
        <f t="shared" si="12"/>
        <v>245</v>
      </c>
      <c r="AU12" s="403">
        <f t="shared" si="13"/>
        <v>240</v>
      </c>
      <c r="AV12" s="403">
        <f t="shared" si="14"/>
        <v>255</v>
      </c>
      <c r="AW12" s="403">
        <f t="shared" si="15"/>
        <v>260</v>
      </c>
      <c r="AX12" s="403">
        <f t="shared" si="16"/>
        <v>265</v>
      </c>
      <c r="AY12" s="403">
        <f t="shared" si="17"/>
        <v>270</v>
      </c>
      <c r="AZ12" s="403">
        <f>AG13+AH13</f>
        <v>1073.9302060604209</v>
      </c>
      <c r="BA12" s="403">
        <f>AI13+AJ12</f>
        <v>661.15964076265891</v>
      </c>
      <c r="BB12" s="403">
        <f t="shared" si="6"/>
        <v>190.56237527527958</v>
      </c>
      <c r="BC12" s="909">
        <f t="shared" si="7"/>
        <v>276.58698974407946</v>
      </c>
      <c r="BE12" s="401" t="s">
        <v>19</v>
      </c>
      <c r="BF12" s="403">
        <f t="shared" si="2"/>
        <v>480</v>
      </c>
      <c r="BG12" s="403">
        <f t="shared" si="2"/>
        <v>500</v>
      </c>
      <c r="BH12" s="403">
        <f t="shared" si="2"/>
        <v>485</v>
      </c>
      <c r="BI12" s="403">
        <f t="shared" si="2"/>
        <v>485</v>
      </c>
      <c r="BJ12" s="403">
        <f t="shared" si="2"/>
        <v>515</v>
      </c>
      <c r="BK12" s="403">
        <f t="shared" si="2"/>
        <v>535</v>
      </c>
      <c r="BL12" s="403">
        <f t="shared" si="2"/>
        <v>562.48503892410417</v>
      </c>
      <c r="BM12" s="403">
        <f t="shared" si="2"/>
        <v>467.0956086373024</v>
      </c>
      <c r="BN12" s="403"/>
      <c r="BO12" s="567"/>
      <c r="BP12" s="568"/>
      <c r="BQ12" s="532"/>
      <c r="BR12" s="826"/>
      <c r="BS12" s="826"/>
      <c r="BT12" s="826"/>
      <c r="BU12" s="826"/>
      <c r="BV12" s="826"/>
      <c r="BW12" s="826"/>
      <c r="BX12" s="826"/>
      <c r="BY12" s="826"/>
      <c r="BZ12" s="826"/>
      <c r="CA12" s="826"/>
      <c r="CB12" s="826"/>
      <c r="CC12" s="826"/>
      <c r="CD12" s="826"/>
      <c r="CE12" s="826"/>
      <c r="CF12" s="826"/>
      <c r="CG12" s="826"/>
      <c r="CH12" s="826"/>
      <c r="CI12" s="826"/>
      <c r="CJ12" s="826"/>
      <c r="CK12" s="826"/>
      <c r="CL12" s="826"/>
      <c r="CM12" s="826"/>
      <c r="CN12" s="826"/>
      <c r="CO12" s="826"/>
      <c r="CP12" s="826"/>
      <c r="CQ12" s="826"/>
      <c r="CR12" s="827"/>
      <c r="CS12" s="826"/>
      <c r="CT12" s="826"/>
      <c r="CU12" s="826"/>
      <c r="CV12" s="826"/>
      <c r="CW12" s="826"/>
      <c r="CX12" s="826"/>
      <c r="CY12" s="826"/>
      <c r="CZ12" s="826"/>
      <c r="DA12" s="826"/>
      <c r="DB12" s="826"/>
      <c r="DC12" s="826"/>
      <c r="DD12" s="826"/>
      <c r="DE12" s="826"/>
      <c r="DF12" s="826"/>
    </row>
    <row r="13" spans="1:110" ht="12.75" customHeight="1" x14ac:dyDescent="0.2">
      <c r="B13" s="530" t="s">
        <v>5</v>
      </c>
      <c r="C13" s="524">
        <v>2945</v>
      </c>
      <c r="D13" s="524">
        <v>3000</v>
      </c>
      <c r="E13" s="524">
        <v>2840</v>
      </c>
      <c r="F13" s="524">
        <v>2505</v>
      </c>
      <c r="G13" s="524">
        <v>2460</v>
      </c>
      <c r="H13" s="524">
        <v>2245</v>
      </c>
      <c r="I13" s="881">
        <f t="shared" ref="I13:K13" si="19">SUM(I14:I19)</f>
        <v>2099.107610252664</v>
      </c>
      <c r="J13" s="885">
        <f t="shared" si="19"/>
        <v>1819.9778909319002</v>
      </c>
      <c r="K13" s="881">
        <f t="shared" si="19"/>
        <v>2054.2024113169509</v>
      </c>
      <c r="L13" s="563">
        <f t="shared" si="5"/>
        <v>-0.13297542153504249</v>
      </c>
      <c r="M13" s="563">
        <f t="shared" si="5"/>
        <v>0.12869635480303465</v>
      </c>
      <c r="N13" s="533"/>
      <c r="O13" s="524">
        <v>740</v>
      </c>
      <c r="P13" s="524">
        <v>695</v>
      </c>
      <c r="Q13" s="524">
        <v>720</v>
      </c>
      <c r="R13" s="524">
        <v>660</v>
      </c>
      <c r="S13" s="524">
        <v>785</v>
      </c>
      <c r="T13" s="524">
        <v>675</v>
      </c>
      <c r="U13" s="524">
        <v>580</v>
      </c>
      <c r="V13" s="524">
        <v>600</v>
      </c>
      <c r="W13" s="524">
        <v>630</v>
      </c>
      <c r="X13" s="524">
        <v>700</v>
      </c>
      <c r="Y13" s="524">
        <v>610</v>
      </c>
      <c r="Z13" s="524">
        <v>590</v>
      </c>
      <c r="AA13" s="524">
        <v>580</v>
      </c>
      <c r="AB13" s="524">
        <v>680</v>
      </c>
      <c r="AC13" s="524">
        <v>580</v>
      </c>
      <c r="AD13" s="524">
        <v>570</v>
      </c>
      <c r="AE13" s="524">
        <v>550</v>
      </c>
      <c r="AF13" s="524">
        <v>560</v>
      </c>
      <c r="AG13" s="524">
        <f t="shared" ref="AG13:AN13" si="20">SUM(AG14:AG19)</f>
        <v>538.799950252043</v>
      </c>
      <c r="AH13" s="524">
        <f t="shared" si="20"/>
        <v>535.13025580837802</v>
      </c>
      <c r="AI13" s="524">
        <f t="shared" si="20"/>
        <v>529.14641352166018</v>
      </c>
      <c r="AJ13" s="524">
        <f t="shared" si="20"/>
        <v>497.03099067058241</v>
      </c>
      <c r="AK13" s="524">
        <f t="shared" si="20"/>
        <v>392.534844217802</v>
      </c>
      <c r="AL13" s="524">
        <f t="shared" si="20"/>
        <v>387.95864950950175</v>
      </c>
      <c r="AM13" s="524">
        <f t="shared" si="20"/>
        <v>510.01555456641421</v>
      </c>
      <c r="AN13" s="524">
        <f t="shared" si="20"/>
        <v>529.4688426381822</v>
      </c>
      <c r="AO13" s="883"/>
      <c r="AP13" s="524">
        <f t="shared" ref="AP13:AQ13" si="21">SUM(AP14:AP19)</f>
        <v>1565</v>
      </c>
      <c r="AQ13" s="524">
        <f t="shared" si="21"/>
        <v>1435</v>
      </c>
      <c r="AR13" s="524">
        <f>R13+Q13</f>
        <v>1380</v>
      </c>
      <c r="AS13" s="524">
        <f>SUM(AS14:AS18)</f>
        <v>1420</v>
      </c>
      <c r="AT13" s="524">
        <f>SUM(AT14:AT19)</f>
        <v>1180</v>
      </c>
      <c r="AU13" s="524">
        <f t="shared" ref="AU13" si="22">SUM(AU14:AU19)</f>
        <v>1330</v>
      </c>
      <c r="AV13" s="524">
        <f>SUM(AV14:AV19)</f>
        <v>1200</v>
      </c>
      <c r="AW13" s="524">
        <f>SUM(AW14:AW19)</f>
        <v>1260</v>
      </c>
      <c r="AX13" s="524">
        <f>SUM(AX14:AX19)</f>
        <v>1150</v>
      </c>
      <c r="AY13" s="524">
        <f>SUM(AY14:AY19)</f>
        <v>1110</v>
      </c>
      <c r="AZ13" s="524">
        <f t="shared" ref="AZ13:AZ32" si="23">AG13+AH13</f>
        <v>1073.9302060604209</v>
      </c>
      <c r="BA13" s="524">
        <f t="shared" si="18"/>
        <v>1026.1774041922426</v>
      </c>
      <c r="BB13" s="524">
        <f t="shared" si="6"/>
        <v>780.49349372730376</v>
      </c>
      <c r="BC13" s="524">
        <f t="shared" si="7"/>
        <v>1039.4843972045965</v>
      </c>
      <c r="BE13" s="530" t="s">
        <v>5</v>
      </c>
      <c r="BF13" s="524">
        <f t="shared" si="2"/>
        <v>2945</v>
      </c>
      <c r="BG13" s="524">
        <f t="shared" si="2"/>
        <v>3000</v>
      </c>
      <c r="BH13" s="524">
        <f t="shared" si="2"/>
        <v>2840</v>
      </c>
      <c r="BI13" s="524">
        <f t="shared" si="2"/>
        <v>2505</v>
      </c>
      <c r="BJ13" s="524">
        <f t="shared" si="2"/>
        <v>2460</v>
      </c>
      <c r="BK13" s="524">
        <f t="shared" si="2"/>
        <v>2245</v>
      </c>
      <c r="BL13" s="524">
        <f t="shared" si="2"/>
        <v>2099.107610252664</v>
      </c>
      <c r="BM13" s="524">
        <f t="shared" si="2"/>
        <v>1819.9778909319002</v>
      </c>
      <c r="BN13" s="524">
        <f>K13</f>
        <v>2054.2024113169509</v>
      </c>
      <c r="BO13" s="563">
        <f t="shared" ref="BO13:BO46" si="24">L13</f>
        <v>-0.13297542153504249</v>
      </c>
      <c r="BP13" s="563">
        <f>M13</f>
        <v>0.12869635480303465</v>
      </c>
      <c r="BQ13" s="533"/>
      <c r="BR13" s="823">
        <f t="shared" ref="BR13:CQ13" si="25">O13</f>
        <v>740</v>
      </c>
      <c r="BS13" s="823">
        <f t="shared" si="25"/>
        <v>695</v>
      </c>
      <c r="BT13" s="823">
        <f t="shared" si="25"/>
        <v>720</v>
      </c>
      <c r="BU13" s="823">
        <f t="shared" si="25"/>
        <v>660</v>
      </c>
      <c r="BV13" s="823">
        <f t="shared" si="25"/>
        <v>785</v>
      </c>
      <c r="BW13" s="823">
        <f t="shared" si="25"/>
        <v>675</v>
      </c>
      <c r="BX13" s="823">
        <f t="shared" si="25"/>
        <v>580</v>
      </c>
      <c r="BY13" s="823">
        <f t="shared" si="25"/>
        <v>600</v>
      </c>
      <c r="BZ13" s="823">
        <f t="shared" si="25"/>
        <v>630</v>
      </c>
      <c r="CA13" s="823">
        <f t="shared" si="25"/>
        <v>700</v>
      </c>
      <c r="CB13" s="823">
        <f t="shared" si="25"/>
        <v>610</v>
      </c>
      <c r="CC13" s="823">
        <f t="shared" si="25"/>
        <v>590</v>
      </c>
      <c r="CD13" s="823">
        <f t="shared" si="25"/>
        <v>580</v>
      </c>
      <c r="CE13" s="823">
        <f t="shared" si="25"/>
        <v>680</v>
      </c>
      <c r="CF13" s="823">
        <f t="shared" si="25"/>
        <v>580</v>
      </c>
      <c r="CG13" s="823">
        <f t="shared" si="25"/>
        <v>570</v>
      </c>
      <c r="CH13" s="823">
        <f t="shared" si="25"/>
        <v>550</v>
      </c>
      <c r="CI13" s="823">
        <f t="shared" si="25"/>
        <v>560</v>
      </c>
      <c r="CJ13" s="823">
        <f t="shared" si="25"/>
        <v>538.799950252043</v>
      </c>
      <c r="CK13" s="823">
        <f t="shared" si="25"/>
        <v>535.13025580837802</v>
      </c>
      <c r="CL13" s="823">
        <f t="shared" si="25"/>
        <v>529.14641352166018</v>
      </c>
      <c r="CM13" s="823">
        <f t="shared" si="25"/>
        <v>497.03099067058241</v>
      </c>
      <c r="CN13" s="823">
        <f t="shared" si="25"/>
        <v>392.534844217802</v>
      </c>
      <c r="CO13" s="823">
        <f t="shared" si="25"/>
        <v>387.95864950950175</v>
      </c>
      <c r="CP13" s="823">
        <f t="shared" si="25"/>
        <v>510.01555456641421</v>
      </c>
      <c r="CQ13" s="823">
        <f t="shared" si="25"/>
        <v>529.4688426381822</v>
      </c>
      <c r="CR13" s="828"/>
      <c r="CS13" s="823">
        <f t="shared" ref="CS13:DF13" si="26">AP13</f>
        <v>1565</v>
      </c>
      <c r="CT13" s="823">
        <f t="shared" si="26"/>
        <v>1435</v>
      </c>
      <c r="CU13" s="823">
        <f t="shared" si="26"/>
        <v>1380</v>
      </c>
      <c r="CV13" s="823">
        <f t="shared" si="26"/>
        <v>1420</v>
      </c>
      <c r="CW13" s="823">
        <f t="shared" si="26"/>
        <v>1180</v>
      </c>
      <c r="CX13" s="823">
        <f t="shared" si="26"/>
        <v>1330</v>
      </c>
      <c r="CY13" s="823">
        <f t="shared" si="26"/>
        <v>1200</v>
      </c>
      <c r="CZ13" s="823">
        <f t="shared" si="26"/>
        <v>1260</v>
      </c>
      <c r="DA13" s="823">
        <f t="shared" si="26"/>
        <v>1150</v>
      </c>
      <c r="DB13" s="823">
        <f t="shared" si="26"/>
        <v>1110</v>
      </c>
      <c r="DC13" s="823">
        <f t="shared" si="26"/>
        <v>1073.9302060604209</v>
      </c>
      <c r="DD13" s="823">
        <f t="shared" si="26"/>
        <v>1026.1774041922426</v>
      </c>
      <c r="DE13" s="823">
        <f t="shared" si="26"/>
        <v>780.49349372730376</v>
      </c>
      <c r="DF13" s="823">
        <f t="shared" si="26"/>
        <v>1039.4843972045965</v>
      </c>
    </row>
    <row r="14" spans="1:110" ht="12.75" customHeight="1" x14ac:dyDescent="0.2">
      <c r="B14" s="535" t="s">
        <v>15</v>
      </c>
      <c r="C14" s="532">
        <v>200</v>
      </c>
      <c r="D14" s="532">
        <v>230</v>
      </c>
      <c r="E14" s="532">
        <v>250</v>
      </c>
      <c r="F14" s="532">
        <v>265</v>
      </c>
      <c r="G14" s="532">
        <v>280</v>
      </c>
      <c r="H14" s="532">
        <v>280</v>
      </c>
      <c r="I14" s="726">
        <v>340.5</v>
      </c>
      <c r="J14" s="726">
        <v>276.5</v>
      </c>
      <c r="K14" s="726">
        <v>326.27</v>
      </c>
      <c r="L14" s="559">
        <f t="shared" si="5"/>
        <v>-0.1879588839941263</v>
      </c>
      <c r="M14" s="559">
        <f t="shared" si="5"/>
        <v>0.17999999999999994</v>
      </c>
      <c r="N14" s="533"/>
      <c r="O14" s="532">
        <v>55</v>
      </c>
      <c r="P14" s="532">
        <v>55</v>
      </c>
      <c r="Q14" s="532">
        <v>60</v>
      </c>
      <c r="R14" s="532">
        <v>60</v>
      </c>
      <c r="S14" s="532">
        <v>60</v>
      </c>
      <c r="T14" s="532">
        <v>65</v>
      </c>
      <c r="U14" s="532">
        <v>65</v>
      </c>
      <c r="V14" s="532">
        <v>65</v>
      </c>
      <c r="W14" s="532">
        <v>65</v>
      </c>
      <c r="X14" s="532">
        <v>65</v>
      </c>
      <c r="Y14" s="532">
        <v>70</v>
      </c>
      <c r="Z14" s="532">
        <v>70</v>
      </c>
      <c r="AA14" s="532">
        <v>70</v>
      </c>
      <c r="AB14" s="532">
        <v>70</v>
      </c>
      <c r="AC14" s="532">
        <v>75</v>
      </c>
      <c r="AD14" s="532">
        <v>75</v>
      </c>
      <c r="AE14" s="532">
        <v>80</v>
      </c>
      <c r="AF14" s="532">
        <v>55</v>
      </c>
      <c r="AG14" s="532">
        <v>86.5</v>
      </c>
      <c r="AH14" s="532">
        <v>86</v>
      </c>
      <c r="AI14" s="532">
        <v>82</v>
      </c>
      <c r="AJ14" s="532">
        <v>86</v>
      </c>
      <c r="AK14" s="532">
        <v>77</v>
      </c>
      <c r="AL14" s="532">
        <v>46</v>
      </c>
      <c r="AM14" s="532">
        <v>64</v>
      </c>
      <c r="AN14" s="532">
        <v>89.5</v>
      </c>
      <c r="AO14" s="883"/>
      <c r="AP14" s="532">
        <f t="shared" ref="AP14:AP19" si="27">D14-AQ14</f>
        <v>120</v>
      </c>
      <c r="AQ14" s="532">
        <f t="shared" ref="AQ14:AQ19" si="28">SUM(O14:P14)</f>
        <v>110</v>
      </c>
      <c r="AR14" s="532">
        <f t="shared" ref="AR14:AR19" si="29">SUM(Q14:R14)</f>
        <v>120</v>
      </c>
      <c r="AS14" s="782">
        <f t="shared" ref="AS14:AS19" si="30">SUM(S14:T14)</f>
        <v>125</v>
      </c>
      <c r="AT14" s="782">
        <f t="shared" ref="AT14:AT19" si="31">SUM(U14:V14)</f>
        <v>130</v>
      </c>
      <c r="AU14" s="782">
        <f t="shared" ref="AU14:AU19" si="32">SUM(W14:X14)</f>
        <v>130</v>
      </c>
      <c r="AV14" s="782">
        <f t="shared" ref="AV14:AV19" si="33">SUM(Y14:Z14)</f>
        <v>140</v>
      </c>
      <c r="AW14" s="782">
        <f t="shared" ref="AW14:AW19" si="34">SUM(AA14:AB14)</f>
        <v>140</v>
      </c>
      <c r="AX14" s="782">
        <f t="shared" ref="AX14:AX19" si="35">SUM(AC14:AD14)</f>
        <v>150</v>
      </c>
      <c r="AY14" s="782">
        <f t="shared" ref="AY14:AY19" si="36">SUM(AE14:AF14)</f>
        <v>135</v>
      </c>
      <c r="AZ14" s="782">
        <f t="shared" si="23"/>
        <v>172.5</v>
      </c>
      <c r="BA14" s="782">
        <f t="shared" si="18"/>
        <v>168</v>
      </c>
      <c r="BB14" s="782">
        <f t="shared" si="6"/>
        <v>123</v>
      </c>
      <c r="BC14" s="533">
        <f t="shared" si="7"/>
        <v>153.5</v>
      </c>
      <c r="BE14" s="535" t="s">
        <v>15</v>
      </c>
      <c r="BF14" s="532">
        <f t="shared" si="2"/>
        <v>200</v>
      </c>
      <c r="BG14" s="532">
        <f t="shared" si="2"/>
        <v>230</v>
      </c>
      <c r="BH14" s="532">
        <f t="shared" si="2"/>
        <v>250</v>
      </c>
      <c r="BI14" s="532">
        <f t="shared" si="2"/>
        <v>265</v>
      </c>
      <c r="BJ14" s="532">
        <f t="shared" si="2"/>
        <v>280</v>
      </c>
      <c r="BK14" s="532">
        <f t="shared" si="2"/>
        <v>280</v>
      </c>
      <c r="BL14" s="532">
        <f t="shared" si="2"/>
        <v>340.5</v>
      </c>
      <c r="BM14" s="532">
        <f t="shared" si="2"/>
        <v>276.5</v>
      </c>
      <c r="BN14" s="532"/>
      <c r="BO14" s="565"/>
      <c r="BP14" s="559"/>
      <c r="BQ14" s="523"/>
      <c r="BR14" s="818"/>
      <c r="BS14" s="818"/>
      <c r="BT14" s="818"/>
      <c r="BU14" s="818"/>
      <c r="BV14" s="818"/>
      <c r="BW14" s="818"/>
      <c r="BX14" s="818"/>
      <c r="BY14" s="818"/>
      <c r="BZ14" s="818"/>
      <c r="CA14" s="818"/>
      <c r="CB14" s="818"/>
      <c r="CC14" s="818"/>
      <c r="CD14" s="818"/>
      <c r="CE14" s="818"/>
      <c r="CF14" s="818"/>
      <c r="CG14" s="818"/>
      <c r="CH14" s="818"/>
      <c r="CI14" s="818"/>
      <c r="CJ14" s="818"/>
      <c r="CK14" s="818"/>
      <c r="CL14" s="818"/>
      <c r="CM14" s="818"/>
      <c r="CN14" s="818"/>
      <c r="CO14" s="818"/>
      <c r="CP14" s="818"/>
      <c r="CQ14" s="818"/>
      <c r="CR14" s="829"/>
      <c r="CS14" s="818"/>
      <c r="CT14" s="818"/>
      <c r="CU14" s="818"/>
      <c r="CV14" s="820"/>
      <c r="CW14" s="820"/>
      <c r="CX14" s="820"/>
      <c r="CY14" s="820"/>
      <c r="CZ14" s="820"/>
      <c r="DA14" s="820"/>
      <c r="DB14" s="820"/>
      <c r="DC14" s="820"/>
      <c r="DD14" s="820"/>
      <c r="DE14" s="820"/>
      <c r="DF14" s="820"/>
    </row>
    <row r="15" spans="1:110" ht="12.75" customHeight="1" x14ac:dyDescent="0.2">
      <c r="B15" s="535" t="s">
        <v>16</v>
      </c>
      <c r="C15" s="532">
        <v>220</v>
      </c>
      <c r="D15" s="532">
        <v>220</v>
      </c>
      <c r="E15" s="532">
        <v>235</v>
      </c>
      <c r="F15" s="532">
        <v>240</v>
      </c>
      <c r="G15" s="532">
        <v>250</v>
      </c>
      <c r="H15" s="532">
        <v>255</v>
      </c>
      <c r="I15" s="726">
        <v>236.75581477493773</v>
      </c>
      <c r="J15" s="726">
        <v>196.26123397258797</v>
      </c>
      <c r="K15" s="726">
        <v>234.70050529431202</v>
      </c>
      <c r="L15" s="559">
        <f t="shared" si="5"/>
        <v>-0.17103943504341923</v>
      </c>
      <c r="M15" s="559">
        <f t="shared" si="5"/>
        <v>0.19585768693930095</v>
      </c>
      <c r="N15" s="533"/>
      <c r="O15" s="532">
        <v>60</v>
      </c>
      <c r="P15" s="532">
        <v>40</v>
      </c>
      <c r="Q15" s="532">
        <v>60</v>
      </c>
      <c r="R15" s="532">
        <v>65</v>
      </c>
      <c r="S15" s="532">
        <v>65</v>
      </c>
      <c r="T15" s="532">
        <v>45</v>
      </c>
      <c r="U15" s="532">
        <v>65</v>
      </c>
      <c r="V15" s="532">
        <v>70</v>
      </c>
      <c r="W15" s="532">
        <v>60</v>
      </c>
      <c r="X15" s="532">
        <v>45</v>
      </c>
      <c r="Y15" s="532">
        <v>65</v>
      </c>
      <c r="Z15" s="532">
        <v>65</v>
      </c>
      <c r="AA15" s="532">
        <v>60</v>
      </c>
      <c r="AB15" s="532">
        <v>60</v>
      </c>
      <c r="AC15" s="532">
        <v>65</v>
      </c>
      <c r="AD15" s="532">
        <v>70</v>
      </c>
      <c r="AE15" s="532">
        <v>60</v>
      </c>
      <c r="AF15" s="532">
        <v>65</v>
      </c>
      <c r="AG15" s="532">
        <v>59.578918260056682</v>
      </c>
      <c r="AH15" s="532">
        <v>63.039452106299215</v>
      </c>
      <c r="AI15" s="532">
        <v>56.292711063163225</v>
      </c>
      <c r="AJ15" s="532">
        <v>57.844733345418632</v>
      </c>
      <c r="AK15" s="532">
        <v>55.261999607689873</v>
      </c>
      <c r="AL15" s="532">
        <v>28.394384708545378</v>
      </c>
      <c r="AM15" s="532">
        <v>53.816535336270199</v>
      </c>
      <c r="AN15" s="532">
        <v>58.788314320082534</v>
      </c>
      <c r="AO15" s="883"/>
      <c r="AP15" s="532">
        <f t="shared" si="27"/>
        <v>120</v>
      </c>
      <c r="AQ15" s="532">
        <f t="shared" si="28"/>
        <v>100</v>
      </c>
      <c r="AR15" s="532">
        <f t="shared" si="29"/>
        <v>125</v>
      </c>
      <c r="AS15" s="782">
        <f t="shared" si="30"/>
        <v>110</v>
      </c>
      <c r="AT15" s="782">
        <f t="shared" si="31"/>
        <v>135</v>
      </c>
      <c r="AU15" s="782">
        <f t="shared" si="32"/>
        <v>105</v>
      </c>
      <c r="AV15" s="782">
        <f t="shared" si="33"/>
        <v>130</v>
      </c>
      <c r="AW15" s="782">
        <f t="shared" si="34"/>
        <v>120</v>
      </c>
      <c r="AX15" s="782">
        <f t="shared" si="35"/>
        <v>135</v>
      </c>
      <c r="AY15" s="782">
        <f t="shared" si="36"/>
        <v>125</v>
      </c>
      <c r="AZ15" s="782">
        <f t="shared" si="23"/>
        <v>122.61837036635589</v>
      </c>
      <c r="BA15" s="782">
        <f t="shared" si="18"/>
        <v>114.13744440858186</v>
      </c>
      <c r="BB15" s="782">
        <f t="shared" si="6"/>
        <v>83.656384316235247</v>
      </c>
      <c r="BC15" s="533">
        <f t="shared" si="7"/>
        <v>112.60484965635274</v>
      </c>
      <c r="BE15" s="535" t="s">
        <v>16</v>
      </c>
      <c r="BF15" s="532">
        <f t="shared" si="2"/>
        <v>220</v>
      </c>
      <c r="BG15" s="532">
        <f t="shared" si="2"/>
        <v>220</v>
      </c>
      <c r="BH15" s="532">
        <f t="shared" si="2"/>
        <v>235</v>
      </c>
      <c r="BI15" s="532">
        <f t="shared" si="2"/>
        <v>240</v>
      </c>
      <c r="BJ15" s="532">
        <f t="shared" si="2"/>
        <v>250</v>
      </c>
      <c r="BK15" s="532">
        <f t="shared" si="2"/>
        <v>255</v>
      </c>
      <c r="BL15" s="532">
        <f t="shared" si="2"/>
        <v>236.75581477493773</v>
      </c>
      <c r="BM15" s="532">
        <f t="shared" si="2"/>
        <v>196.26123397258797</v>
      </c>
      <c r="BN15" s="570"/>
      <c r="BO15" s="565"/>
      <c r="BP15" s="559"/>
      <c r="BQ15" s="523"/>
      <c r="BR15" s="818"/>
      <c r="BS15" s="818"/>
      <c r="BT15" s="818"/>
      <c r="BU15" s="818"/>
      <c r="BV15" s="818"/>
      <c r="BW15" s="818"/>
      <c r="BX15" s="818"/>
      <c r="BY15" s="818"/>
      <c r="BZ15" s="818"/>
      <c r="CA15" s="818"/>
      <c r="CB15" s="818"/>
      <c r="CC15" s="818"/>
      <c r="CD15" s="818"/>
      <c r="CE15" s="818"/>
      <c r="CF15" s="818"/>
      <c r="CG15" s="818"/>
      <c r="CH15" s="818"/>
      <c r="CI15" s="818"/>
      <c r="CJ15" s="818"/>
      <c r="CK15" s="818"/>
      <c r="CL15" s="818"/>
      <c r="CM15" s="818"/>
      <c r="CN15" s="818"/>
      <c r="CO15" s="818"/>
      <c r="CP15" s="818"/>
      <c r="CQ15" s="818"/>
      <c r="CR15" s="829"/>
      <c r="CS15" s="818"/>
      <c r="CT15" s="818"/>
      <c r="CU15" s="818"/>
      <c r="CV15" s="820"/>
      <c r="CW15" s="820"/>
      <c r="CX15" s="820"/>
      <c r="CY15" s="820"/>
      <c r="CZ15" s="820"/>
      <c r="DA15" s="820"/>
      <c r="DB15" s="820"/>
      <c r="DC15" s="820"/>
      <c r="DD15" s="820"/>
      <c r="DE15" s="820"/>
      <c r="DF15" s="820"/>
    </row>
    <row r="16" spans="1:110" ht="12.75" customHeight="1" x14ac:dyDescent="0.2">
      <c r="B16" s="535" t="s">
        <v>17</v>
      </c>
      <c r="C16" s="532">
        <v>335</v>
      </c>
      <c r="D16" s="532">
        <v>335</v>
      </c>
      <c r="E16" s="532">
        <v>340</v>
      </c>
      <c r="F16" s="532">
        <v>335</v>
      </c>
      <c r="G16" s="532">
        <v>340</v>
      </c>
      <c r="H16" s="532">
        <v>345</v>
      </c>
      <c r="I16" s="726">
        <v>372.26277000000005</v>
      </c>
      <c r="J16" s="726">
        <v>315.79295448973193</v>
      </c>
      <c r="K16" s="726">
        <v>347.37224993870512</v>
      </c>
      <c r="L16" s="559">
        <f t="shared" si="5"/>
        <v>-0.15169342749549763</v>
      </c>
      <c r="M16" s="559">
        <f t="shared" si="5"/>
        <v>0.10000000000000009</v>
      </c>
      <c r="N16" s="533"/>
      <c r="O16" s="532">
        <v>70</v>
      </c>
      <c r="P16" s="532">
        <v>100</v>
      </c>
      <c r="Q16" s="532">
        <v>85</v>
      </c>
      <c r="R16" s="532">
        <v>80</v>
      </c>
      <c r="S16" s="532">
        <v>70</v>
      </c>
      <c r="T16" s="532">
        <v>100</v>
      </c>
      <c r="U16" s="532">
        <v>85</v>
      </c>
      <c r="V16" s="532">
        <v>75</v>
      </c>
      <c r="W16" s="532">
        <v>70</v>
      </c>
      <c r="X16" s="532">
        <v>105</v>
      </c>
      <c r="Y16" s="532">
        <v>85</v>
      </c>
      <c r="Z16" s="532">
        <v>80</v>
      </c>
      <c r="AA16" s="532">
        <v>85</v>
      </c>
      <c r="AB16" s="532">
        <v>85</v>
      </c>
      <c r="AC16" s="532">
        <v>85</v>
      </c>
      <c r="AD16" s="532">
        <v>85</v>
      </c>
      <c r="AE16" s="532">
        <v>90</v>
      </c>
      <c r="AF16" s="532">
        <v>85</v>
      </c>
      <c r="AG16" s="532">
        <v>93.953139452957743</v>
      </c>
      <c r="AH16" s="532">
        <v>96.114760528164354</v>
      </c>
      <c r="AI16" s="532">
        <v>106.70696835593304</v>
      </c>
      <c r="AJ16" s="532">
        <v>75.487901662944893</v>
      </c>
      <c r="AK16" s="532">
        <v>78.920637140484502</v>
      </c>
      <c r="AL16" s="532">
        <v>57.668856316898612</v>
      </c>
      <c r="AM16" s="532">
        <v>93.902132153221075</v>
      </c>
      <c r="AN16" s="532">
        <v>85.301328879127723</v>
      </c>
      <c r="AO16" s="883"/>
      <c r="AP16" s="532">
        <f t="shared" si="27"/>
        <v>165</v>
      </c>
      <c r="AQ16" s="532">
        <f t="shared" si="28"/>
        <v>170</v>
      </c>
      <c r="AR16" s="532">
        <f t="shared" si="29"/>
        <v>165</v>
      </c>
      <c r="AS16" s="532">
        <f t="shared" si="30"/>
        <v>170</v>
      </c>
      <c r="AT16" s="782">
        <f t="shared" si="31"/>
        <v>160</v>
      </c>
      <c r="AU16" s="782">
        <f t="shared" si="32"/>
        <v>175</v>
      </c>
      <c r="AV16" s="782">
        <f t="shared" si="33"/>
        <v>165</v>
      </c>
      <c r="AW16" s="782">
        <f t="shared" si="34"/>
        <v>170</v>
      </c>
      <c r="AX16" s="782">
        <f t="shared" si="35"/>
        <v>170</v>
      </c>
      <c r="AY16" s="782">
        <f t="shared" si="36"/>
        <v>175</v>
      </c>
      <c r="AZ16" s="782">
        <f t="shared" si="23"/>
        <v>190.06789998112208</v>
      </c>
      <c r="BA16" s="782">
        <f t="shared" si="18"/>
        <v>182.19487001887794</v>
      </c>
      <c r="BB16" s="782">
        <f t="shared" si="6"/>
        <v>136.58949345738313</v>
      </c>
      <c r="BC16" s="533">
        <f t="shared" si="7"/>
        <v>179.2034610323488</v>
      </c>
      <c r="BE16" s="535" t="s">
        <v>17</v>
      </c>
      <c r="BF16" s="532">
        <f t="shared" si="2"/>
        <v>335</v>
      </c>
      <c r="BG16" s="532">
        <f t="shared" si="2"/>
        <v>335</v>
      </c>
      <c r="BH16" s="532">
        <f t="shared" si="2"/>
        <v>340</v>
      </c>
      <c r="BI16" s="532">
        <f t="shared" si="2"/>
        <v>335</v>
      </c>
      <c r="BJ16" s="532">
        <f t="shared" si="2"/>
        <v>340</v>
      </c>
      <c r="BK16" s="532">
        <f t="shared" si="2"/>
        <v>345</v>
      </c>
      <c r="BL16" s="532">
        <f t="shared" si="2"/>
        <v>372.26277000000005</v>
      </c>
      <c r="BM16" s="532">
        <f t="shared" si="2"/>
        <v>315.79295448973193</v>
      </c>
      <c r="BN16" s="532"/>
      <c r="BO16" s="565"/>
      <c r="BP16" s="559"/>
      <c r="BQ16" s="523"/>
      <c r="BR16" s="818"/>
      <c r="BS16" s="818"/>
      <c r="BT16" s="818"/>
      <c r="BU16" s="818"/>
      <c r="BV16" s="818"/>
      <c r="BW16" s="818"/>
      <c r="BX16" s="818"/>
      <c r="BY16" s="818"/>
      <c r="BZ16" s="818"/>
      <c r="CA16" s="818"/>
      <c r="CB16" s="818"/>
      <c r="CC16" s="818"/>
      <c r="CD16" s="818"/>
      <c r="CE16" s="818"/>
      <c r="CF16" s="818"/>
      <c r="CG16" s="818"/>
      <c r="CH16" s="818"/>
      <c r="CI16" s="818"/>
      <c r="CJ16" s="818"/>
      <c r="CK16" s="818"/>
      <c r="CL16" s="818"/>
      <c r="CM16" s="818"/>
      <c r="CN16" s="818"/>
      <c r="CO16" s="818"/>
      <c r="CP16" s="818"/>
      <c r="CQ16" s="818"/>
      <c r="CR16" s="827"/>
      <c r="CS16" s="818"/>
      <c r="CT16" s="818"/>
      <c r="CU16" s="818"/>
      <c r="CV16" s="820"/>
      <c r="CW16" s="820"/>
      <c r="CX16" s="820"/>
      <c r="CY16" s="820"/>
      <c r="CZ16" s="820"/>
      <c r="DA16" s="820"/>
      <c r="DB16" s="820"/>
      <c r="DC16" s="820"/>
      <c r="DD16" s="820"/>
      <c r="DE16" s="820"/>
      <c r="DF16" s="820"/>
    </row>
    <row r="17" spans="2:110" ht="12.75" customHeight="1" x14ac:dyDescent="0.2">
      <c r="B17" s="535" t="s">
        <v>18</v>
      </c>
      <c r="C17" s="532">
        <v>1990</v>
      </c>
      <c r="D17" s="532">
        <v>1975</v>
      </c>
      <c r="E17" s="532">
        <v>1765</v>
      </c>
      <c r="F17" s="532">
        <v>1450</v>
      </c>
      <c r="G17" s="532">
        <v>1340</v>
      </c>
      <c r="H17" s="532">
        <v>1095</v>
      </c>
      <c r="I17" s="726">
        <v>871.19551282051236</v>
      </c>
      <c r="J17" s="726">
        <v>831.88593173076879</v>
      </c>
      <c r="K17" s="726">
        <v>906.75566558653804</v>
      </c>
      <c r="L17" s="559">
        <f t="shared" si="5"/>
        <v>-4.5121422816421619E-2</v>
      </c>
      <c r="M17" s="559">
        <f t="shared" si="5"/>
        <v>9.000000000000008E-2</v>
      </c>
      <c r="N17" s="533"/>
      <c r="O17" s="532">
        <v>500</v>
      </c>
      <c r="P17" s="532">
        <v>440</v>
      </c>
      <c r="Q17" s="532">
        <v>440</v>
      </c>
      <c r="R17" s="532">
        <v>405</v>
      </c>
      <c r="S17" s="532">
        <v>530</v>
      </c>
      <c r="T17" s="532">
        <v>390</v>
      </c>
      <c r="U17" s="532">
        <v>310</v>
      </c>
      <c r="V17" s="532">
        <v>340</v>
      </c>
      <c r="W17" s="532">
        <v>375</v>
      </c>
      <c r="X17" s="532">
        <v>425</v>
      </c>
      <c r="Y17" s="532">
        <v>325</v>
      </c>
      <c r="Z17" s="532">
        <v>315</v>
      </c>
      <c r="AA17" s="532">
        <v>305</v>
      </c>
      <c r="AB17" s="532">
        <v>395</v>
      </c>
      <c r="AC17" s="532">
        <v>285</v>
      </c>
      <c r="AD17" s="532">
        <v>275</v>
      </c>
      <c r="AE17" s="532">
        <v>250</v>
      </c>
      <c r="AF17" s="532">
        <v>285</v>
      </c>
      <c r="AG17" s="532">
        <v>232.16878205128197</v>
      </c>
      <c r="AH17" s="532">
        <v>212.59099358974328</v>
      </c>
      <c r="AI17" s="532">
        <v>220.856314102564</v>
      </c>
      <c r="AJ17" s="532">
        <v>206.57942307692301</v>
      </c>
      <c r="AK17" s="532">
        <v>127.69283012820509</v>
      </c>
      <c r="AL17" s="532">
        <v>214.7169035256407</v>
      </c>
      <c r="AM17" s="532">
        <v>251.77619807692292</v>
      </c>
      <c r="AN17" s="532">
        <v>237.7</v>
      </c>
      <c r="AO17" s="883"/>
      <c r="AP17" s="532">
        <f t="shared" si="27"/>
        <v>1035</v>
      </c>
      <c r="AQ17" s="532">
        <f t="shared" si="28"/>
        <v>940</v>
      </c>
      <c r="AR17" s="532">
        <f t="shared" si="29"/>
        <v>845</v>
      </c>
      <c r="AS17" s="532">
        <f t="shared" si="30"/>
        <v>920</v>
      </c>
      <c r="AT17" s="782">
        <f t="shared" si="31"/>
        <v>650</v>
      </c>
      <c r="AU17" s="782">
        <f t="shared" si="32"/>
        <v>800</v>
      </c>
      <c r="AV17" s="782">
        <f t="shared" si="33"/>
        <v>640</v>
      </c>
      <c r="AW17" s="782">
        <f t="shared" si="34"/>
        <v>700</v>
      </c>
      <c r="AX17" s="782">
        <f t="shared" si="35"/>
        <v>560</v>
      </c>
      <c r="AY17" s="782">
        <f t="shared" si="36"/>
        <v>535</v>
      </c>
      <c r="AZ17" s="782">
        <f t="shared" si="23"/>
        <v>444.75977564102527</v>
      </c>
      <c r="BA17" s="782">
        <f t="shared" si="18"/>
        <v>427.43573717948698</v>
      </c>
      <c r="BB17" s="782">
        <f t="shared" si="6"/>
        <v>342.40973365384582</v>
      </c>
      <c r="BC17" s="533">
        <f t="shared" si="7"/>
        <v>489.47619807692291</v>
      </c>
      <c r="BE17" s="535" t="s">
        <v>18</v>
      </c>
      <c r="BF17" s="532">
        <f t="shared" si="2"/>
        <v>1990</v>
      </c>
      <c r="BG17" s="532">
        <f t="shared" si="2"/>
        <v>1975</v>
      </c>
      <c r="BH17" s="532">
        <f t="shared" si="2"/>
        <v>1765</v>
      </c>
      <c r="BI17" s="532">
        <f t="shared" si="2"/>
        <v>1450</v>
      </c>
      <c r="BJ17" s="532">
        <f t="shared" si="2"/>
        <v>1340</v>
      </c>
      <c r="BK17" s="532">
        <f t="shared" si="2"/>
        <v>1095</v>
      </c>
      <c r="BL17" s="532">
        <f t="shared" si="2"/>
        <v>871.19551282051236</v>
      </c>
      <c r="BM17" s="532">
        <f t="shared" si="2"/>
        <v>831.88593173076879</v>
      </c>
      <c r="BN17" s="532"/>
      <c r="BO17" s="565"/>
      <c r="BP17" s="559"/>
      <c r="BQ17" s="523"/>
      <c r="BR17" s="818"/>
      <c r="BS17" s="818"/>
      <c r="BT17" s="818"/>
      <c r="BU17" s="818"/>
      <c r="BV17" s="818"/>
      <c r="BW17" s="818"/>
      <c r="BX17" s="818"/>
      <c r="BY17" s="818"/>
      <c r="BZ17" s="818"/>
      <c r="CA17" s="818"/>
      <c r="CB17" s="818"/>
      <c r="CC17" s="818"/>
      <c r="CD17" s="818"/>
      <c r="CE17" s="818"/>
      <c r="CF17" s="818"/>
      <c r="CG17" s="818"/>
      <c r="CH17" s="818"/>
      <c r="CI17" s="818"/>
      <c r="CJ17" s="818"/>
      <c r="CK17" s="818"/>
      <c r="CL17" s="818"/>
      <c r="CM17" s="818"/>
      <c r="CN17" s="818"/>
      <c r="CO17" s="818"/>
      <c r="CP17" s="818"/>
      <c r="CQ17" s="818"/>
      <c r="CR17" s="825"/>
      <c r="CS17" s="818"/>
      <c r="CT17" s="818"/>
      <c r="CU17" s="818"/>
      <c r="CV17" s="820"/>
      <c r="CW17" s="820"/>
      <c r="CX17" s="820"/>
      <c r="CY17" s="820"/>
      <c r="CZ17" s="820"/>
      <c r="DA17" s="820"/>
      <c r="DB17" s="820"/>
      <c r="DC17" s="820"/>
      <c r="DD17" s="820"/>
      <c r="DE17" s="820"/>
      <c r="DF17" s="820"/>
    </row>
    <row r="18" spans="2:110" ht="12.75" customHeight="1" x14ac:dyDescent="0.2">
      <c r="B18" s="535" t="s">
        <v>21</v>
      </c>
      <c r="C18" s="532">
        <v>140</v>
      </c>
      <c r="D18" s="532">
        <v>175</v>
      </c>
      <c r="E18" s="532">
        <v>180</v>
      </c>
      <c r="F18" s="532">
        <v>145</v>
      </c>
      <c r="G18" s="532">
        <v>175</v>
      </c>
      <c r="H18" s="532">
        <v>195</v>
      </c>
      <c r="I18" s="726">
        <v>102.39351265721356</v>
      </c>
      <c r="J18" s="726">
        <v>48.177770738811638</v>
      </c>
      <c r="K18" s="726">
        <v>65.039990497395721</v>
      </c>
      <c r="L18" s="559">
        <f t="shared" si="5"/>
        <v>-0.52948414905836771</v>
      </c>
      <c r="M18" s="559">
        <f t="shared" si="5"/>
        <v>0.35000000000000009</v>
      </c>
      <c r="N18" s="533"/>
      <c r="O18" s="532">
        <v>40</v>
      </c>
      <c r="P18" s="532">
        <v>45</v>
      </c>
      <c r="Q18" s="532">
        <v>55</v>
      </c>
      <c r="R18" s="532">
        <v>30</v>
      </c>
      <c r="S18" s="532">
        <v>40</v>
      </c>
      <c r="T18" s="532">
        <v>55</v>
      </c>
      <c r="U18" s="532">
        <v>35</v>
      </c>
      <c r="V18" s="532">
        <v>30</v>
      </c>
      <c r="W18" s="532">
        <v>40</v>
      </c>
      <c r="X18" s="532">
        <v>40</v>
      </c>
      <c r="Y18" s="532">
        <v>45</v>
      </c>
      <c r="Z18" s="532">
        <v>40</v>
      </c>
      <c r="AA18" s="532">
        <v>40</v>
      </c>
      <c r="AB18" s="532">
        <v>50</v>
      </c>
      <c r="AC18" s="532">
        <v>50</v>
      </c>
      <c r="AD18" s="532">
        <v>45</v>
      </c>
      <c r="AE18" s="532">
        <v>50</v>
      </c>
      <c r="AF18" s="532">
        <v>50</v>
      </c>
      <c r="AG18" s="532">
        <v>22.599110487746586</v>
      </c>
      <c r="AH18" s="532">
        <v>33.385049584171085</v>
      </c>
      <c r="AI18" s="532">
        <v>19.290420000000001</v>
      </c>
      <c r="AJ18" s="532">
        <v>27.118932585295898</v>
      </c>
      <c r="AK18" s="532">
        <v>15.819377341422609</v>
      </c>
      <c r="AL18" s="532">
        <v>3.3385049584171091</v>
      </c>
      <c r="AM18" s="532">
        <v>8.680689000000001</v>
      </c>
      <c r="AN18" s="532">
        <v>20.339199438971921</v>
      </c>
      <c r="AO18" s="883"/>
      <c r="AP18" s="532">
        <f t="shared" si="27"/>
        <v>90</v>
      </c>
      <c r="AQ18" s="532">
        <f t="shared" si="28"/>
        <v>85</v>
      </c>
      <c r="AR18" s="532">
        <f t="shared" si="29"/>
        <v>85</v>
      </c>
      <c r="AS18" s="532">
        <f t="shared" si="30"/>
        <v>95</v>
      </c>
      <c r="AT18" s="782">
        <f t="shared" si="31"/>
        <v>65</v>
      </c>
      <c r="AU18" s="782">
        <f t="shared" si="32"/>
        <v>80</v>
      </c>
      <c r="AV18" s="782">
        <f t="shared" si="33"/>
        <v>85</v>
      </c>
      <c r="AW18" s="782">
        <f t="shared" si="34"/>
        <v>90</v>
      </c>
      <c r="AX18" s="782">
        <f t="shared" si="35"/>
        <v>95</v>
      </c>
      <c r="AY18" s="782">
        <f t="shared" si="36"/>
        <v>100</v>
      </c>
      <c r="AZ18" s="782">
        <f t="shared" si="23"/>
        <v>55.984160071917671</v>
      </c>
      <c r="BA18" s="782">
        <f t="shared" si="18"/>
        <v>46.409352585295899</v>
      </c>
      <c r="BB18" s="782">
        <f t="shared" si="6"/>
        <v>19.157882299839716</v>
      </c>
      <c r="BC18" s="533">
        <f t="shared" si="7"/>
        <v>29.019888438971922</v>
      </c>
      <c r="BE18" s="535" t="s">
        <v>21</v>
      </c>
      <c r="BF18" s="532">
        <f t="shared" si="2"/>
        <v>140</v>
      </c>
      <c r="BG18" s="532">
        <f t="shared" si="2"/>
        <v>175</v>
      </c>
      <c r="BH18" s="532">
        <f t="shared" si="2"/>
        <v>180</v>
      </c>
      <c r="BI18" s="532">
        <f t="shared" si="2"/>
        <v>145</v>
      </c>
      <c r="BJ18" s="532">
        <f t="shared" si="2"/>
        <v>175</v>
      </c>
      <c r="BK18" s="532">
        <f t="shared" si="2"/>
        <v>195</v>
      </c>
      <c r="BL18" s="532">
        <f t="shared" si="2"/>
        <v>102.39351265721356</v>
      </c>
      <c r="BM18" s="532">
        <f t="shared" si="2"/>
        <v>48.177770738811638</v>
      </c>
      <c r="BN18" s="532"/>
      <c r="BO18" s="565"/>
      <c r="BP18" s="559"/>
      <c r="BQ18" s="523"/>
      <c r="BR18" s="818"/>
      <c r="BS18" s="818"/>
      <c r="BT18" s="818"/>
      <c r="BU18" s="818"/>
      <c r="BV18" s="818"/>
      <c r="BW18" s="818"/>
      <c r="BX18" s="818"/>
      <c r="BY18" s="818"/>
      <c r="BZ18" s="818"/>
      <c r="CA18" s="818"/>
      <c r="CB18" s="818"/>
      <c r="CC18" s="818"/>
      <c r="CD18" s="818"/>
      <c r="CE18" s="818"/>
      <c r="CF18" s="818"/>
      <c r="CG18" s="818"/>
      <c r="CH18" s="818"/>
      <c r="CI18" s="818"/>
      <c r="CJ18" s="818"/>
      <c r="CK18" s="818"/>
      <c r="CL18" s="818"/>
      <c r="CM18" s="818"/>
      <c r="CN18" s="818"/>
      <c r="CO18" s="818"/>
      <c r="CP18" s="818"/>
      <c r="CQ18" s="818"/>
      <c r="CR18" s="825"/>
      <c r="CS18" s="818"/>
      <c r="CT18" s="818"/>
      <c r="CU18" s="818"/>
      <c r="CV18" s="820"/>
      <c r="CW18" s="820"/>
      <c r="CX18" s="820"/>
      <c r="CY18" s="820"/>
      <c r="CZ18" s="820"/>
      <c r="DA18" s="820"/>
      <c r="DB18" s="820"/>
      <c r="DC18" s="820"/>
      <c r="DD18" s="820"/>
      <c r="DE18" s="820"/>
      <c r="DF18" s="820"/>
    </row>
    <row r="19" spans="2:110" ht="12.75" customHeight="1" x14ac:dyDescent="0.2">
      <c r="B19" s="401" t="s">
        <v>19</v>
      </c>
      <c r="C19" s="403">
        <v>60</v>
      </c>
      <c r="D19" s="403">
        <v>65</v>
      </c>
      <c r="E19" s="403">
        <v>70</v>
      </c>
      <c r="F19" s="403">
        <v>70</v>
      </c>
      <c r="G19" s="403">
        <v>75</v>
      </c>
      <c r="H19" s="403">
        <v>75</v>
      </c>
      <c r="I19" s="1012">
        <v>176</v>
      </c>
      <c r="J19" s="1012">
        <v>151.35999999999999</v>
      </c>
      <c r="K19" s="1012">
        <v>174.06399999999996</v>
      </c>
      <c r="L19" s="568">
        <f t="shared" si="5"/>
        <v>-0.14000000000000012</v>
      </c>
      <c r="M19" s="568">
        <f t="shared" si="5"/>
        <v>0.14999999999999991</v>
      </c>
      <c r="N19" s="533"/>
      <c r="O19" s="403">
        <v>15</v>
      </c>
      <c r="P19" s="403">
        <v>15</v>
      </c>
      <c r="Q19" s="403">
        <v>20</v>
      </c>
      <c r="R19" s="403">
        <v>20</v>
      </c>
      <c r="S19" s="403">
        <v>20</v>
      </c>
      <c r="T19" s="403">
        <v>20</v>
      </c>
      <c r="U19" s="403">
        <v>20</v>
      </c>
      <c r="V19" s="403">
        <v>20</v>
      </c>
      <c r="W19" s="403">
        <v>20</v>
      </c>
      <c r="X19" s="403">
        <v>20</v>
      </c>
      <c r="Y19" s="403">
        <v>20</v>
      </c>
      <c r="Z19" s="403">
        <v>20</v>
      </c>
      <c r="AA19" s="403">
        <v>20</v>
      </c>
      <c r="AB19" s="403">
        <v>20</v>
      </c>
      <c r="AC19" s="403">
        <v>20</v>
      </c>
      <c r="AD19" s="403">
        <v>20</v>
      </c>
      <c r="AE19" s="403">
        <v>20</v>
      </c>
      <c r="AF19" s="403">
        <v>20</v>
      </c>
      <c r="AG19" s="403">
        <v>44</v>
      </c>
      <c r="AH19" s="403">
        <v>44</v>
      </c>
      <c r="AI19" s="403">
        <v>44</v>
      </c>
      <c r="AJ19" s="403">
        <v>44</v>
      </c>
      <c r="AK19" s="403">
        <v>37.839999999999996</v>
      </c>
      <c r="AL19" s="403">
        <v>37.839999999999996</v>
      </c>
      <c r="AM19" s="403">
        <v>37.839999999999996</v>
      </c>
      <c r="AN19" s="403">
        <v>37.839999999999996</v>
      </c>
      <c r="AO19" s="883"/>
      <c r="AP19" s="403">
        <f t="shared" si="27"/>
        <v>35</v>
      </c>
      <c r="AQ19" s="403">
        <f t="shared" si="28"/>
        <v>30</v>
      </c>
      <c r="AR19" s="403">
        <f t="shared" si="29"/>
        <v>40</v>
      </c>
      <c r="AS19" s="403">
        <f t="shared" si="30"/>
        <v>40</v>
      </c>
      <c r="AT19" s="403">
        <f t="shared" si="31"/>
        <v>40</v>
      </c>
      <c r="AU19" s="403">
        <f t="shared" si="32"/>
        <v>40</v>
      </c>
      <c r="AV19" s="403">
        <f t="shared" si="33"/>
        <v>40</v>
      </c>
      <c r="AW19" s="403">
        <f t="shared" si="34"/>
        <v>40</v>
      </c>
      <c r="AX19" s="403">
        <f t="shared" si="35"/>
        <v>40</v>
      </c>
      <c r="AY19" s="403">
        <f t="shared" si="36"/>
        <v>40</v>
      </c>
      <c r="AZ19" s="403">
        <f t="shared" si="23"/>
        <v>88</v>
      </c>
      <c r="BA19" s="403">
        <f t="shared" si="18"/>
        <v>88</v>
      </c>
      <c r="BB19" s="403">
        <f t="shared" si="6"/>
        <v>75.679999999999993</v>
      </c>
      <c r="BC19" s="909">
        <f t="shared" si="7"/>
        <v>75.679999999999993</v>
      </c>
      <c r="BE19" s="401" t="s">
        <v>19</v>
      </c>
      <c r="BF19" s="403">
        <f t="shared" si="2"/>
        <v>60</v>
      </c>
      <c r="BG19" s="403">
        <f t="shared" si="2"/>
        <v>65</v>
      </c>
      <c r="BH19" s="403">
        <f t="shared" si="2"/>
        <v>70</v>
      </c>
      <c r="BI19" s="403">
        <f t="shared" si="2"/>
        <v>70</v>
      </c>
      <c r="BJ19" s="403">
        <f t="shared" si="2"/>
        <v>75</v>
      </c>
      <c r="BK19" s="403">
        <f t="shared" si="2"/>
        <v>75</v>
      </c>
      <c r="BL19" s="403">
        <f t="shared" si="2"/>
        <v>176</v>
      </c>
      <c r="BM19" s="403">
        <f t="shared" si="2"/>
        <v>151.35999999999999</v>
      </c>
      <c r="BN19" s="403"/>
      <c r="BO19" s="567"/>
      <c r="BP19" s="568"/>
      <c r="BQ19" s="523"/>
      <c r="BR19" s="826"/>
      <c r="BS19" s="826"/>
      <c r="BT19" s="826"/>
      <c r="BU19" s="826"/>
      <c r="BV19" s="826"/>
      <c r="BW19" s="826"/>
      <c r="BX19" s="826"/>
      <c r="BY19" s="826"/>
      <c r="BZ19" s="826"/>
      <c r="CA19" s="826"/>
      <c r="CB19" s="826"/>
      <c r="CC19" s="826"/>
      <c r="CD19" s="826"/>
      <c r="CE19" s="826"/>
      <c r="CF19" s="826"/>
      <c r="CG19" s="826"/>
      <c r="CH19" s="826"/>
      <c r="CI19" s="826"/>
      <c r="CJ19" s="826"/>
      <c r="CK19" s="826"/>
      <c r="CL19" s="826"/>
      <c r="CM19" s="826"/>
      <c r="CN19" s="826"/>
      <c r="CO19" s="826"/>
      <c r="CP19" s="826"/>
      <c r="CQ19" s="826"/>
      <c r="CR19" s="827"/>
      <c r="CS19" s="826"/>
      <c r="CT19" s="826"/>
      <c r="CU19" s="826"/>
      <c r="CV19" s="826"/>
      <c r="CW19" s="826"/>
      <c r="CX19" s="826"/>
      <c r="CY19" s="826"/>
      <c r="CZ19" s="826"/>
      <c r="DA19" s="826"/>
      <c r="DB19" s="826"/>
      <c r="DC19" s="826"/>
      <c r="DD19" s="826"/>
      <c r="DE19" s="826"/>
      <c r="DF19" s="826"/>
    </row>
    <row r="20" spans="2:110" ht="12.75" customHeight="1" x14ac:dyDescent="0.2">
      <c r="B20" s="530" t="s">
        <v>12</v>
      </c>
      <c r="C20" s="524">
        <v>535</v>
      </c>
      <c r="D20" s="524">
        <v>540</v>
      </c>
      <c r="E20" s="524">
        <v>505</v>
      </c>
      <c r="F20" s="524">
        <v>560</v>
      </c>
      <c r="G20" s="524">
        <v>565</v>
      </c>
      <c r="H20" s="524">
        <v>575</v>
      </c>
      <c r="I20" s="881">
        <f t="shared" ref="I20:K20" si="37">SUM(I21:I25)</f>
        <v>701.97355560189203</v>
      </c>
      <c r="J20" s="881">
        <f t="shared" si="37"/>
        <v>593.61695116041608</v>
      </c>
      <c r="K20" s="881">
        <f t="shared" si="37"/>
        <v>604.75105474857469</v>
      </c>
      <c r="L20" s="563">
        <f t="shared" si="5"/>
        <v>-0.15435995213319387</v>
      </c>
      <c r="M20" s="563">
        <f t="shared" si="5"/>
        <v>1.8756377435639848E-2</v>
      </c>
      <c r="N20" s="533"/>
      <c r="O20" s="524">
        <v>145</v>
      </c>
      <c r="P20" s="524">
        <v>125</v>
      </c>
      <c r="Q20" s="524">
        <v>135</v>
      </c>
      <c r="R20" s="524">
        <v>130</v>
      </c>
      <c r="S20" s="524">
        <v>125</v>
      </c>
      <c r="T20" s="524">
        <v>115</v>
      </c>
      <c r="U20" s="524">
        <v>140</v>
      </c>
      <c r="V20" s="524">
        <v>135</v>
      </c>
      <c r="W20" s="524">
        <v>165</v>
      </c>
      <c r="X20" s="524">
        <v>130</v>
      </c>
      <c r="Y20" s="524">
        <v>150</v>
      </c>
      <c r="Z20" s="524">
        <v>135</v>
      </c>
      <c r="AA20" s="524">
        <v>160</v>
      </c>
      <c r="AB20" s="524">
        <v>135</v>
      </c>
      <c r="AC20" s="524">
        <v>145</v>
      </c>
      <c r="AD20" s="524">
        <v>135</v>
      </c>
      <c r="AE20" s="524">
        <v>155</v>
      </c>
      <c r="AF20" s="524">
        <v>140</v>
      </c>
      <c r="AG20" s="524">
        <f t="shared" ref="AG20:AN20" si="38">SUM(AG21:AG25)</f>
        <v>140.47294639936112</v>
      </c>
      <c r="AH20" s="524">
        <f t="shared" si="38"/>
        <v>203.01424668175167</v>
      </c>
      <c r="AI20" s="524">
        <f t="shared" si="38"/>
        <v>163.86929514896593</v>
      </c>
      <c r="AJ20" s="524">
        <f t="shared" si="38"/>
        <v>194.61706737181333</v>
      </c>
      <c r="AK20" s="524">
        <f t="shared" si="38"/>
        <v>180.67725234731031</v>
      </c>
      <c r="AL20" s="524">
        <f t="shared" si="38"/>
        <v>113.07175679620808</v>
      </c>
      <c r="AM20" s="524">
        <f t="shared" si="38"/>
        <v>123.59982388934318</v>
      </c>
      <c r="AN20" s="524">
        <f t="shared" si="38"/>
        <v>176.17209463609311</v>
      </c>
      <c r="AO20" s="883"/>
      <c r="AP20" s="524">
        <f t="shared" ref="AP20:AR20" si="39">SUM(AP21:AP25)</f>
        <v>270</v>
      </c>
      <c r="AQ20" s="524">
        <f t="shared" si="39"/>
        <v>270</v>
      </c>
      <c r="AR20" s="524">
        <f t="shared" si="39"/>
        <v>265</v>
      </c>
      <c r="AS20" s="524">
        <f>SUM(AS21:AS25)</f>
        <v>240</v>
      </c>
      <c r="AT20" s="524">
        <f>SUM(AT21:AT25)</f>
        <v>275</v>
      </c>
      <c r="AU20" s="524">
        <f t="shared" ref="AU20:AX20" si="40">SUM(AU21:AU25)</f>
        <v>295</v>
      </c>
      <c r="AV20" s="524">
        <f t="shared" si="40"/>
        <v>285</v>
      </c>
      <c r="AW20" s="524">
        <f t="shared" si="40"/>
        <v>295</v>
      </c>
      <c r="AX20" s="524">
        <f t="shared" si="40"/>
        <v>280</v>
      </c>
      <c r="AY20" s="524">
        <f>SUM(AY21:AY25)</f>
        <v>295</v>
      </c>
      <c r="AZ20" s="524">
        <f t="shared" si="23"/>
        <v>343.48719308111276</v>
      </c>
      <c r="BA20" s="524">
        <f t="shared" si="18"/>
        <v>358.48636252077927</v>
      </c>
      <c r="BB20" s="524">
        <f t="shared" si="6"/>
        <v>293.74900914351838</v>
      </c>
      <c r="BC20" s="524">
        <f t="shared" si="7"/>
        <v>299.77191852543626</v>
      </c>
      <c r="BE20" s="530" t="s">
        <v>12</v>
      </c>
      <c r="BF20" s="524">
        <f t="shared" si="2"/>
        <v>535</v>
      </c>
      <c r="BG20" s="524">
        <f t="shared" si="2"/>
        <v>540</v>
      </c>
      <c r="BH20" s="524">
        <f t="shared" si="2"/>
        <v>505</v>
      </c>
      <c r="BI20" s="524">
        <f t="shared" si="2"/>
        <v>560</v>
      </c>
      <c r="BJ20" s="524">
        <f t="shared" si="2"/>
        <v>565</v>
      </c>
      <c r="BK20" s="524">
        <f t="shared" si="2"/>
        <v>575</v>
      </c>
      <c r="BL20" s="524">
        <f t="shared" si="2"/>
        <v>701.97355560189203</v>
      </c>
      <c r="BM20" s="524">
        <f t="shared" si="2"/>
        <v>593.61695116041608</v>
      </c>
      <c r="BN20" s="524">
        <f>K20</f>
        <v>604.75105474857469</v>
      </c>
      <c r="BO20" s="563">
        <f t="shared" si="24"/>
        <v>-0.15435995213319387</v>
      </c>
      <c r="BP20" s="563">
        <f>M20</f>
        <v>1.8756377435639848E-2</v>
      </c>
      <c r="BQ20" s="541"/>
      <c r="BR20" s="823">
        <f t="shared" ref="BR20:CQ20" si="41">O20</f>
        <v>145</v>
      </c>
      <c r="BS20" s="823">
        <f t="shared" si="41"/>
        <v>125</v>
      </c>
      <c r="BT20" s="823">
        <f t="shared" si="41"/>
        <v>135</v>
      </c>
      <c r="BU20" s="823">
        <f t="shared" si="41"/>
        <v>130</v>
      </c>
      <c r="BV20" s="823">
        <f t="shared" si="41"/>
        <v>125</v>
      </c>
      <c r="BW20" s="823">
        <f t="shared" si="41"/>
        <v>115</v>
      </c>
      <c r="BX20" s="823">
        <f t="shared" si="41"/>
        <v>140</v>
      </c>
      <c r="BY20" s="823">
        <f t="shared" si="41"/>
        <v>135</v>
      </c>
      <c r="BZ20" s="823">
        <f t="shared" si="41"/>
        <v>165</v>
      </c>
      <c r="CA20" s="823">
        <f t="shared" si="41"/>
        <v>130</v>
      </c>
      <c r="CB20" s="823">
        <f t="shared" si="41"/>
        <v>150</v>
      </c>
      <c r="CC20" s="823">
        <f t="shared" si="41"/>
        <v>135</v>
      </c>
      <c r="CD20" s="823">
        <f t="shared" si="41"/>
        <v>160</v>
      </c>
      <c r="CE20" s="823">
        <f t="shared" si="41"/>
        <v>135</v>
      </c>
      <c r="CF20" s="823">
        <f t="shared" si="41"/>
        <v>145</v>
      </c>
      <c r="CG20" s="823">
        <f t="shared" si="41"/>
        <v>135</v>
      </c>
      <c r="CH20" s="823">
        <f t="shared" si="41"/>
        <v>155</v>
      </c>
      <c r="CI20" s="823">
        <f t="shared" si="41"/>
        <v>140</v>
      </c>
      <c r="CJ20" s="823">
        <f t="shared" si="41"/>
        <v>140.47294639936112</v>
      </c>
      <c r="CK20" s="823">
        <f t="shared" si="41"/>
        <v>203.01424668175167</v>
      </c>
      <c r="CL20" s="823">
        <f t="shared" si="41"/>
        <v>163.86929514896593</v>
      </c>
      <c r="CM20" s="823">
        <f t="shared" si="41"/>
        <v>194.61706737181333</v>
      </c>
      <c r="CN20" s="823">
        <f t="shared" si="41"/>
        <v>180.67725234731031</v>
      </c>
      <c r="CO20" s="823">
        <f t="shared" si="41"/>
        <v>113.07175679620808</v>
      </c>
      <c r="CP20" s="823">
        <f t="shared" si="41"/>
        <v>123.59982388934318</v>
      </c>
      <c r="CQ20" s="823">
        <f t="shared" si="41"/>
        <v>176.17209463609311</v>
      </c>
      <c r="CR20" s="824"/>
      <c r="CS20" s="823">
        <f t="shared" ref="CS20:DF20" si="42">AP20</f>
        <v>270</v>
      </c>
      <c r="CT20" s="823">
        <f t="shared" si="42"/>
        <v>270</v>
      </c>
      <c r="CU20" s="823">
        <f t="shared" si="42"/>
        <v>265</v>
      </c>
      <c r="CV20" s="823">
        <f t="shared" si="42"/>
        <v>240</v>
      </c>
      <c r="CW20" s="823">
        <f t="shared" si="42"/>
        <v>275</v>
      </c>
      <c r="CX20" s="823">
        <f t="shared" si="42"/>
        <v>295</v>
      </c>
      <c r="CY20" s="823">
        <f t="shared" si="42"/>
        <v>285</v>
      </c>
      <c r="CZ20" s="823">
        <f t="shared" si="42"/>
        <v>295</v>
      </c>
      <c r="DA20" s="823">
        <f t="shared" si="42"/>
        <v>280</v>
      </c>
      <c r="DB20" s="823">
        <f t="shared" si="42"/>
        <v>295</v>
      </c>
      <c r="DC20" s="823">
        <f t="shared" si="42"/>
        <v>343.48719308111276</v>
      </c>
      <c r="DD20" s="823">
        <f t="shared" si="42"/>
        <v>358.48636252077927</v>
      </c>
      <c r="DE20" s="823">
        <f t="shared" si="42"/>
        <v>293.74900914351838</v>
      </c>
      <c r="DF20" s="823">
        <f t="shared" si="42"/>
        <v>299.77191852543626</v>
      </c>
    </row>
    <row r="21" spans="2:110" ht="12.75" customHeight="1" x14ac:dyDescent="0.2">
      <c r="B21" s="535" t="s">
        <v>15</v>
      </c>
      <c r="C21" s="532">
        <v>55</v>
      </c>
      <c r="D21" s="532">
        <v>55</v>
      </c>
      <c r="E21" s="532">
        <v>50</v>
      </c>
      <c r="F21" s="532">
        <v>50</v>
      </c>
      <c r="G21" s="532">
        <v>50</v>
      </c>
      <c r="H21" s="532">
        <v>50</v>
      </c>
      <c r="I21" s="726">
        <v>77.014946329978727</v>
      </c>
      <c r="J21" s="726">
        <v>89.640125643777139</v>
      </c>
      <c r="K21" s="726">
        <v>100.8590338116868</v>
      </c>
      <c r="L21" s="559">
        <f t="shared" si="5"/>
        <v>0.16393154725713233</v>
      </c>
      <c r="M21" s="559">
        <f t="shared" si="5"/>
        <v>0.12515498039898709</v>
      </c>
      <c r="N21" s="533"/>
      <c r="O21" s="532">
        <v>15</v>
      </c>
      <c r="P21" s="532">
        <v>10</v>
      </c>
      <c r="Q21" s="532">
        <v>15</v>
      </c>
      <c r="R21" s="532">
        <v>15</v>
      </c>
      <c r="S21" s="532">
        <v>10</v>
      </c>
      <c r="T21" s="532">
        <v>10</v>
      </c>
      <c r="U21" s="532">
        <v>15</v>
      </c>
      <c r="V21" s="532">
        <v>10</v>
      </c>
      <c r="W21" s="532">
        <v>15</v>
      </c>
      <c r="X21" s="532">
        <v>10</v>
      </c>
      <c r="Y21" s="532">
        <v>15</v>
      </c>
      <c r="Z21" s="532">
        <v>10</v>
      </c>
      <c r="AA21" s="532">
        <v>15</v>
      </c>
      <c r="AB21" s="532">
        <v>10</v>
      </c>
      <c r="AC21" s="532">
        <v>15</v>
      </c>
      <c r="AD21" s="532">
        <v>10</v>
      </c>
      <c r="AE21" s="532">
        <v>15</v>
      </c>
      <c r="AF21" s="532">
        <v>10</v>
      </c>
      <c r="AG21" s="532">
        <v>9.0362369441903034</v>
      </c>
      <c r="AH21" s="532">
        <v>22.659569795262811</v>
      </c>
      <c r="AI21" s="532">
        <v>22.659569795262811</v>
      </c>
      <c r="AJ21" s="532">
        <v>22.659569795262811</v>
      </c>
      <c r="AK21" s="532">
        <v>22.265497407896977</v>
      </c>
      <c r="AL21" s="532">
        <v>20.59216755000654</v>
      </c>
      <c r="AM21" s="532">
        <v>22.270886658956734</v>
      </c>
      <c r="AN21" s="532">
        <v>24.511574026916882</v>
      </c>
      <c r="AO21" s="883"/>
      <c r="AP21" s="532">
        <f t="shared" ref="AP21:AP25" si="43">D21-AQ21</f>
        <v>30</v>
      </c>
      <c r="AQ21" s="532">
        <f t="shared" ref="AQ21:AQ25" si="44">SUM(O21:P21)</f>
        <v>25</v>
      </c>
      <c r="AR21" s="532">
        <f t="shared" ref="AR21:AR25" si="45">SUM(Q21:R21)</f>
        <v>30</v>
      </c>
      <c r="AS21" s="782">
        <f t="shared" ref="AS21:AS25" si="46">SUM(S21:T21)</f>
        <v>20</v>
      </c>
      <c r="AT21" s="532">
        <f t="shared" ref="AT21:AT25" si="47">SUM(U21:V21)</f>
        <v>25</v>
      </c>
      <c r="AU21" s="532">
        <f t="shared" ref="AU21:AU25" si="48">SUM(W21:X21)</f>
        <v>25</v>
      </c>
      <c r="AV21" s="532">
        <f t="shared" ref="AV21:AV25" si="49">SUM(Y21:Z21)</f>
        <v>25</v>
      </c>
      <c r="AW21" s="532">
        <f t="shared" ref="AW21:AW25" si="50">SUM(AA21:AB21)</f>
        <v>25</v>
      </c>
      <c r="AX21" s="532">
        <f t="shared" ref="AX21:AX25" si="51">SUM(AC21:AD21)</f>
        <v>25</v>
      </c>
      <c r="AY21" s="532">
        <f t="shared" ref="AY21:AY25" si="52">SUM(AE21:AF21)</f>
        <v>25</v>
      </c>
      <c r="AZ21" s="532">
        <f t="shared" si="23"/>
        <v>31.695806739453115</v>
      </c>
      <c r="BA21" s="532">
        <f t="shared" si="18"/>
        <v>45.319139590525623</v>
      </c>
      <c r="BB21" s="532">
        <f t="shared" si="6"/>
        <v>42.857664957903516</v>
      </c>
      <c r="BC21" s="533">
        <f t="shared" si="7"/>
        <v>46.782460685873616</v>
      </c>
      <c r="BE21" s="535" t="s">
        <v>15</v>
      </c>
      <c r="BF21" s="532">
        <f t="shared" si="2"/>
        <v>55</v>
      </c>
      <c r="BG21" s="532">
        <f t="shared" si="2"/>
        <v>55</v>
      </c>
      <c r="BH21" s="532">
        <f t="shared" si="2"/>
        <v>50</v>
      </c>
      <c r="BI21" s="532">
        <f t="shared" si="2"/>
        <v>50</v>
      </c>
      <c r="BJ21" s="532">
        <f t="shared" si="2"/>
        <v>50</v>
      </c>
      <c r="BK21" s="532">
        <f t="shared" si="2"/>
        <v>50</v>
      </c>
      <c r="BL21" s="532">
        <f t="shared" si="2"/>
        <v>77.014946329978727</v>
      </c>
      <c r="BM21" s="532">
        <f t="shared" si="2"/>
        <v>89.640125643777139</v>
      </c>
      <c r="BN21" s="532"/>
      <c r="BO21" s="565"/>
      <c r="BP21" s="559"/>
      <c r="BQ21" s="523"/>
      <c r="BR21" s="818"/>
      <c r="BS21" s="818"/>
      <c r="BT21" s="818"/>
      <c r="BU21" s="818"/>
      <c r="BV21" s="818"/>
      <c r="BW21" s="818"/>
      <c r="BX21" s="818"/>
      <c r="BY21" s="818"/>
      <c r="BZ21" s="818"/>
      <c r="CA21" s="818"/>
      <c r="CB21" s="818"/>
      <c r="CC21" s="818"/>
      <c r="CD21" s="818"/>
      <c r="CE21" s="818"/>
      <c r="CF21" s="818"/>
      <c r="CG21" s="818"/>
      <c r="CH21" s="818"/>
      <c r="CI21" s="818"/>
      <c r="CJ21" s="818"/>
      <c r="CK21" s="818"/>
      <c r="CL21" s="818"/>
      <c r="CM21" s="818"/>
      <c r="CN21" s="818"/>
      <c r="CO21" s="818"/>
      <c r="CP21" s="818"/>
      <c r="CQ21" s="818"/>
      <c r="CR21" s="829"/>
      <c r="CS21" s="818"/>
      <c r="CT21" s="818"/>
      <c r="CU21" s="818"/>
      <c r="CV21" s="820"/>
      <c r="CW21" s="820"/>
      <c r="CX21" s="820"/>
      <c r="CY21" s="820"/>
      <c r="CZ21" s="820"/>
      <c r="DA21" s="820"/>
      <c r="DB21" s="820"/>
      <c r="DC21" s="820"/>
      <c r="DD21" s="820"/>
      <c r="DE21" s="820"/>
      <c r="DF21" s="820"/>
    </row>
    <row r="22" spans="2:110" ht="12.75" customHeight="1" x14ac:dyDescent="0.2">
      <c r="B22" s="535" t="s">
        <v>16</v>
      </c>
      <c r="C22" s="532">
        <v>110</v>
      </c>
      <c r="D22" s="532">
        <v>105</v>
      </c>
      <c r="E22" s="532">
        <v>75</v>
      </c>
      <c r="F22" s="532">
        <v>110</v>
      </c>
      <c r="G22" s="532">
        <v>115</v>
      </c>
      <c r="H22" s="532">
        <v>110</v>
      </c>
      <c r="I22" s="726">
        <v>125.07036318706687</v>
      </c>
      <c r="J22" s="726">
        <v>113.31672985150311</v>
      </c>
      <c r="K22" s="726">
        <v>122.60994269980262</v>
      </c>
      <c r="L22" s="559">
        <f t="shared" si="5"/>
        <v>-9.3976166983571807E-2</v>
      </c>
      <c r="M22" s="559">
        <f t="shared" si="5"/>
        <v>8.2010951608627147E-2</v>
      </c>
      <c r="N22" s="533"/>
      <c r="O22" s="532">
        <v>30</v>
      </c>
      <c r="P22" s="532">
        <v>20</v>
      </c>
      <c r="Q22" s="532">
        <v>20</v>
      </c>
      <c r="R22" s="532">
        <v>20</v>
      </c>
      <c r="S22" s="532">
        <v>20</v>
      </c>
      <c r="T22" s="532">
        <v>15</v>
      </c>
      <c r="U22" s="532">
        <v>30</v>
      </c>
      <c r="V22" s="532">
        <v>25</v>
      </c>
      <c r="W22" s="532">
        <v>35</v>
      </c>
      <c r="X22" s="532">
        <v>25</v>
      </c>
      <c r="Y22" s="532">
        <v>35</v>
      </c>
      <c r="Z22" s="532">
        <v>25</v>
      </c>
      <c r="AA22" s="532">
        <v>35</v>
      </c>
      <c r="AB22" s="532">
        <v>25</v>
      </c>
      <c r="AC22" s="532">
        <v>30</v>
      </c>
      <c r="AD22" s="532">
        <v>25</v>
      </c>
      <c r="AE22" s="532">
        <v>30</v>
      </c>
      <c r="AF22" s="532">
        <v>25</v>
      </c>
      <c r="AG22" s="532">
        <v>31.267590796766719</v>
      </c>
      <c r="AH22" s="532">
        <v>31.267590796766719</v>
      </c>
      <c r="AI22" s="532">
        <v>31.267590796766719</v>
      </c>
      <c r="AJ22" s="532">
        <v>31.267590796766719</v>
      </c>
      <c r="AK22" s="532">
        <v>26.87743787108268</v>
      </c>
      <c r="AL22" s="532">
        <v>25.481223864314323</v>
      </c>
      <c r="AM22" s="532">
        <v>28.92755989434793</v>
      </c>
      <c r="AN22" s="532">
        <v>32.030508221758168</v>
      </c>
      <c r="AO22" s="883"/>
      <c r="AP22" s="532">
        <f t="shared" si="43"/>
        <v>55</v>
      </c>
      <c r="AQ22" s="532">
        <f t="shared" si="44"/>
        <v>50</v>
      </c>
      <c r="AR22" s="532">
        <f t="shared" si="45"/>
        <v>40</v>
      </c>
      <c r="AS22" s="532">
        <f t="shared" si="46"/>
        <v>35</v>
      </c>
      <c r="AT22" s="532">
        <f t="shared" si="47"/>
        <v>55</v>
      </c>
      <c r="AU22" s="532">
        <f t="shared" si="48"/>
        <v>60</v>
      </c>
      <c r="AV22" s="532">
        <f t="shared" si="49"/>
        <v>60</v>
      </c>
      <c r="AW22" s="532">
        <f t="shared" si="50"/>
        <v>60</v>
      </c>
      <c r="AX22" s="532">
        <f t="shared" si="51"/>
        <v>55</v>
      </c>
      <c r="AY22" s="532">
        <f t="shared" si="52"/>
        <v>55</v>
      </c>
      <c r="AZ22" s="532">
        <f t="shared" si="23"/>
        <v>62.535181593533437</v>
      </c>
      <c r="BA22" s="532">
        <f t="shared" si="18"/>
        <v>62.535181593533437</v>
      </c>
      <c r="BB22" s="532">
        <f t="shared" si="6"/>
        <v>52.358661735397007</v>
      </c>
      <c r="BC22" s="533">
        <f t="shared" si="7"/>
        <v>60.958068116106098</v>
      </c>
      <c r="BE22" s="535" t="s">
        <v>16</v>
      </c>
      <c r="BF22" s="532">
        <f t="shared" ref="BF22:BM56" si="53">C22</f>
        <v>110</v>
      </c>
      <c r="BG22" s="532">
        <f t="shared" si="53"/>
        <v>105</v>
      </c>
      <c r="BH22" s="532">
        <f t="shared" si="53"/>
        <v>75</v>
      </c>
      <c r="BI22" s="532">
        <f t="shared" si="53"/>
        <v>110</v>
      </c>
      <c r="BJ22" s="532">
        <f t="shared" si="53"/>
        <v>115</v>
      </c>
      <c r="BK22" s="532">
        <f t="shared" si="53"/>
        <v>110</v>
      </c>
      <c r="BL22" s="532">
        <f t="shared" si="53"/>
        <v>125.07036318706687</v>
      </c>
      <c r="BM22" s="532">
        <f t="shared" si="53"/>
        <v>113.31672985150311</v>
      </c>
      <c r="BN22" s="532"/>
      <c r="BO22" s="565"/>
      <c r="BP22" s="559"/>
      <c r="BQ22" s="627"/>
      <c r="BR22" s="818"/>
      <c r="BS22" s="818"/>
      <c r="BT22" s="818"/>
      <c r="BU22" s="818"/>
      <c r="BV22" s="818"/>
      <c r="BW22" s="818"/>
      <c r="BX22" s="818"/>
      <c r="BY22" s="818"/>
      <c r="BZ22" s="818"/>
      <c r="CA22" s="818"/>
      <c r="CB22" s="818"/>
      <c r="CC22" s="818"/>
      <c r="CD22" s="818"/>
      <c r="CE22" s="818"/>
      <c r="CF22" s="818"/>
      <c r="CG22" s="818"/>
      <c r="CH22" s="818"/>
      <c r="CI22" s="818"/>
      <c r="CJ22" s="818"/>
      <c r="CK22" s="818"/>
      <c r="CL22" s="818"/>
      <c r="CM22" s="818"/>
      <c r="CN22" s="818"/>
      <c r="CO22" s="818"/>
      <c r="CP22" s="818"/>
      <c r="CQ22" s="818"/>
      <c r="CR22" s="829"/>
      <c r="CS22" s="818"/>
      <c r="CT22" s="818"/>
      <c r="CU22" s="818"/>
      <c r="CV22" s="820"/>
      <c r="CW22" s="820"/>
      <c r="CX22" s="820"/>
      <c r="CY22" s="820"/>
      <c r="CZ22" s="820"/>
      <c r="DA22" s="820"/>
      <c r="DB22" s="820"/>
      <c r="DC22" s="820"/>
      <c r="DD22" s="820"/>
      <c r="DE22" s="820"/>
      <c r="DF22" s="820"/>
    </row>
    <row r="23" spans="2:110" ht="12.75" customHeight="1" x14ac:dyDescent="0.2">
      <c r="B23" s="535" t="s">
        <v>17</v>
      </c>
      <c r="C23" s="532">
        <v>10</v>
      </c>
      <c r="D23" s="532">
        <v>10</v>
      </c>
      <c r="E23" s="532">
        <v>10</v>
      </c>
      <c r="F23" s="532">
        <v>15</v>
      </c>
      <c r="G23" s="532">
        <v>15</v>
      </c>
      <c r="H23" s="532">
        <v>15</v>
      </c>
      <c r="I23" s="726">
        <v>66.067551452618346</v>
      </c>
      <c r="J23" s="726">
        <v>61.671414941382473</v>
      </c>
      <c r="K23" s="726">
        <v>65.275970545084363</v>
      </c>
      <c r="L23" s="559">
        <f t="shared" si="5"/>
        <v>-6.654002478642862E-2</v>
      </c>
      <c r="M23" s="559">
        <f t="shared" si="5"/>
        <v>5.8447752611610282E-2</v>
      </c>
      <c r="N23" s="533"/>
      <c r="O23" s="532">
        <v>0</v>
      </c>
      <c r="P23" s="532">
        <v>5</v>
      </c>
      <c r="Q23" s="532">
        <v>0</v>
      </c>
      <c r="R23" s="532">
        <v>5</v>
      </c>
      <c r="S23" s="532">
        <v>0</v>
      </c>
      <c r="T23" s="532">
        <v>5</v>
      </c>
      <c r="U23" s="532">
        <v>5</v>
      </c>
      <c r="V23" s="532">
        <v>5</v>
      </c>
      <c r="W23" s="532">
        <v>5</v>
      </c>
      <c r="X23" s="532">
        <v>5</v>
      </c>
      <c r="Y23" s="532">
        <v>5</v>
      </c>
      <c r="Z23" s="532">
        <v>5</v>
      </c>
      <c r="AA23" s="532">
        <v>5</v>
      </c>
      <c r="AB23" s="532">
        <v>5</v>
      </c>
      <c r="AC23" s="532">
        <v>5</v>
      </c>
      <c r="AD23" s="532">
        <v>5</v>
      </c>
      <c r="AE23" s="532">
        <v>5</v>
      </c>
      <c r="AF23" s="532">
        <v>5</v>
      </c>
      <c r="AG23" s="532">
        <v>16.516887863154587</v>
      </c>
      <c r="AH23" s="532">
        <v>16.516887863154587</v>
      </c>
      <c r="AI23" s="532">
        <v>16.516887863154587</v>
      </c>
      <c r="AJ23" s="532">
        <v>16.516887863154587</v>
      </c>
      <c r="AK23" s="532">
        <v>15.669743048716537</v>
      </c>
      <c r="AL23" s="532">
        <v>14.662185795232862</v>
      </c>
      <c r="AM23" s="532">
        <v>15.598692106957518</v>
      </c>
      <c r="AN23" s="532">
        <v>15.740793990475556</v>
      </c>
      <c r="AO23" s="883"/>
      <c r="AP23" s="532">
        <f t="shared" si="43"/>
        <v>5</v>
      </c>
      <c r="AQ23" s="532">
        <f t="shared" si="44"/>
        <v>5</v>
      </c>
      <c r="AR23" s="532">
        <f t="shared" si="45"/>
        <v>5</v>
      </c>
      <c r="AS23" s="532">
        <f t="shared" si="46"/>
        <v>5</v>
      </c>
      <c r="AT23" s="532">
        <f t="shared" si="47"/>
        <v>10</v>
      </c>
      <c r="AU23" s="532">
        <f t="shared" si="48"/>
        <v>10</v>
      </c>
      <c r="AV23" s="532">
        <f t="shared" si="49"/>
        <v>10</v>
      </c>
      <c r="AW23" s="532">
        <f t="shared" si="50"/>
        <v>10</v>
      </c>
      <c r="AX23" s="532">
        <f t="shared" si="51"/>
        <v>10</v>
      </c>
      <c r="AY23" s="532">
        <f t="shared" si="52"/>
        <v>10</v>
      </c>
      <c r="AZ23" s="532">
        <f t="shared" si="23"/>
        <v>33.033775726309173</v>
      </c>
      <c r="BA23" s="532">
        <f t="shared" si="18"/>
        <v>33.033775726309173</v>
      </c>
      <c r="BB23" s="532">
        <f t="shared" si="6"/>
        <v>30.331928843949399</v>
      </c>
      <c r="BC23" s="533">
        <f t="shared" si="7"/>
        <v>31.339486097433074</v>
      </c>
      <c r="BE23" s="535" t="s">
        <v>17</v>
      </c>
      <c r="BF23" s="532">
        <f t="shared" si="53"/>
        <v>10</v>
      </c>
      <c r="BG23" s="532">
        <f t="shared" si="53"/>
        <v>10</v>
      </c>
      <c r="BH23" s="532">
        <f t="shared" si="53"/>
        <v>10</v>
      </c>
      <c r="BI23" s="532">
        <f t="shared" si="53"/>
        <v>15</v>
      </c>
      <c r="BJ23" s="532">
        <f t="shared" si="53"/>
        <v>15</v>
      </c>
      <c r="BK23" s="532">
        <f t="shared" si="53"/>
        <v>15</v>
      </c>
      <c r="BL23" s="532">
        <f t="shared" si="53"/>
        <v>66.067551452618346</v>
      </c>
      <c r="BM23" s="532">
        <f t="shared" si="53"/>
        <v>61.671414941382473</v>
      </c>
      <c r="BN23" s="532"/>
      <c r="BO23" s="565"/>
      <c r="BP23" s="559"/>
      <c r="BQ23" s="627"/>
      <c r="BR23" s="818"/>
      <c r="BS23" s="818"/>
      <c r="BT23" s="818"/>
      <c r="BU23" s="818"/>
      <c r="BV23" s="818"/>
      <c r="BW23" s="818"/>
      <c r="BX23" s="818"/>
      <c r="BY23" s="818"/>
      <c r="BZ23" s="818"/>
      <c r="CA23" s="818"/>
      <c r="CB23" s="818"/>
      <c r="CC23" s="818"/>
      <c r="CD23" s="818"/>
      <c r="CE23" s="818"/>
      <c r="CF23" s="818"/>
      <c r="CG23" s="818"/>
      <c r="CH23" s="818"/>
      <c r="CI23" s="818"/>
      <c r="CJ23" s="818"/>
      <c r="CK23" s="818"/>
      <c r="CL23" s="818"/>
      <c r="CM23" s="818"/>
      <c r="CN23" s="818"/>
      <c r="CO23" s="818"/>
      <c r="CP23" s="818"/>
      <c r="CQ23" s="818"/>
      <c r="CR23" s="829"/>
      <c r="CS23" s="818"/>
      <c r="CT23" s="818"/>
      <c r="CU23" s="818"/>
      <c r="CV23" s="820"/>
      <c r="CW23" s="820"/>
      <c r="CX23" s="820"/>
      <c r="CY23" s="820"/>
      <c r="CZ23" s="820"/>
      <c r="DA23" s="820"/>
      <c r="DB23" s="820"/>
      <c r="DC23" s="820"/>
      <c r="DD23" s="820"/>
      <c r="DE23" s="820"/>
      <c r="DF23" s="820"/>
    </row>
    <row r="24" spans="2:110" ht="12.75" customHeight="1" x14ac:dyDescent="0.2">
      <c r="B24" s="535" t="s">
        <v>18</v>
      </c>
      <c r="C24" s="532">
        <v>195</v>
      </c>
      <c r="D24" s="532">
        <v>215</v>
      </c>
      <c r="E24" s="532">
        <v>230</v>
      </c>
      <c r="F24" s="532">
        <v>225</v>
      </c>
      <c r="G24" s="532">
        <v>215</v>
      </c>
      <c r="H24" s="532">
        <v>215</v>
      </c>
      <c r="I24" s="726">
        <v>222.70452940112278</v>
      </c>
      <c r="J24" s="726">
        <v>193.06895071434366</v>
      </c>
      <c r="K24" s="726">
        <v>146.12146745164219</v>
      </c>
      <c r="L24" s="559">
        <f t="shared" si="5"/>
        <v>-0.13307128852059047</v>
      </c>
      <c r="M24" s="559">
        <f t="shared" si="5"/>
        <v>-0.24316433631093226</v>
      </c>
      <c r="N24" s="533"/>
      <c r="O24" s="532">
        <v>60</v>
      </c>
      <c r="P24" s="532">
        <v>50</v>
      </c>
      <c r="Q24" s="532">
        <v>65</v>
      </c>
      <c r="R24" s="532">
        <v>55</v>
      </c>
      <c r="S24" s="532">
        <v>60</v>
      </c>
      <c r="T24" s="532">
        <v>50</v>
      </c>
      <c r="U24" s="532">
        <v>50</v>
      </c>
      <c r="V24" s="532">
        <v>55</v>
      </c>
      <c r="W24" s="532">
        <v>70</v>
      </c>
      <c r="X24" s="532">
        <v>50</v>
      </c>
      <c r="Y24" s="532">
        <v>55</v>
      </c>
      <c r="Z24" s="532">
        <v>50</v>
      </c>
      <c r="AA24" s="532">
        <v>60</v>
      </c>
      <c r="AB24" s="532">
        <v>50</v>
      </c>
      <c r="AC24" s="532">
        <v>50</v>
      </c>
      <c r="AD24" s="532">
        <v>50</v>
      </c>
      <c r="AE24" s="532">
        <v>60</v>
      </c>
      <c r="AF24" s="532">
        <v>50</v>
      </c>
      <c r="AG24" s="532">
        <v>33.506333667388631</v>
      </c>
      <c r="AH24" s="532">
        <v>82.424301098706678</v>
      </c>
      <c r="AI24" s="532">
        <v>43.279349565920946</v>
      </c>
      <c r="AJ24" s="532">
        <v>63.494545069106557</v>
      </c>
      <c r="AK24" s="532">
        <v>83.945161250283888</v>
      </c>
      <c r="AL24" s="532">
        <v>21.133474597260658</v>
      </c>
      <c r="AM24" s="532">
        <v>21.352132023476603</v>
      </c>
      <c r="AN24" s="532">
        <v>66.638182843322525</v>
      </c>
      <c r="AO24" s="883"/>
      <c r="AP24" s="532">
        <f t="shared" si="43"/>
        <v>105</v>
      </c>
      <c r="AQ24" s="532">
        <f t="shared" si="44"/>
        <v>110</v>
      </c>
      <c r="AR24" s="532">
        <f t="shared" si="45"/>
        <v>120</v>
      </c>
      <c r="AS24" s="532">
        <f t="shared" si="46"/>
        <v>110</v>
      </c>
      <c r="AT24" s="532">
        <f t="shared" si="47"/>
        <v>105</v>
      </c>
      <c r="AU24" s="532">
        <f t="shared" si="48"/>
        <v>120</v>
      </c>
      <c r="AV24" s="532">
        <f t="shared" si="49"/>
        <v>105</v>
      </c>
      <c r="AW24" s="532">
        <f t="shared" si="50"/>
        <v>110</v>
      </c>
      <c r="AX24" s="532">
        <f t="shared" si="51"/>
        <v>100</v>
      </c>
      <c r="AY24" s="532">
        <f t="shared" si="52"/>
        <v>110</v>
      </c>
      <c r="AZ24" s="532">
        <f t="shared" si="23"/>
        <v>115.93063476609531</v>
      </c>
      <c r="BA24" s="532">
        <f t="shared" si="18"/>
        <v>106.7738946350275</v>
      </c>
      <c r="BB24" s="532">
        <f t="shared" si="6"/>
        <v>105.07863584754455</v>
      </c>
      <c r="BC24" s="533">
        <f t="shared" si="7"/>
        <v>87.990314866799125</v>
      </c>
      <c r="BE24" s="535" t="s">
        <v>18</v>
      </c>
      <c r="BF24" s="532">
        <f t="shared" si="53"/>
        <v>195</v>
      </c>
      <c r="BG24" s="532">
        <f t="shared" si="53"/>
        <v>215</v>
      </c>
      <c r="BH24" s="532">
        <f t="shared" si="53"/>
        <v>230</v>
      </c>
      <c r="BI24" s="532">
        <f t="shared" si="53"/>
        <v>225</v>
      </c>
      <c r="BJ24" s="532">
        <f t="shared" si="53"/>
        <v>215</v>
      </c>
      <c r="BK24" s="532">
        <f t="shared" si="53"/>
        <v>215</v>
      </c>
      <c r="BL24" s="532">
        <f t="shared" si="53"/>
        <v>222.70452940112278</v>
      </c>
      <c r="BM24" s="532">
        <f t="shared" si="53"/>
        <v>193.06895071434366</v>
      </c>
      <c r="BN24" s="532"/>
      <c r="BO24" s="565"/>
      <c r="BP24" s="559"/>
      <c r="BQ24" s="523"/>
      <c r="BR24" s="818"/>
      <c r="BS24" s="818"/>
      <c r="BT24" s="818"/>
      <c r="BU24" s="818"/>
      <c r="BV24" s="818"/>
      <c r="BW24" s="818"/>
      <c r="BX24" s="818"/>
      <c r="BY24" s="818"/>
      <c r="BZ24" s="818"/>
      <c r="CA24" s="818"/>
      <c r="CB24" s="818"/>
      <c r="CC24" s="818"/>
      <c r="CD24" s="818"/>
      <c r="CE24" s="818"/>
      <c r="CF24" s="818"/>
      <c r="CG24" s="818"/>
      <c r="CH24" s="818"/>
      <c r="CI24" s="818"/>
      <c r="CJ24" s="818"/>
      <c r="CK24" s="818"/>
      <c r="CL24" s="818"/>
      <c r="CM24" s="818"/>
      <c r="CN24" s="818"/>
      <c r="CO24" s="818"/>
      <c r="CP24" s="818"/>
      <c r="CQ24" s="818"/>
      <c r="CR24" s="825"/>
      <c r="CS24" s="818"/>
      <c r="CT24" s="818"/>
      <c r="CU24" s="818"/>
      <c r="CV24" s="820"/>
      <c r="CW24" s="820"/>
      <c r="CX24" s="820"/>
      <c r="CY24" s="820"/>
      <c r="CZ24" s="820"/>
      <c r="DA24" s="820"/>
      <c r="DB24" s="820"/>
      <c r="DC24" s="820"/>
      <c r="DD24" s="820"/>
      <c r="DE24" s="820"/>
      <c r="DF24" s="820"/>
    </row>
    <row r="25" spans="2:110" ht="12.75" customHeight="1" x14ac:dyDescent="0.2">
      <c r="B25" s="401" t="s">
        <v>19</v>
      </c>
      <c r="C25" s="403">
        <v>165</v>
      </c>
      <c r="D25" s="403">
        <v>155</v>
      </c>
      <c r="E25" s="403">
        <v>140</v>
      </c>
      <c r="F25" s="403">
        <v>160</v>
      </c>
      <c r="G25" s="403">
        <v>170</v>
      </c>
      <c r="H25" s="403">
        <v>185</v>
      </c>
      <c r="I25" s="1012">
        <v>211.1161652311053</v>
      </c>
      <c r="J25" s="1012">
        <v>135.91973000940968</v>
      </c>
      <c r="K25" s="1012">
        <v>169.88464024035875</v>
      </c>
      <c r="L25" s="568">
        <f t="shared" si="5"/>
        <v>-0.35618511324975688</v>
      </c>
      <c r="M25" s="568">
        <f t="shared" si="5"/>
        <v>0.2498894768890263</v>
      </c>
      <c r="N25" s="533"/>
      <c r="O25" s="403">
        <v>40</v>
      </c>
      <c r="P25" s="403">
        <v>40</v>
      </c>
      <c r="Q25" s="403">
        <v>35</v>
      </c>
      <c r="R25" s="403">
        <v>35</v>
      </c>
      <c r="S25" s="403">
        <v>35</v>
      </c>
      <c r="T25" s="403">
        <v>35</v>
      </c>
      <c r="U25" s="403">
        <v>40</v>
      </c>
      <c r="V25" s="403">
        <v>40</v>
      </c>
      <c r="W25" s="403">
        <v>40</v>
      </c>
      <c r="X25" s="403">
        <v>40</v>
      </c>
      <c r="Y25" s="403">
        <v>40</v>
      </c>
      <c r="Z25" s="403">
        <v>45</v>
      </c>
      <c r="AA25" s="403">
        <v>45</v>
      </c>
      <c r="AB25" s="403">
        <v>45</v>
      </c>
      <c r="AC25" s="403">
        <v>45</v>
      </c>
      <c r="AD25" s="403">
        <v>45</v>
      </c>
      <c r="AE25" s="403">
        <v>45</v>
      </c>
      <c r="AF25" s="403">
        <v>50</v>
      </c>
      <c r="AG25" s="403">
        <v>50.145897127860877</v>
      </c>
      <c r="AH25" s="403">
        <v>50.145897127860877</v>
      </c>
      <c r="AI25" s="403">
        <v>50.145897127860877</v>
      </c>
      <c r="AJ25" s="403">
        <v>60.678473847522667</v>
      </c>
      <c r="AK25" s="403">
        <v>31.919412769330251</v>
      </c>
      <c r="AL25" s="403">
        <v>31.202704989393698</v>
      </c>
      <c r="AM25" s="403">
        <v>35.4505532056044</v>
      </c>
      <c r="AN25" s="403">
        <v>37.251035553619978</v>
      </c>
      <c r="AO25" s="883"/>
      <c r="AP25" s="403">
        <f t="shared" si="43"/>
        <v>75</v>
      </c>
      <c r="AQ25" s="403">
        <f t="shared" si="44"/>
        <v>80</v>
      </c>
      <c r="AR25" s="403">
        <f t="shared" si="45"/>
        <v>70</v>
      </c>
      <c r="AS25" s="403">
        <f t="shared" si="46"/>
        <v>70</v>
      </c>
      <c r="AT25" s="403">
        <f t="shared" si="47"/>
        <v>80</v>
      </c>
      <c r="AU25" s="403">
        <f t="shared" si="48"/>
        <v>80</v>
      </c>
      <c r="AV25" s="403">
        <f t="shared" si="49"/>
        <v>85</v>
      </c>
      <c r="AW25" s="403">
        <f t="shared" si="50"/>
        <v>90</v>
      </c>
      <c r="AX25" s="403">
        <f t="shared" si="51"/>
        <v>90</v>
      </c>
      <c r="AY25" s="403">
        <f t="shared" si="52"/>
        <v>95</v>
      </c>
      <c r="AZ25" s="403">
        <f t="shared" si="23"/>
        <v>100.29179425572175</v>
      </c>
      <c r="BA25" s="403">
        <f t="shared" si="18"/>
        <v>110.82437097538354</v>
      </c>
      <c r="BB25" s="403">
        <f t="shared" si="6"/>
        <v>63.122117758723945</v>
      </c>
      <c r="BC25" s="909">
        <f t="shared" si="7"/>
        <v>72.701588759224379</v>
      </c>
      <c r="BE25" s="401" t="s">
        <v>19</v>
      </c>
      <c r="BF25" s="403">
        <f t="shared" si="53"/>
        <v>165</v>
      </c>
      <c r="BG25" s="403">
        <f t="shared" si="53"/>
        <v>155</v>
      </c>
      <c r="BH25" s="403">
        <f t="shared" si="53"/>
        <v>140</v>
      </c>
      <c r="BI25" s="403">
        <f t="shared" si="53"/>
        <v>160</v>
      </c>
      <c r="BJ25" s="403">
        <f t="shared" si="53"/>
        <v>170</v>
      </c>
      <c r="BK25" s="403">
        <f t="shared" si="53"/>
        <v>185</v>
      </c>
      <c r="BL25" s="403">
        <f t="shared" si="53"/>
        <v>211.1161652311053</v>
      </c>
      <c r="BM25" s="403">
        <f t="shared" si="53"/>
        <v>135.91973000940968</v>
      </c>
      <c r="BN25" s="403"/>
      <c r="BO25" s="567"/>
      <c r="BP25" s="568"/>
      <c r="BQ25" s="523"/>
      <c r="BR25" s="826"/>
      <c r="BS25" s="826"/>
      <c r="BT25" s="826"/>
      <c r="BU25" s="826"/>
      <c r="BV25" s="826"/>
      <c r="BW25" s="826"/>
      <c r="BX25" s="826"/>
      <c r="BY25" s="826"/>
      <c r="BZ25" s="826"/>
      <c r="CA25" s="826"/>
      <c r="CB25" s="826"/>
      <c r="CC25" s="826"/>
      <c r="CD25" s="826"/>
      <c r="CE25" s="826"/>
      <c r="CF25" s="826"/>
      <c r="CG25" s="826"/>
      <c r="CH25" s="826"/>
      <c r="CI25" s="826"/>
      <c r="CJ25" s="826"/>
      <c r="CK25" s="826"/>
      <c r="CL25" s="826"/>
      <c r="CM25" s="826"/>
      <c r="CN25" s="826"/>
      <c r="CO25" s="826"/>
      <c r="CP25" s="826"/>
      <c r="CQ25" s="826"/>
      <c r="CR25" s="827"/>
      <c r="CS25" s="826"/>
      <c r="CT25" s="826"/>
      <c r="CU25" s="826"/>
      <c r="CV25" s="826"/>
      <c r="CW25" s="826"/>
      <c r="CX25" s="826"/>
      <c r="CY25" s="826"/>
      <c r="CZ25" s="826"/>
      <c r="DA25" s="826"/>
      <c r="DB25" s="826"/>
      <c r="DC25" s="826"/>
      <c r="DD25" s="826"/>
      <c r="DE25" s="826"/>
      <c r="DF25" s="826"/>
    </row>
    <row r="26" spans="2:110" ht="12.75" customHeight="1" x14ac:dyDescent="0.2">
      <c r="B26" s="530" t="s">
        <v>13</v>
      </c>
      <c r="C26" s="524">
        <v>50</v>
      </c>
      <c r="D26" s="524">
        <v>60</v>
      </c>
      <c r="E26" s="524">
        <v>205</v>
      </c>
      <c r="F26" s="524">
        <v>215</v>
      </c>
      <c r="G26" s="524">
        <v>100</v>
      </c>
      <c r="H26" s="524">
        <v>235</v>
      </c>
      <c r="I26" s="881">
        <f t="shared" ref="I26:K26" si="54">SUM(I27:I31)</f>
        <v>218.82799632930983</v>
      </c>
      <c r="J26" s="885">
        <f t="shared" si="54"/>
        <v>115.11345395377272</v>
      </c>
      <c r="K26" s="881">
        <f t="shared" si="54"/>
        <v>179.47312665615274</v>
      </c>
      <c r="L26" s="563">
        <f t="shared" si="5"/>
        <v>-0.47395463156121576</v>
      </c>
      <c r="M26" s="563">
        <f t="shared" si="5"/>
        <v>0.55909774654338484</v>
      </c>
      <c r="N26" s="533"/>
      <c r="O26" s="524">
        <v>15</v>
      </c>
      <c r="P26" s="524">
        <v>15</v>
      </c>
      <c r="Q26" s="524">
        <v>55</v>
      </c>
      <c r="R26" s="524">
        <v>50</v>
      </c>
      <c r="S26" s="524">
        <v>50</v>
      </c>
      <c r="T26" s="524">
        <v>50</v>
      </c>
      <c r="U26" s="524">
        <v>55</v>
      </c>
      <c r="V26" s="524">
        <v>60</v>
      </c>
      <c r="W26" s="524">
        <v>55</v>
      </c>
      <c r="X26" s="524">
        <v>55</v>
      </c>
      <c r="Y26" s="524">
        <v>35</v>
      </c>
      <c r="Z26" s="524">
        <v>15</v>
      </c>
      <c r="AA26" s="524">
        <v>25</v>
      </c>
      <c r="AB26" s="524">
        <v>25</v>
      </c>
      <c r="AC26" s="524">
        <v>55</v>
      </c>
      <c r="AD26" s="524">
        <v>55</v>
      </c>
      <c r="AE26" s="524">
        <v>55</v>
      </c>
      <c r="AF26" s="524">
        <v>55</v>
      </c>
      <c r="AG26" s="524">
        <f t="shared" ref="AG26:AN26" si="55">SUM(AG27:AG31)</f>
        <v>54.706999082327457</v>
      </c>
      <c r="AH26" s="524">
        <f t="shared" si="55"/>
        <v>54.706999082327457</v>
      </c>
      <c r="AI26" s="524">
        <f t="shared" si="55"/>
        <v>54.706999082327457</v>
      </c>
      <c r="AJ26" s="524">
        <f t="shared" si="55"/>
        <v>54.706999082327457</v>
      </c>
      <c r="AK26" s="524">
        <f t="shared" si="55"/>
        <v>33.979974932526247</v>
      </c>
      <c r="AL26" s="524">
        <f t="shared" si="55"/>
        <v>20.44565225828168</v>
      </c>
      <c r="AM26" s="524">
        <f t="shared" si="55"/>
        <v>22.987552744357604</v>
      </c>
      <c r="AN26" s="524">
        <f t="shared" si="55"/>
        <v>37.700274018607196</v>
      </c>
      <c r="AO26" s="883"/>
      <c r="AP26" s="524">
        <f t="shared" ref="AP26:AR26" si="56">SUM(AP27:AP31)</f>
        <v>30</v>
      </c>
      <c r="AQ26" s="524">
        <f t="shared" si="56"/>
        <v>30</v>
      </c>
      <c r="AR26" s="524">
        <f t="shared" si="56"/>
        <v>105</v>
      </c>
      <c r="AS26" s="524">
        <f>SUM(AS27:AS31)</f>
        <v>100</v>
      </c>
      <c r="AT26" s="524">
        <f>SUM(AT27:AT31)</f>
        <v>115</v>
      </c>
      <c r="AU26" s="524">
        <f t="shared" ref="AU26:AX26" si="57">SUM(AU27:AU31)</f>
        <v>110</v>
      </c>
      <c r="AV26" s="524">
        <f t="shared" si="57"/>
        <v>50</v>
      </c>
      <c r="AW26" s="524">
        <f t="shared" si="57"/>
        <v>50</v>
      </c>
      <c r="AX26" s="524">
        <f t="shared" si="57"/>
        <v>110</v>
      </c>
      <c r="AY26" s="524">
        <f>SUM(AY27:AY31)</f>
        <v>110</v>
      </c>
      <c r="AZ26" s="524">
        <f t="shared" si="23"/>
        <v>109.41399816465491</v>
      </c>
      <c r="BA26" s="524">
        <f t="shared" si="18"/>
        <v>109.41399816465491</v>
      </c>
      <c r="BB26" s="524">
        <f t="shared" si="6"/>
        <v>54.42562719080793</v>
      </c>
      <c r="BC26" s="524">
        <f t="shared" si="7"/>
        <v>60.687826762964804</v>
      </c>
      <c r="BE26" s="530" t="s">
        <v>13</v>
      </c>
      <c r="BF26" s="524">
        <f t="shared" si="53"/>
        <v>50</v>
      </c>
      <c r="BG26" s="524">
        <f t="shared" si="53"/>
        <v>60</v>
      </c>
      <c r="BH26" s="524">
        <f t="shared" si="53"/>
        <v>205</v>
      </c>
      <c r="BI26" s="524">
        <f t="shared" si="53"/>
        <v>215</v>
      </c>
      <c r="BJ26" s="524">
        <f t="shared" si="53"/>
        <v>100</v>
      </c>
      <c r="BK26" s="524">
        <f t="shared" si="53"/>
        <v>235</v>
      </c>
      <c r="BL26" s="524">
        <f t="shared" si="53"/>
        <v>218.82799632930983</v>
      </c>
      <c r="BM26" s="524">
        <f t="shared" si="53"/>
        <v>115.11345395377272</v>
      </c>
      <c r="BN26" s="524">
        <f>K26</f>
        <v>179.47312665615274</v>
      </c>
      <c r="BO26" s="563">
        <f t="shared" si="24"/>
        <v>-0.47395463156121576</v>
      </c>
      <c r="BP26" s="563">
        <f>M26</f>
        <v>0.55909774654338484</v>
      </c>
      <c r="BQ26" s="541"/>
      <c r="BR26" s="823">
        <f t="shared" ref="BR26:CQ26" si="58">O26</f>
        <v>15</v>
      </c>
      <c r="BS26" s="823">
        <f t="shared" si="58"/>
        <v>15</v>
      </c>
      <c r="BT26" s="823">
        <f t="shared" si="58"/>
        <v>55</v>
      </c>
      <c r="BU26" s="823">
        <f t="shared" si="58"/>
        <v>50</v>
      </c>
      <c r="BV26" s="823">
        <f t="shared" si="58"/>
        <v>50</v>
      </c>
      <c r="BW26" s="823">
        <f t="shared" si="58"/>
        <v>50</v>
      </c>
      <c r="BX26" s="823">
        <f t="shared" si="58"/>
        <v>55</v>
      </c>
      <c r="BY26" s="823">
        <f t="shared" si="58"/>
        <v>60</v>
      </c>
      <c r="BZ26" s="823">
        <f t="shared" si="58"/>
        <v>55</v>
      </c>
      <c r="CA26" s="823">
        <f t="shared" si="58"/>
        <v>55</v>
      </c>
      <c r="CB26" s="823">
        <f t="shared" si="58"/>
        <v>35</v>
      </c>
      <c r="CC26" s="823">
        <f t="shared" si="58"/>
        <v>15</v>
      </c>
      <c r="CD26" s="823">
        <f t="shared" si="58"/>
        <v>25</v>
      </c>
      <c r="CE26" s="823">
        <f t="shared" si="58"/>
        <v>25</v>
      </c>
      <c r="CF26" s="823">
        <f t="shared" si="58"/>
        <v>55</v>
      </c>
      <c r="CG26" s="823">
        <f t="shared" si="58"/>
        <v>55</v>
      </c>
      <c r="CH26" s="823">
        <f t="shared" si="58"/>
        <v>55</v>
      </c>
      <c r="CI26" s="823">
        <f t="shared" si="58"/>
        <v>55</v>
      </c>
      <c r="CJ26" s="823">
        <f t="shared" si="58"/>
        <v>54.706999082327457</v>
      </c>
      <c r="CK26" s="823">
        <f t="shared" si="58"/>
        <v>54.706999082327457</v>
      </c>
      <c r="CL26" s="823">
        <f t="shared" si="58"/>
        <v>54.706999082327457</v>
      </c>
      <c r="CM26" s="823">
        <f t="shared" si="58"/>
        <v>54.706999082327457</v>
      </c>
      <c r="CN26" s="823">
        <f t="shared" si="58"/>
        <v>33.979974932526247</v>
      </c>
      <c r="CO26" s="823">
        <f t="shared" si="58"/>
        <v>20.44565225828168</v>
      </c>
      <c r="CP26" s="823">
        <f t="shared" si="58"/>
        <v>22.987552744357604</v>
      </c>
      <c r="CQ26" s="823">
        <f t="shared" si="58"/>
        <v>37.700274018607196</v>
      </c>
      <c r="CR26" s="824"/>
      <c r="CS26" s="823">
        <f t="shared" ref="CS26:DF26" si="59">AP26</f>
        <v>30</v>
      </c>
      <c r="CT26" s="823">
        <f t="shared" si="59"/>
        <v>30</v>
      </c>
      <c r="CU26" s="823">
        <f t="shared" si="59"/>
        <v>105</v>
      </c>
      <c r="CV26" s="823">
        <f t="shared" si="59"/>
        <v>100</v>
      </c>
      <c r="CW26" s="823">
        <f t="shared" si="59"/>
        <v>115</v>
      </c>
      <c r="CX26" s="823">
        <f t="shared" si="59"/>
        <v>110</v>
      </c>
      <c r="CY26" s="823">
        <f t="shared" si="59"/>
        <v>50</v>
      </c>
      <c r="CZ26" s="823">
        <f t="shared" si="59"/>
        <v>50</v>
      </c>
      <c r="DA26" s="823">
        <f t="shared" si="59"/>
        <v>110</v>
      </c>
      <c r="DB26" s="823">
        <f t="shared" si="59"/>
        <v>110</v>
      </c>
      <c r="DC26" s="823">
        <f t="shared" si="59"/>
        <v>109.41399816465491</v>
      </c>
      <c r="DD26" s="823">
        <f t="shared" si="59"/>
        <v>109.41399816465491</v>
      </c>
      <c r="DE26" s="823">
        <f t="shared" si="59"/>
        <v>54.42562719080793</v>
      </c>
      <c r="DF26" s="823">
        <f t="shared" si="59"/>
        <v>60.687826762964804</v>
      </c>
    </row>
    <row r="27" spans="2:110" ht="12.75" customHeight="1" x14ac:dyDescent="0.2">
      <c r="B27" s="535" t="s">
        <v>15</v>
      </c>
      <c r="C27" s="532">
        <v>40</v>
      </c>
      <c r="D27" s="532">
        <v>25</v>
      </c>
      <c r="E27" s="532">
        <v>-25</v>
      </c>
      <c r="F27" s="532">
        <v>90</v>
      </c>
      <c r="G27" s="532">
        <v>55</v>
      </c>
      <c r="H27" s="532">
        <v>55</v>
      </c>
      <c r="I27" s="726">
        <v>29.756842744181988</v>
      </c>
      <c r="J27" s="726">
        <v>8.2826806671670425</v>
      </c>
      <c r="K27" s="726">
        <v>26.379771774595703</v>
      </c>
      <c r="L27" s="559">
        <f t="shared" si="5"/>
        <v>-0.72165458753898015</v>
      </c>
      <c r="M27" s="559">
        <f t="shared" si="5"/>
        <v>2.1849316464857118</v>
      </c>
      <c r="N27" s="533"/>
      <c r="O27" s="532">
        <v>5</v>
      </c>
      <c r="P27" s="532">
        <v>5</v>
      </c>
      <c r="Q27" s="532">
        <v>-5</v>
      </c>
      <c r="R27" s="532">
        <v>-5</v>
      </c>
      <c r="S27" s="532">
        <v>-5</v>
      </c>
      <c r="T27" s="532">
        <v>-5</v>
      </c>
      <c r="U27" s="532">
        <v>20</v>
      </c>
      <c r="V27" s="532">
        <v>25</v>
      </c>
      <c r="W27" s="532">
        <v>20</v>
      </c>
      <c r="X27" s="532">
        <v>20</v>
      </c>
      <c r="Y27" s="532">
        <v>15</v>
      </c>
      <c r="Z27" s="532">
        <v>15</v>
      </c>
      <c r="AA27" s="532">
        <v>15</v>
      </c>
      <c r="AB27" s="532">
        <v>15</v>
      </c>
      <c r="AC27" s="532">
        <v>15</v>
      </c>
      <c r="AD27" s="532">
        <v>15</v>
      </c>
      <c r="AE27" s="532">
        <v>15</v>
      </c>
      <c r="AF27" s="532">
        <v>15</v>
      </c>
      <c r="AG27" s="532">
        <v>7.439210686045497</v>
      </c>
      <c r="AH27" s="532">
        <v>7.439210686045497</v>
      </c>
      <c r="AI27" s="532">
        <v>7.439210686045497</v>
      </c>
      <c r="AJ27" s="532">
        <v>7.439210686045497</v>
      </c>
      <c r="AK27" s="532">
        <v>5.6645004051013252</v>
      </c>
      <c r="AL27" s="532">
        <v>2.0585450702539774</v>
      </c>
      <c r="AM27" s="532">
        <v>0.47475951604726419</v>
      </c>
      <c r="AN27" s="532">
        <v>8.4875675764475744E-2</v>
      </c>
      <c r="AO27" s="883"/>
      <c r="AP27" s="532">
        <f t="shared" ref="AP27:AP31" si="60">D27-AQ27</f>
        <v>15</v>
      </c>
      <c r="AQ27" s="532">
        <f t="shared" ref="AQ27:AQ31" si="61">SUM(O27:P27)</f>
        <v>10</v>
      </c>
      <c r="AR27" s="532">
        <f t="shared" ref="AR27:AR31" si="62">SUM(Q27:R27)</f>
        <v>-10</v>
      </c>
      <c r="AS27" s="782">
        <f t="shared" ref="AS27:AS31" si="63">SUM(S27:T27)</f>
        <v>-10</v>
      </c>
      <c r="AT27" s="532">
        <f t="shared" ref="AT27:AT31" si="64">SUM(U27:V27)</f>
        <v>45</v>
      </c>
      <c r="AU27" s="532">
        <f t="shared" ref="AU27:AU31" si="65">SUM(W27:X27)</f>
        <v>40</v>
      </c>
      <c r="AV27" s="532">
        <f t="shared" ref="AV27:AV31" si="66">SUM(Y27:Z27)</f>
        <v>30</v>
      </c>
      <c r="AW27" s="532">
        <f t="shared" ref="AW27:AW31" si="67">SUM(AA27:AB27)</f>
        <v>30</v>
      </c>
      <c r="AX27" s="532">
        <f t="shared" ref="AX27:AX31" si="68">SUM(AC27:AD27)</f>
        <v>30</v>
      </c>
      <c r="AY27" s="532">
        <f t="shared" ref="AY27:AY31" si="69">SUM(AE27:AF27)</f>
        <v>30</v>
      </c>
      <c r="AZ27" s="532">
        <f t="shared" si="23"/>
        <v>14.878421372090994</v>
      </c>
      <c r="BA27" s="532">
        <f>AI27+AJ27</f>
        <v>14.878421372090994</v>
      </c>
      <c r="BB27" s="532">
        <f>AK27+AL27</f>
        <v>7.7230454753553026</v>
      </c>
      <c r="BC27" s="533">
        <f t="shared" si="7"/>
        <v>0.55963519181173993</v>
      </c>
      <c r="BE27" s="535" t="s">
        <v>15</v>
      </c>
      <c r="BF27" s="532">
        <f t="shared" si="53"/>
        <v>40</v>
      </c>
      <c r="BG27" s="532">
        <f t="shared" si="53"/>
        <v>25</v>
      </c>
      <c r="BH27" s="532">
        <f t="shared" si="53"/>
        <v>-25</v>
      </c>
      <c r="BI27" s="532">
        <f t="shared" si="53"/>
        <v>90</v>
      </c>
      <c r="BJ27" s="532">
        <f t="shared" si="53"/>
        <v>55</v>
      </c>
      <c r="BK27" s="532">
        <f t="shared" si="53"/>
        <v>55</v>
      </c>
      <c r="BL27" s="532">
        <f t="shared" si="53"/>
        <v>29.756842744181988</v>
      </c>
      <c r="BM27" s="532">
        <f t="shared" si="53"/>
        <v>8.2826806671670425</v>
      </c>
      <c r="BN27" s="532"/>
      <c r="BO27" s="565"/>
      <c r="BP27" s="559"/>
      <c r="BQ27" s="523"/>
      <c r="BR27" s="818"/>
      <c r="BS27" s="818"/>
      <c r="BT27" s="818"/>
      <c r="BU27" s="818"/>
      <c r="BV27" s="818"/>
      <c r="BW27" s="818"/>
      <c r="BX27" s="818"/>
      <c r="BY27" s="818"/>
      <c r="BZ27" s="818"/>
      <c r="CA27" s="818"/>
      <c r="CB27" s="818"/>
      <c r="CC27" s="818"/>
      <c r="CD27" s="818"/>
      <c r="CE27" s="818"/>
      <c r="CF27" s="818"/>
      <c r="CG27" s="818"/>
      <c r="CH27" s="818"/>
      <c r="CI27" s="818"/>
      <c r="CJ27" s="818"/>
      <c r="CK27" s="818"/>
      <c r="CL27" s="818"/>
      <c r="CM27" s="818"/>
      <c r="CN27" s="818"/>
      <c r="CO27" s="818"/>
      <c r="CP27" s="818"/>
      <c r="CQ27" s="818"/>
      <c r="CR27" s="829"/>
      <c r="CS27" s="818"/>
      <c r="CT27" s="818"/>
      <c r="CU27" s="818"/>
      <c r="CV27" s="820"/>
      <c r="CW27" s="820"/>
      <c r="CX27" s="820"/>
      <c r="CY27" s="820"/>
      <c r="CZ27" s="820"/>
      <c r="DA27" s="820"/>
      <c r="DB27" s="820"/>
      <c r="DC27" s="820"/>
      <c r="DD27" s="820"/>
      <c r="DE27" s="820"/>
      <c r="DF27" s="820"/>
    </row>
    <row r="28" spans="2:110" ht="12.75" customHeight="1" x14ac:dyDescent="0.2">
      <c r="B28" s="535" t="s">
        <v>16</v>
      </c>
      <c r="C28" s="532">
        <v>-45</v>
      </c>
      <c r="D28" s="532">
        <v>-20</v>
      </c>
      <c r="E28" s="532">
        <v>70</v>
      </c>
      <c r="F28" s="532">
        <v>10</v>
      </c>
      <c r="G28" s="532">
        <v>5</v>
      </c>
      <c r="H28" s="532">
        <v>20</v>
      </c>
      <c r="I28" s="726">
        <v>13.816563051472052</v>
      </c>
      <c r="J28" s="726">
        <v>13.151794142087901</v>
      </c>
      <c r="K28" s="726">
        <v>14.911022100221402</v>
      </c>
      <c r="L28" s="559">
        <f t="shared" si="5"/>
        <v>-4.8113912765977207E-2</v>
      </c>
      <c r="M28" s="559">
        <f t="shared" si="5"/>
        <v>0.13376334355049568</v>
      </c>
      <c r="N28" s="533"/>
      <c r="O28" s="532">
        <v>-5</v>
      </c>
      <c r="P28" s="532">
        <v>-5</v>
      </c>
      <c r="Q28" s="532">
        <v>20</v>
      </c>
      <c r="R28" s="532">
        <v>20</v>
      </c>
      <c r="S28" s="532">
        <v>20</v>
      </c>
      <c r="T28" s="532">
        <v>20</v>
      </c>
      <c r="U28" s="532">
        <v>5</v>
      </c>
      <c r="V28" s="532">
        <v>5</v>
      </c>
      <c r="W28" s="532">
        <v>5</v>
      </c>
      <c r="X28" s="532">
        <v>5</v>
      </c>
      <c r="Y28" s="532">
        <v>0</v>
      </c>
      <c r="Z28" s="532">
        <v>0</v>
      </c>
      <c r="AA28" s="532">
        <v>0</v>
      </c>
      <c r="AB28" s="532">
        <v>0</v>
      </c>
      <c r="AC28" s="532">
        <v>5</v>
      </c>
      <c r="AD28" s="532">
        <v>5</v>
      </c>
      <c r="AE28" s="532">
        <v>5</v>
      </c>
      <c r="AF28" s="532">
        <v>5</v>
      </c>
      <c r="AG28" s="532">
        <v>3.454140762868013</v>
      </c>
      <c r="AH28" s="532">
        <v>3.454140762868013</v>
      </c>
      <c r="AI28" s="532">
        <v>3.454140762868013</v>
      </c>
      <c r="AJ28" s="532">
        <v>3.454140762868013</v>
      </c>
      <c r="AK28" s="532">
        <v>5.0154670790569646</v>
      </c>
      <c r="AL28" s="532">
        <v>2.1815129145242373</v>
      </c>
      <c r="AM28" s="532">
        <v>2.5624937163791985</v>
      </c>
      <c r="AN28" s="532">
        <v>3.3923204321275016</v>
      </c>
      <c r="AO28" s="883"/>
      <c r="AP28" s="532">
        <f t="shared" si="60"/>
        <v>-10</v>
      </c>
      <c r="AQ28" s="532">
        <f t="shared" si="61"/>
        <v>-10</v>
      </c>
      <c r="AR28" s="532">
        <f t="shared" si="62"/>
        <v>40</v>
      </c>
      <c r="AS28" s="532">
        <f t="shared" si="63"/>
        <v>40</v>
      </c>
      <c r="AT28" s="532">
        <f t="shared" si="64"/>
        <v>10</v>
      </c>
      <c r="AU28" s="532">
        <f t="shared" si="65"/>
        <v>10</v>
      </c>
      <c r="AV28" s="532">
        <f t="shared" si="66"/>
        <v>0</v>
      </c>
      <c r="AW28" s="532">
        <f t="shared" si="67"/>
        <v>0</v>
      </c>
      <c r="AX28" s="532">
        <f t="shared" si="68"/>
        <v>10</v>
      </c>
      <c r="AY28" s="532">
        <f t="shared" si="69"/>
        <v>10</v>
      </c>
      <c r="AZ28" s="532">
        <f t="shared" si="23"/>
        <v>6.9082815257360259</v>
      </c>
      <c r="BA28" s="532">
        <f t="shared" si="18"/>
        <v>6.9082815257360259</v>
      </c>
      <c r="BB28" s="532">
        <f t="shared" si="6"/>
        <v>7.196979993581202</v>
      </c>
      <c r="BC28" s="533">
        <f t="shared" si="7"/>
        <v>5.9548141485067001</v>
      </c>
      <c r="BE28" s="535" t="s">
        <v>16</v>
      </c>
      <c r="BF28" s="532">
        <f t="shared" si="53"/>
        <v>-45</v>
      </c>
      <c r="BG28" s="532">
        <f t="shared" si="53"/>
        <v>-20</v>
      </c>
      <c r="BH28" s="532">
        <f t="shared" si="53"/>
        <v>70</v>
      </c>
      <c r="BI28" s="532">
        <f t="shared" si="53"/>
        <v>10</v>
      </c>
      <c r="BJ28" s="532">
        <f t="shared" si="53"/>
        <v>5</v>
      </c>
      <c r="BK28" s="532">
        <f t="shared" si="53"/>
        <v>20</v>
      </c>
      <c r="BL28" s="532">
        <f t="shared" si="53"/>
        <v>13.816563051472052</v>
      </c>
      <c r="BM28" s="532">
        <f t="shared" si="53"/>
        <v>13.151794142087901</v>
      </c>
      <c r="BN28" s="532"/>
      <c r="BO28" s="565"/>
      <c r="BP28" s="559"/>
      <c r="BQ28" s="523"/>
      <c r="BR28" s="818"/>
      <c r="BS28" s="818"/>
      <c r="BT28" s="818"/>
      <c r="BU28" s="818"/>
      <c r="BV28" s="818"/>
      <c r="BW28" s="818"/>
      <c r="BX28" s="818"/>
      <c r="BY28" s="818"/>
      <c r="BZ28" s="818"/>
      <c r="CA28" s="818"/>
      <c r="CB28" s="818"/>
      <c r="CC28" s="818"/>
      <c r="CD28" s="818"/>
      <c r="CE28" s="818"/>
      <c r="CF28" s="818"/>
      <c r="CG28" s="818"/>
      <c r="CH28" s="818"/>
      <c r="CI28" s="818"/>
      <c r="CJ28" s="818"/>
      <c r="CK28" s="818"/>
      <c r="CL28" s="818"/>
      <c r="CM28" s="818"/>
      <c r="CN28" s="818"/>
      <c r="CO28" s="818"/>
      <c r="CP28" s="818"/>
      <c r="CQ28" s="818"/>
      <c r="CR28" s="829"/>
      <c r="CS28" s="818"/>
      <c r="CT28" s="818"/>
      <c r="CU28" s="818"/>
      <c r="CV28" s="820"/>
      <c r="CW28" s="820"/>
      <c r="CX28" s="820"/>
      <c r="CY28" s="820"/>
      <c r="CZ28" s="820"/>
      <c r="DA28" s="820"/>
      <c r="DB28" s="820"/>
      <c r="DC28" s="820"/>
      <c r="DD28" s="820"/>
      <c r="DE28" s="820"/>
      <c r="DF28" s="820"/>
    </row>
    <row r="29" spans="2:110" ht="12.75" customHeight="1" x14ac:dyDescent="0.2">
      <c r="B29" s="535" t="s">
        <v>17</v>
      </c>
      <c r="C29" s="532">
        <v>10</v>
      </c>
      <c r="D29" s="532">
        <v>-35</v>
      </c>
      <c r="E29" s="532">
        <v>5</v>
      </c>
      <c r="F29" s="532">
        <v>0</v>
      </c>
      <c r="G29" s="532">
        <v>-40</v>
      </c>
      <c r="H29" s="532">
        <v>5</v>
      </c>
      <c r="I29" s="726">
        <v>6.5179416857432164</v>
      </c>
      <c r="J29" s="726">
        <v>6.1920446014560557</v>
      </c>
      <c r="K29" s="726">
        <v>6.5179416857432164</v>
      </c>
      <c r="L29" s="559">
        <f t="shared" si="5"/>
        <v>-4.9999999999999933E-2</v>
      </c>
      <c r="M29" s="559">
        <f t="shared" si="5"/>
        <v>5.2631578947368363E-2</v>
      </c>
      <c r="N29" s="533"/>
      <c r="O29" s="532">
        <v>-10</v>
      </c>
      <c r="P29" s="532">
        <v>-10</v>
      </c>
      <c r="Q29" s="532">
        <v>0</v>
      </c>
      <c r="R29" s="532">
        <v>0</v>
      </c>
      <c r="S29" s="532">
        <v>0</v>
      </c>
      <c r="T29" s="532">
        <v>0</v>
      </c>
      <c r="U29" s="532">
        <v>0</v>
      </c>
      <c r="V29" s="532">
        <v>0</v>
      </c>
      <c r="W29" s="532">
        <v>0</v>
      </c>
      <c r="X29" s="532">
        <v>0</v>
      </c>
      <c r="Y29" s="532">
        <v>0</v>
      </c>
      <c r="Z29" s="532">
        <v>-20</v>
      </c>
      <c r="AA29" s="532">
        <v>-10</v>
      </c>
      <c r="AB29" s="532">
        <v>-10</v>
      </c>
      <c r="AC29" s="532">
        <v>0</v>
      </c>
      <c r="AD29" s="532">
        <v>0</v>
      </c>
      <c r="AE29" s="532">
        <v>0</v>
      </c>
      <c r="AF29" s="532">
        <v>0</v>
      </c>
      <c r="AG29" s="532">
        <v>1.6294854214358041</v>
      </c>
      <c r="AH29" s="532">
        <v>1.6294854214358041</v>
      </c>
      <c r="AI29" s="532">
        <v>1.6294854214358041</v>
      </c>
      <c r="AJ29" s="532">
        <v>1.6294854214358041</v>
      </c>
      <c r="AK29" s="532">
        <v>1.6099315963785745</v>
      </c>
      <c r="AL29" s="532">
        <v>1.3003293663057716</v>
      </c>
      <c r="AM29" s="532">
        <v>1.5480111503640139</v>
      </c>
      <c r="AN29" s="532">
        <v>1.7337724884076957</v>
      </c>
      <c r="AO29" s="883"/>
      <c r="AP29" s="532">
        <f t="shared" si="60"/>
        <v>-15</v>
      </c>
      <c r="AQ29" s="532">
        <f t="shared" si="61"/>
        <v>-20</v>
      </c>
      <c r="AR29" s="532">
        <f t="shared" si="62"/>
        <v>0</v>
      </c>
      <c r="AS29" s="532">
        <f t="shared" si="63"/>
        <v>0</v>
      </c>
      <c r="AT29" s="532">
        <f t="shared" si="64"/>
        <v>0</v>
      </c>
      <c r="AU29" s="532">
        <f t="shared" si="65"/>
        <v>0</v>
      </c>
      <c r="AV29" s="532">
        <f t="shared" si="66"/>
        <v>-20</v>
      </c>
      <c r="AW29" s="532">
        <f t="shared" si="67"/>
        <v>-20</v>
      </c>
      <c r="AX29" s="532">
        <f t="shared" si="68"/>
        <v>0</v>
      </c>
      <c r="AY29" s="532">
        <f t="shared" si="69"/>
        <v>0</v>
      </c>
      <c r="AZ29" s="532">
        <f t="shared" si="23"/>
        <v>3.2589708428716082</v>
      </c>
      <c r="BA29" s="532">
        <f t="shared" si="18"/>
        <v>3.2589708428716082</v>
      </c>
      <c r="BB29" s="532">
        <f t="shared" si="6"/>
        <v>2.9102609626843461</v>
      </c>
      <c r="BC29" s="533">
        <f t="shared" si="7"/>
        <v>3.2817836387717096</v>
      </c>
      <c r="BE29" s="535" t="s">
        <v>17</v>
      </c>
      <c r="BF29" s="532">
        <f t="shared" si="53"/>
        <v>10</v>
      </c>
      <c r="BG29" s="532">
        <f t="shared" si="53"/>
        <v>-35</v>
      </c>
      <c r="BH29" s="532">
        <f t="shared" si="53"/>
        <v>5</v>
      </c>
      <c r="BI29" s="532">
        <f t="shared" si="53"/>
        <v>0</v>
      </c>
      <c r="BJ29" s="532">
        <f t="shared" si="53"/>
        <v>-40</v>
      </c>
      <c r="BK29" s="532">
        <f t="shared" si="53"/>
        <v>5</v>
      </c>
      <c r="BL29" s="532">
        <f t="shared" si="53"/>
        <v>6.5179416857432164</v>
      </c>
      <c r="BM29" s="532">
        <f t="shared" si="53"/>
        <v>6.1920446014560557</v>
      </c>
      <c r="BN29" s="532"/>
      <c r="BO29" s="565"/>
      <c r="BP29" s="559"/>
      <c r="BQ29" s="523"/>
      <c r="BR29" s="818"/>
      <c r="BS29" s="818"/>
      <c r="BT29" s="818"/>
      <c r="BU29" s="818"/>
      <c r="BV29" s="818"/>
      <c r="BW29" s="818"/>
      <c r="BX29" s="818"/>
      <c r="BY29" s="818"/>
      <c r="BZ29" s="818"/>
      <c r="CA29" s="818"/>
      <c r="CB29" s="818"/>
      <c r="CC29" s="818"/>
      <c r="CD29" s="818"/>
      <c r="CE29" s="818"/>
      <c r="CF29" s="818"/>
      <c r="CG29" s="818"/>
      <c r="CH29" s="818"/>
      <c r="CI29" s="818"/>
      <c r="CJ29" s="818"/>
      <c r="CK29" s="818"/>
      <c r="CL29" s="818"/>
      <c r="CM29" s="818"/>
      <c r="CN29" s="818"/>
      <c r="CO29" s="818"/>
      <c r="CP29" s="818"/>
      <c r="CQ29" s="818"/>
      <c r="CR29" s="829"/>
      <c r="CS29" s="818"/>
      <c r="CT29" s="818"/>
      <c r="CU29" s="818"/>
      <c r="CV29" s="820"/>
      <c r="CW29" s="820"/>
      <c r="CX29" s="820"/>
      <c r="CY29" s="820"/>
      <c r="CZ29" s="820"/>
      <c r="DA29" s="820"/>
      <c r="DB29" s="820"/>
      <c r="DC29" s="820"/>
      <c r="DD29" s="820"/>
      <c r="DE29" s="820"/>
      <c r="DF29" s="820"/>
    </row>
    <row r="30" spans="2:110" ht="12.75" customHeight="1" x14ac:dyDescent="0.2">
      <c r="B30" s="535" t="s">
        <v>18</v>
      </c>
      <c r="C30" s="532">
        <v>80</v>
      </c>
      <c r="D30" s="532">
        <v>-5</v>
      </c>
      <c r="E30" s="532">
        <v>45</v>
      </c>
      <c r="F30" s="532">
        <v>80</v>
      </c>
      <c r="G30" s="532">
        <v>45</v>
      </c>
      <c r="H30" s="532">
        <v>10</v>
      </c>
      <c r="I30" s="726">
        <v>66.120736878098015</v>
      </c>
      <c r="J30" s="726">
        <v>38.670773278632026</v>
      </c>
      <c r="K30" s="726">
        <v>22.941514455416737</v>
      </c>
      <c r="L30" s="559">
        <f t="shared" si="5"/>
        <v>-0.41514908779787929</v>
      </c>
      <c r="M30" s="559">
        <f t="shared" si="5"/>
        <v>-0.40674797759750692</v>
      </c>
      <c r="N30" s="533"/>
      <c r="O30" s="532">
        <v>0</v>
      </c>
      <c r="P30" s="532">
        <v>0</v>
      </c>
      <c r="Q30" s="532">
        <v>10</v>
      </c>
      <c r="R30" s="532">
        <v>10</v>
      </c>
      <c r="S30" s="532">
        <v>10</v>
      </c>
      <c r="T30" s="532">
        <v>10</v>
      </c>
      <c r="U30" s="532">
        <v>20</v>
      </c>
      <c r="V30" s="532">
        <v>20</v>
      </c>
      <c r="W30" s="532">
        <v>20</v>
      </c>
      <c r="X30" s="532">
        <v>20</v>
      </c>
      <c r="Y30" s="532">
        <v>10</v>
      </c>
      <c r="Z30" s="532">
        <v>10</v>
      </c>
      <c r="AA30" s="532">
        <v>10</v>
      </c>
      <c r="AB30" s="532">
        <v>10</v>
      </c>
      <c r="AC30" s="532">
        <v>0</v>
      </c>
      <c r="AD30" s="532">
        <v>0</v>
      </c>
      <c r="AE30" s="532">
        <v>0</v>
      </c>
      <c r="AF30" s="532">
        <v>0</v>
      </c>
      <c r="AG30" s="532">
        <v>16.530184219524504</v>
      </c>
      <c r="AH30" s="532">
        <v>16.530184219524504</v>
      </c>
      <c r="AI30" s="532">
        <v>16.530184219524504</v>
      </c>
      <c r="AJ30" s="532">
        <v>16.530184219524504</v>
      </c>
      <c r="AK30" s="532">
        <v>11.103713504076577</v>
      </c>
      <c r="AL30" s="532">
        <v>6.397638167210439</v>
      </c>
      <c r="AM30" s="532">
        <v>8.2316731352394363</v>
      </c>
      <c r="AN30" s="532">
        <v>12.937748472105575</v>
      </c>
      <c r="AO30" s="883"/>
      <c r="AP30" s="532">
        <f t="shared" si="60"/>
        <v>-5</v>
      </c>
      <c r="AQ30" s="532">
        <f t="shared" si="61"/>
        <v>0</v>
      </c>
      <c r="AR30" s="532">
        <f t="shared" si="62"/>
        <v>20</v>
      </c>
      <c r="AS30" s="532">
        <f t="shared" si="63"/>
        <v>20</v>
      </c>
      <c r="AT30" s="532">
        <f t="shared" si="64"/>
        <v>40</v>
      </c>
      <c r="AU30" s="532">
        <f t="shared" si="65"/>
        <v>40</v>
      </c>
      <c r="AV30" s="532">
        <f t="shared" si="66"/>
        <v>20</v>
      </c>
      <c r="AW30" s="532">
        <f t="shared" si="67"/>
        <v>20</v>
      </c>
      <c r="AX30" s="532">
        <f t="shared" si="68"/>
        <v>0</v>
      </c>
      <c r="AY30" s="532">
        <f t="shared" si="69"/>
        <v>0</v>
      </c>
      <c r="AZ30" s="532">
        <f t="shared" si="23"/>
        <v>33.060368439049007</v>
      </c>
      <c r="BA30" s="532">
        <f t="shared" si="18"/>
        <v>33.060368439049007</v>
      </c>
      <c r="BB30" s="532">
        <f t="shared" si="6"/>
        <v>17.501351671287015</v>
      </c>
      <c r="BC30" s="533">
        <f t="shared" si="7"/>
        <v>21.169421607345011</v>
      </c>
      <c r="BE30" s="535" t="s">
        <v>18</v>
      </c>
      <c r="BF30" s="532">
        <f t="shared" si="53"/>
        <v>80</v>
      </c>
      <c r="BG30" s="532">
        <f t="shared" si="53"/>
        <v>-5</v>
      </c>
      <c r="BH30" s="532">
        <f t="shared" si="53"/>
        <v>45</v>
      </c>
      <c r="BI30" s="532">
        <f t="shared" si="53"/>
        <v>80</v>
      </c>
      <c r="BJ30" s="532">
        <f t="shared" si="53"/>
        <v>45</v>
      </c>
      <c r="BK30" s="532">
        <f t="shared" si="53"/>
        <v>10</v>
      </c>
      <c r="BL30" s="532">
        <f t="shared" si="53"/>
        <v>66.120736878098015</v>
      </c>
      <c r="BM30" s="532">
        <f t="shared" si="53"/>
        <v>38.670773278632026</v>
      </c>
      <c r="BN30" s="532"/>
      <c r="BO30" s="565"/>
      <c r="BP30" s="559"/>
      <c r="BQ30" s="523"/>
      <c r="BR30" s="818"/>
      <c r="BS30" s="818"/>
      <c r="BT30" s="818"/>
      <c r="BU30" s="818"/>
      <c r="BV30" s="818"/>
      <c r="BW30" s="818"/>
      <c r="BX30" s="818"/>
      <c r="BY30" s="818"/>
      <c r="BZ30" s="818"/>
      <c r="CA30" s="818"/>
      <c r="CB30" s="818"/>
      <c r="CC30" s="818"/>
      <c r="CD30" s="818"/>
      <c r="CE30" s="818"/>
      <c r="CF30" s="818"/>
      <c r="CG30" s="818"/>
      <c r="CH30" s="818"/>
      <c r="CI30" s="818"/>
      <c r="CJ30" s="818"/>
      <c r="CK30" s="818"/>
      <c r="CL30" s="818"/>
      <c r="CM30" s="818"/>
      <c r="CN30" s="818"/>
      <c r="CO30" s="818"/>
      <c r="CP30" s="818"/>
      <c r="CQ30" s="818"/>
      <c r="CR30" s="825"/>
      <c r="CS30" s="818"/>
      <c r="CT30" s="818"/>
      <c r="CU30" s="818"/>
      <c r="CV30" s="820"/>
      <c r="CW30" s="820"/>
      <c r="CX30" s="820"/>
      <c r="CY30" s="820"/>
      <c r="CZ30" s="820"/>
      <c r="DA30" s="820"/>
      <c r="DB30" s="820"/>
      <c r="DC30" s="820"/>
      <c r="DD30" s="820"/>
      <c r="DE30" s="820"/>
      <c r="DF30" s="820"/>
    </row>
    <row r="31" spans="2:110" ht="12.75" customHeight="1" x14ac:dyDescent="0.2">
      <c r="B31" s="401" t="s">
        <v>19</v>
      </c>
      <c r="C31" s="403">
        <v>-35</v>
      </c>
      <c r="D31" s="403">
        <v>95</v>
      </c>
      <c r="E31" s="403">
        <v>110</v>
      </c>
      <c r="F31" s="403">
        <v>35</v>
      </c>
      <c r="G31" s="403">
        <v>35</v>
      </c>
      <c r="H31" s="403">
        <v>145</v>
      </c>
      <c r="I31" s="1012">
        <v>102.61591196981455</v>
      </c>
      <c r="J31" s="1012">
        <v>48.816161264429695</v>
      </c>
      <c r="K31" s="1012">
        <v>108.72287664017568</v>
      </c>
      <c r="L31" s="568">
        <f t="shared" si="5"/>
        <v>-0.52428273230384159</v>
      </c>
      <c r="M31" s="568">
        <f t="shared" si="5"/>
        <v>1.2271902137335311</v>
      </c>
      <c r="N31" s="533"/>
      <c r="O31" s="403">
        <v>25</v>
      </c>
      <c r="P31" s="403">
        <v>25</v>
      </c>
      <c r="Q31" s="403">
        <v>30</v>
      </c>
      <c r="R31" s="403">
        <v>25</v>
      </c>
      <c r="S31" s="403">
        <v>25</v>
      </c>
      <c r="T31" s="403">
        <v>25</v>
      </c>
      <c r="U31" s="403">
        <v>10</v>
      </c>
      <c r="V31" s="403">
        <v>10</v>
      </c>
      <c r="W31" s="403">
        <v>10</v>
      </c>
      <c r="X31" s="403">
        <v>10</v>
      </c>
      <c r="Y31" s="403">
        <v>10</v>
      </c>
      <c r="Z31" s="403">
        <v>10</v>
      </c>
      <c r="AA31" s="403">
        <v>10</v>
      </c>
      <c r="AB31" s="403">
        <v>10</v>
      </c>
      <c r="AC31" s="403">
        <v>35</v>
      </c>
      <c r="AD31" s="403">
        <v>35</v>
      </c>
      <c r="AE31" s="403">
        <v>35</v>
      </c>
      <c r="AF31" s="403">
        <v>35</v>
      </c>
      <c r="AG31" s="403">
        <v>25.653977992453637</v>
      </c>
      <c r="AH31" s="403">
        <v>25.653977992453637</v>
      </c>
      <c r="AI31" s="403">
        <v>25.653977992453637</v>
      </c>
      <c r="AJ31" s="403">
        <v>25.653977992453637</v>
      </c>
      <c r="AK31" s="403">
        <v>10.5863623479128</v>
      </c>
      <c r="AL31" s="403">
        <v>8.5076267399872556</v>
      </c>
      <c r="AM31" s="403">
        <v>10.170615226327691</v>
      </c>
      <c r="AN31" s="403">
        <v>19.551556950201949</v>
      </c>
      <c r="AO31" s="883"/>
      <c r="AP31" s="403">
        <f t="shared" si="60"/>
        <v>45</v>
      </c>
      <c r="AQ31" s="403">
        <f t="shared" si="61"/>
        <v>50</v>
      </c>
      <c r="AR31" s="403">
        <f t="shared" si="62"/>
        <v>55</v>
      </c>
      <c r="AS31" s="403">
        <f t="shared" si="63"/>
        <v>50</v>
      </c>
      <c r="AT31" s="403">
        <f t="shared" si="64"/>
        <v>20</v>
      </c>
      <c r="AU31" s="403">
        <f t="shared" si="65"/>
        <v>20</v>
      </c>
      <c r="AV31" s="403">
        <f t="shared" si="66"/>
        <v>20</v>
      </c>
      <c r="AW31" s="403">
        <f t="shared" si="67"/>
        <v>20</v>
      </c>
      <c r="AX31" s="403">
        <f t="shared" si="68"/>
        <v>70</v>
      </c>
      <c r="AY31" s="403">
        <f t="shared" si="69"/>
        <v>70</v>
      </c>
      <c r="AZ31" s="403">
        <f t="shared" si="23"/>
        <v>51.307955984907274</v>
      </c>
      <c r="BA31" s="403">
        <f t="shared" si="18"/>
        <v>51.307955984907274</v>
      </c>
      <c r="BB31" s="403">
        <f t="shared" si="6"/>
        <v>19.093989087900056</v>
      </c>
      <c r="BC31" s="909">
        <f t="shared" si="7"/>
        <v>29.722172176529639</v>
      </c>
      <c r="BE31" s="401" t="s">
        <v>19</v>
      </c>
      <c r="BF31" s="403">
        <f t="shared" si="53"/>
        <v>-35</v>
      </c>
      <c r="BG31" s="403">
        <f t="shared" si="53"/>
        <v>95</v>
      </c>
      <c r="BH31" s="403">
        <f t="shared" si="53"/>
        <v>110</v>
      </c>
      <c r="BI31" s="403">
        <f t="shared" si="53"/>
        <v>35</v>
      </c>
      <c r="BJ31" s="403">
        <f t="shared" si="53"/>
        <v>35</v>
      </c>
      <c r="BK31" s="403">
        <f t="shared" si="53"/>
        <v>145</v>
      </c>
      <c r="BL31" s="403">
        <f t="shared" si="53"/>
        <v>102.61591196981455</v>
      </c>
      <c r="BM31" s="403">
        <f t="shared" si="53"/>
        <v>48.816161264429695</v>
      </c>
      <c r="BN31" s="403"/>
      <c r="BO31" s="567"/>
      <c r="BP31" s="568"/>
      <c r="BQ31" s="523"/>
      <c r="BR31" s="826"/>
      <c r="BS31" s="826"/>
      <c r="BT31" s="826"/>
      <c r="BU31" s="826"/>
      <c r="BV31" s="826"/>
      <c r="BW31" s="826"/>
      <c r="BX31" s="826"/>
      <c r="BY31" s="826"/>
      <c r="BZ31" s="826"/>
      <c r="CA31" s="826"/>
      <c r="CB31" s="826"/>
      <c r="CC31" s="826"/>
      <c r="CD31" s="826"/>
      <c r="CE31" s="826"/>
      <c r="CF31" s="826"/>
      <c r="CG31" s="826"/>
      <c r="CH31" s="826"/>
      <c r="CI31" s="826"/>
      <c r="CJ31" s="826"/>
      <c r="CK31" s="826"/>
      <c r="CL31" s="826"/>
      <c r="CM31" s="826"/>
      <c r="CN31" s="826"/>
      <c r="CO31" s="826"/>
      <c r="CP31" s="826"/>
      <c r="CQ31" s="826"/>
      <c r="CR31" s="827"/>
      <c r="CS31" s="826"/>
      <c r="CT31" s="826"/>
      <c r="CU31" s="826"/>
      <c r="CV31" s="826"/>
      <c r="CW31" s="826"/>
      <c r="CX31" s="826"/>
      <c r="CY31" s="826"/>
      <c r="CZ31" s="826"/>
      <c r="DA31" s="826"/>
      <c r="DB31" s="826"/>
      <c r="DC31" s="826"/>
      <c r="DD31" s="826"/>
      <c r="DE31" s="826"/>
      <c r="DF31" s="826"/>
    </row>
    <row r="32" spans="2:110" ht="12.75" customHeight="1" x14ac:dyDescent="0.2">
      <c r="B32" s="530" t="s">
        <v>10</v>
      </c>
      <c r="C32" s="524">
        <v>195</v>
      </c>
      <c r="D32" s="524">
        <v>215</v>
      </c>
      <c r="E32" s="524">
        <v>205</v>
      </c>
      <c r="F32" s="524">
        <v>195</v>
      </c>
      <c r="G32" s="524">
        <v>210</v>
      </c>
      <c r="H32" s="524">
        <v>205</v>
      </c>
      <c r="I32" s="881">
        <f>SUM(I33:I37)</f>
        <v>144.92726537168099</v>
      </c>
      <c r="J32" s="881">
        <f t="shared" ref="J32:K32" si="70">SUM(J33:J37)</f>
        <v>129.94034030114707</v>
      </c>
      <c r="K32" s="881">
        <f t="shared" si="70"/>
        <v>125.71559214839297</v>
      </c>
      <c r="L32" s="563">
        <f t="shared" si="5"/>
        <v>-0.10340997625324944</v>
      </c>
      <c r="M32" s="563">
        <f t="shared" si="5"/>
        <v>-3.2512983596648337E-2</v>
      </c>
      <c r="N32" s="533"/>
      <c r="O32" s="524">
        <v>55</v>
      </c>
      <c r="P32" s="524">
        <v>60</v>
      </c>
      <c r="Q32" s="524">
        <v>60</v>
      </c>
      <c r="R32" s="524">
        <v>50</v>
      </c>
      <c r="S32" s="524">
        <v>50</v>
      </c>
      <c r="T32" s="524">
        <v>50</v>
      </c>
      <c r="U32" s="524">
        <v>50</v>
      </c>
      <c r="V32" s="524">
        <v>50</v>
      </c>
      <c r="W32" s="524">
        <v>50</v>
      </c>
      <c r="X32" s="524">
        <v>50</v>
      </c>
      <c r="Y32" s="524">
        <v>55</v>
      </c>
      <c r="Z32" s="524">
        <v>50</v>
      </c>
      <c r="AA32" s="524">
        <v>50</v>
      </c>
      <c r="AB32" s="524">
        <v>65</v>
      </c>
      <c r="AC32" s="524">
        <v>55</v>
      </c>
      <c r="AD32" s="524">
        <v>50</v>
      </c>
      <c r="AE32" s="524">
        <v>50</v>
      </c>
      <c r="AF32" s="524">
        <v>55</v>
      </c>
      <c r="AG32" s="524">
        <v>35.089784719999997</v>
      </c>
      <c r="AH32" s="524">
        <v>35.739224099999994</v>
      </c>
      <c r="AI32" s="524">
        <v>37.529548059999996</v>
      </c>
      <c r="AJ32" s="524">
        <v>36.166362800000002</v>
      </c>
      <c r="AK32" s="524">
        <v>31.910174679999997</v>
      </c>
      <c r="AL32" s="524">
        <v>29.487671120000002</v>
      </c>
      <c r="AM32" s="524">
        <v>33.414012639999996</v>
      </c>
      <c r="AN32" s="524">
        <v>35.120860180000001</v>
      </c>
      <c r="AO32" s="883"/>
      <c r="AP32" s="524">
        <f t="shared" ref="AP32:AS32" si="71">SUM(AP33:AP37)</f>
        <v>100</v>
      </c>
      <c r="AQ32" s="524">
        <f t="shared" si="71"/>
        <v>115</v>
      </c>
      <c r="AR32" s="524">
        <f t="shared" si="71"/>
        <v>110</v>
      </c>
      <c r="AS32" s="524">
        <f t="shared" si="71"/>
        <v>100</v>
      </c>
      <c r="AT32" s="524">
        <f>SUM(AT33:AT37)</f>
        <v>100</v>
      </c>
      <c r="AU32" s="524">
        <f t="shared" ref="AU32:AX32" si="72">SUM(AU33:AU37)</f>
        <v>100</v>
      </c>
      <c r="AV32" s="524">
        <f t="shared" si="72"/>
        <v>105</v>
      </c>
      <c r="AW32" s="524">
        <f t="shared" si="72"/>
        <v>115</v>
      </c>
      <c r="AX32" s="524">
        <f t="shared" si="72"/>
        <v>105</v>
      </c>
      <c r="AY32" s="524">
        <f>SUM(AY33:AY37)</f>
        <v>105</v>
      </c>
      <c r="AZ32" s="524">
        <f t="shared" si="23"/>
        <v>70.829008819999984</v>
      </c>
      <c r="BA32" s="524">
        <f>AI32+AJ32</f>
        <v>73.695910859999998</v>
      </c>
      <c r="BB32" s="524">
        <f>AK32+AL32</f>
        <v>61.397845799999999</v>
      </c>
      <c r="BC32" s="524">
        <f t="shared" si="7"/>
        <v>68.534872820000004</v>
      </c>
      <c r="BE32" s="530" t="s">
        <v>10</v>
      </c>
      <c r="BF32" s="524">
        <f t="shared" si="53"/>
        <v>195</v>
      </c>
      <c r="BG32" s="524">
        <f t="shared" si="53"/>
        <v>215</v>
      </c>
      <c r="BH32" s="524">
        <f t="shared" si="53"/>
        <v>205</v>
      </c>
      <c r="BI32" s="524">
        <f t="shared" si="53"/>
        <v>195</v>
      </c>
      <c r="BJ32" s="524">
        <f t="shared" si="53"/>
        <v>210</v>
      </c>
      <c r="BK32" s="524">
        <f t="shared" si="53"/>
        <v>205</v>
      </c>
      <c r="BL32" s="524">
        <f t="shared" si="53"/>
        <v>144.92726537168099</v>
      </c>
      <c r="BM32" s="524">
        <f t="shared" si="53"/>
        <v>129.94034030114707</v>
      </c>
      <c r="BN32" s="524">
        <f>K32</f>
        <v>125.71559214839297</v>
      </c>
      <c r="BO32" s="563">
        <f t="shared" si="24"/>
        <v>-0.10340997625324944</v>
      </c>
      <c r="BP32" s="563">
        <f>M32</f>
        <v>-3.2512983596648337E-2</v>
      </c>
      <c r="BQ32" s="541"/>
      <c r="BR32" s="823">
        <f t="shared" ref="BR32:CQ32" si="73">O32</f>
        <v>55</v>
      </c>
      <c r="BS32" s="823">
        <f t="shared" si="73"/>
        <v>60</v>
      </c>
      <c r="BT32" s="823">
        <f t="shared" si="73"/>
        <v>60</v>
      </c>
      <c r="BU32" s="823">
        <f t="shared" si="73"/>
        <v>50</v>
      </c>
      <c r="BV32" s="823">
        <f t="shared" si="73"/>
        <v>50</v>
      </c>
      <c r="BW32" s="823">
        <f t="shared" si="73"/>
        <v>50</v>
      </c>
      <c r="BX32" s="823">
        <f t="shared" si="73"/>
        <v>50</v>
      </c>
      <c r="BY32" s="823">
        <f t="shared" si="73"/>
        <v>50</v>
      </c>
      <c r="BZ32" s="823">
        <f t="shared" si="73"/>
        <v>50</v>
      </c>
      <c r="CA32" s="823">
        <f t="shared" si="73"/>
        <v>50</v>
      </c>
      <c r="CB32" s="823">
        <f t="shared" si="73"/>
        <v>55</v>
      </c>
      <c r="CC32" s="823">
        <f t="shared" si="73"/>
        <v>50</v>
      </c>
      <c r="CD32" s="823">
        <f t="shared" si="73"/>
        <v>50</v>
      </c>
      <c r="CE32" s="823">
        <f t="shared" si="73"/>
        <v>65</v>
      </c>
      <c r="CF32" s="823">
        <f t="shared" si="73"/>
        <v>55</v>
      </c>
      <c r="CG32" s="823">
        <f t="shared" si="73"/>
        <v>50</v>
      </c>
      <c r="CH32" s="823">
        <f t="shared" si="73"/>
        <v>50</v>
      </c>
      <c r="CI32" s="823">
        <f t="shared" si="73"/>
        <v>55</v>
      </c>
      <c r="CJ32" s="823">
        <f t="shared" si="73"/>
        <v>35.089784719999997</v>
      </c>
      <c r="CK32" s="823">
        <f t="shared" si="73"/>
        <v>35.739224099999994</v>
      </c>
      <c r="CL32" s="823">
        <f t="shared" si="73"/>
        <v>37.529548059999996</v>
      </c>
      <c r="CM32" s="823">
        <f t="shared" si="73"/>
        <v>36.166362800000002</v>
      </c>
      <c r="CN32" s="823">
        <f t="shared" si="73"/>
        <v>31.910174679999997</v>
      </c>
      <c r="CO32" s="823">
        <f t="shared" si="73"/>
        <v>29.487671120000002</v>
      </c>
      <c r="CP32" s="823">
        <f t="shared" si="73"/>
        <v>33.414012639999996</v>
      </c>
      <c r="CQ32" s="823">
        <f t="shared" si="73"/>
        <v>35.120860180000001</v>
      </c>
      <c r="CR32" s="824"/>
      <c r="CS32" s="823">
        <f t="shared" ref="CS32:DF32" si="74">AP32</f>
        <v>100</v>
      </c>
      <c r="CT32" s="823">
        <f t="shared" si="74"/>
        <v>115</v>
      </c>
      <c r="CU32" s="823">
        <f t="shared" si="74"/>
        <v>110</v>
      </c>
      <c r="CV32" s="823">
        <f t="shared" si="74"/>
        <v>100</v>
      </c>
      <c r="CW32" s="823">
        <f t="shared" si="74"/>
        <v>100</v>
      </c>
      <c r="CX32" s="823">
        <f t="shared" si="74"/>
        <v>100</v>
      </c>
      <c r="CY32" s="823">
        <f t="shared" si="74"/>
        <v>105</v>
      </c>
      <c r="CZ32" s="823">
        <f t="shared" si="74"/>
        <v>115</v>
      </c>
      <c r="DA32" s="823">
        <f t="shared" si="74"/>
        <v>105</v>
      </c>
      <c r="DB32" s="823">
        <f t="shared" si="74"/>
        <v>105</v>
      </c>
      <c r="DC32" s="823">
        <f t="shared" si="74"/>
        <v>70.829008819999984</v>
      </c>
      <c r="DD32" s="823">
        <f t="shared" si="74"/>
        <v>73.695910859999998</v>
      </c>
      <c r="DE32" s="823">
        <f t="shared" si="74"/>
        <v>61.397845799999999</v>
      </c>
      <c r="DF32" s="823">
        <f t="shared" si="74"/>
        <v>68.534872820000004</v>
      </c>
    </row>
    <row r="33" spans="2:110" ht="12.75" customHeight="1" x14ac:dyDescent="0.2">
      <c r="B33" s="535" t="s">
        <v>15</v>
      </c>
      <c r="C33" s="532">
        <v>10</v>
      </c>
      <c r="D33" s="532">
        <v>15</v>
      </c>
      <c r="E33" s="532">
        <v>15</v>
      </c>
      <c r="F33" s="532">
        <v>10</v>
      </c>
      <c r="G33" s="532">
        <v>15</v>
      </c>
      <c r="H33" s="532">
        <v>15</v>
      </c>
      <c r="I33" s="726">
        <v>38.260798058123783</v>
      </c>
      <c r="J33" s="726">
        <v>34.186579669352255</v>
      </c>
      <c r="K33" s="726">
        <v>33.063200735027351</v>
      </c>
      <c r="L33" s="559">
        <f t="shared" si="5"/>
        <v>-0.10648545235732376</v>
      </c>
      <c r="M33" s="559">
        <f t="shared" si="5"/>
        <v>-3.2860231856771449E-2</v>
      </c>
      <c r="N33" s="533"/>
      <c r="O33" s="532">
        <v>5</v>
      </c>
      <c r="P33" s="532">
        <v>5</v>
      </c>
      <c r="Q33" s="532">
        <v>5</v>
      </c>
      <c r="R33" s="532">
        <v>5</v>
      </c>
      <c r="S33" s="532">
        <v>5</v>
      </c>
      <c r="T33" s="532">
        <v>5</v>
      </c>
      <c r="U33" s="532">
        <v>5</v>
      </c>
      <c r="V33" s="532">
        <v>5</v>
      </c>
      <c r="W33" s="532">
        <v>5</v>
      </c>
      <c r="X33" s="532">
        <v>5</v>
      </c>
      <c r="Y33" s="532">
        <v>5</v>
      </c>
      <c r="Z33" s="532">
        <v>5</v>
      </c>
      <c r="AA33" s="532">
        <v>5</v>
      </c>
      <c r="AB33" s="532">
        <v>5</v>
      </c>
      <c r="AC33" s="532">
        <v>5</v>
      </c>
      <c r="AD33" s="532">
        <v>5</v>
      </c>
      <c r="AE33" s="532">
        <v>5</v>
      </c>
      <c r="AF33" s="532">
        <v>5</v>
      </c>
      <c r="AG33" s="532"/>
      <c r="AH33" s="532"/>
      <c r="AI33" s="532"/>
      <c r="AJ33" s="532"/>
      <c r="AK33" s="532"/>
      <c r="AL33" s="532"/>
      <c r="AM33" s="532"/>
      <c r="AN33" s="532"/>
      <c r="AO33" s="883"/>
      <c r="AP33" s="532">
        <f t="shared" ref="AP33:AP37" si="75">D33-AQ33</f>
        <v>5</v>
      </c>
      <c r="AQ33" s="532">
        <f t="shared" ref="AQ33:AQ37" si="76">SUM(O33:P33)</f>
        <v>10</v>
      </c>
      <c r="AR33" s="532">
        <f t="shared" ref="AR33:AR37" si="77">SUM(Q33:R33)</f>
        <v>10</v>
      </c>
      <c r="AS33" s="782">
        <f t="shared" ref="AS33:AS37" si="78">SUM(S33:T33)</f>
        <v>10</v>
      </c>
      <c r="AT33" s="532">
        <f t="shared" ref="AT33:AT37" si="79">SUM(U33:V33)</f>
        <v>10</v>
      </c>
      <c r="AU33" s="532">
        <f t="shared" ref="AU33:AU37" si="80">SUM(W33:X33)</f>
        <v>10</v>
      </c>
      <c r="AV33" s="532">
        <f t="shared" ref="AV33:AV37" si="81">SUM(Y33:Z33)</f>
        <v>10</v>
      </c>
      <c r="AW33" s="532">
        <f t="shared" ref="AW33:AW37" si="82">SUM(AA33:AB33)</f>
        <v>10</v>
      </c>
      <c r="AX33" s="532">
        <f t="shared" ref="AX33:AX37" si="83">SUM(AC33:AD33)</f>
        <v>10</v>
      </c>
      <c r="AY33" s="532">
        <f t="shared" ref="AY33:AY37" si="84">SUM(AE33:AF33)</f>
        <v>10</v>
      </c>
      <c r="AZ33" s="532"/>
      <c r="BA33" s="532"/>
      <c r="BB33" s="532"/>
      <c r="BC33" s="524"/>
      <c r="BE33" s="535" t="s">
        <v>15</v>
      </c>
      <c r="BF33" s="532">
        <f t="shared" si="53"/>
        <v>10</v>
      </c>
      <c r="BG33" s="532">
        <f t="shared" si="53"/>
        <v>15</v>
      </c>
      <c r="BH33" s="532">
        <f t="shared" si="53"/>
        <v>15</v>
      </c>
      <c r="BI33" s="532">
        <f t="shared" si="53"/>
        <v>10</v>
      </c>
      <c r="BJ33" s="532">
        <f t="shared" si="53"/>
        <v>15</v>
      </c>
      <c r="BK33" s="532">
        <f t="shared" si="53"/>
        <v>15</v>
      </c>
      <c r="BL33" s="532">
        <f t="shared" si="53"/>
        <v>38.260798058123783</v>
      </c>
      <c r="BM33" s="532">
        <f t="shared" si="53"/>
        <v>34.186579669352255</v>
      </c>
      <c r="BN33" s="532"/>
      <c r="BO33" s="565"/>
      <c r="BP33" s="559"/>
      <c r="BQ33" s="523"/>
      <c r="BR33" s="818"/>
      <c r="BS33" s="818"/>
      <c r="BT33" s="818"/>
      <c r="BU33" s="818"/>
      <c r="BV33" s="818"/>
      <c r="BW33" s="818"/>
      <c r="BX33" s="818"/>
      <c r="BY33" s="818"/>
      <c r="BZ33" s="818"/>
      <c r="CA33" s="818"/>
      <c r="CB33" s="818"/>
      <c r="CC33" s="818"/>
      <c r="CD33" s="818"/>
      <c r="CE33" s="818"/>
      <c r="CF33" s="818"/>
      <c r="CG33" s="818"/>
      <c r="CH33" s="818"/>
      <c r="CI33" s="818"/>
      <c r="CJ33" s="818"/>
      <c r="CK33" s="818"/>
      <c r="CL33" s="818"/>
      <c r="CM33" s="818"/>
      <c r="CN33" s="818"/>
      <c r="CO33" s="818"/>
      <c r="CP33" s="818"/>
      <c r="CQ33" s="818"/>
      <c r="CR33" s="829"/>
      <c r="CS33" s="818"/>
      <c r="CT33" s="818"/>
      <c r="CU33" s="818"/>
      <c r="CV33" s="820"/>
      <c r="CW33" s="820"/>
      <c r="CX33" s="820"/>
      <c r="CY33" s="820"/>
      <c r="CZ33" s="820"/>
      <c r="DA33" s="820"/>
      <c r="DB33" s="820"/>
      <c r="DC33" s="820"/>
      <c r="DD33" s="820"/>
      <c r="DE33" s="820"/>
      <c r="DF33" s="820"/>
    </row>
    <row r="34" spans="2:110" ht="12.75" customHeight="1" x14ac:dyDescent="0.2">
      <c r="B34" s="535" t="s">
        <v>16</v>
      </c>
      <c r="C34" s="532">
        <v>5</v>
      </c>
      <c r="D34" s="532">
        <v>10</v>
      </c>
      <c r="E34" s="532">
        <v>10</v>
      </c>
      <c r="F34" s="532">
        <v>10</v>
      </c>
      <c r="G34" s="532">
        <v>10</v>
      </c>
      <c r="H34" s="532">
        <v>10</v>
      </c>
      <c r="I34" s="726">
        <v>27.391253155247707</v>
      </c>
      <c r="J34" s="726">
        <v>24.396573466163932</v>
      </c>
      <c r="K34" s="726">
        <v>23.131668955304306</v>
      </c>
      <c r="L34" s="559">
        <f t="shared" si="5"/>
        <v>-0.10932978028097429</v>
      </c>
      <c r="M34" s="559">
        <f t="shared" si="5"/>
        <v>-5.1847629857280864E-2</v>
      </c>
      <c r="N34" s="533"/>
      <c r="O34" s="532">
        <v>0</v>
      </c>
      <c r="P34" s="532">
        <v>5</v>
      </c>
      <c r="Q34" s="532">
        <v>5</v>
      </c>
      <c r="R34" s="532">
        <v>0</v>
      </c>
      <c r="S34" s="532">
        <v>0</v>
      </c>
      <c r="T34" s="532">
        <v>0</v>
      </c>
      <c r="U34" s="532">
        <v>0</v>
      </c>
      <c r="V34" s="532">
        <v>0</v>
      </c>
      <c r="W34" s="532">
        <v>0</v>
      </c>
      <c r="X34" s="532">
        <v>0</v>
      </c>
      <c r="Y34" s="532">
        <v>5</v>
      </c>
      <c r="Z34" s="532">
        <v>0</v>
      </c>
      <c r="AA34" s="532">
        <v>0</v>
      </c>
      <c r="AB34" s="532">
        <v>5</v>
      </c>
      <c r="AC34" s="532">
        <v>5</v>
      </c>
      <c r="AD34" s="532">
        <v>0</v>
      </c>
      <c r="AE34" s="532">
        <v>0</v>
      </c>
      <c r="AF34" s="532">
        <v>5</v>
      </c>
      <c r="AG34" s="532"/>
      <c r="AH34" s="532"/>
      <c r="AI34" s="532"/>
      <c r="AJ34" s="532"/>
      <c r="AK34" s="532"/>
      <c r="AL34" s="532"/>
      <c r="AM34" s="532"/>
      <c r="AN34" s="532"/>
      <c r="AO34" s="883"/>
      <c r="AP34" s="532">
        <f t="shared" si="75"/>
        <v>5</v>
      </c>
      <c r="AQ34" s="532">
        <f t="shared" si="76"/>
        <v>5</v>
      </c>
      <c r="AR34" s="532">
        <f t="shared" si="77"/>
        <v>5</v>
      </c>
      <c r="AS34" s="532">
        <f t="shared" si="78"/>
        <v>0</v>
      </c>
      <c r="AT34" s="532">
        <f t="shared" si="79"/>
        <v>0</v>
      </c>
      <c r="AU34" s="532">
        <f t="shared" si="80"/>
        <v>0</v>
      </c>
      <c r="AV34" s="532">
        <f t="shared" si="81"/>
        <v>5</v>
      </c>
      <c r="AW34" s="532">
        <f t="shared" si="82"/>
        <v>5</v>
      </c>
      <c r="AX34" s="532">
        <f t="shared" si="83"/>
        <v>5</v>
      </c>
      <c r="AY34" s="532">
        <f t="shared" si="84"/>
        <v>5</v>
      </c>
      <c r="AZ34" s="532"/>
      <c r="BA34" s="532"/>
      <c r="BB34" s="532"/>
      <c r="BC34" s="524"/>
      <c r="BE34" s="535" t="s">
        <v>16</v>
      </c>
      <c r="BF34" s="532">
        <f t="shared" si="53"/>
        <v>5</v>
      </c>
      <c r="BG34" s="532">
        <f t="shared" si="53"/>
        <v>10</v>
      </c>
      <c r="BH34" s="532">
        <f t="shared" si="53"/>
        <v>10</v>
      </c>
      <c r="BI34" s="532">
        <f t="shared" si="53"/>
        <v>10</v>
      </c>
      <c r="BJ34" s="532">
        <f t="shared" si="53"/>
        <v>10</v>
      </c>
      <c r="BK34" s="532">
        <f t="shared" si="53"/>
        <v>10</v>
      </c>
      <c r="BL34" s="532">
        <f t="shared" si="53"/>
        <v>27.391253155247707</v>
      </c>
      <c r="BM34" s="532">
        <f t="shared" si="53"/>
        <v>24.396573466163932</v>
      </c>
      <c r="BN34" s="532"/>
      <c r="BO34" s="565"/>
      <c r="BP34" s="559"/>
      <c r="BQ34" s="627"/>
      <c r="BR34" s="818"/>
      <c r="BS34" s="818"/>
      <c r="BT34" s="818"/>
      <c r="BU34" s="818"/>
      <c r="BV34" s="818"/>
      <c r="BW34" s="818"/>
      <c r="BX34" s="818"/>
      <c r="BY34" s="818"/>
      <c r="BZ34" s="818"/>
      <c r="CA34" s="818"/>
      <c r="CB34" s="818"/>
      <c r="CC34" s="818"/>
      <c r="CD34" s="818"/>
      <c r="CE34" s="818"/>
      <c r="CF34" s="818"/>
      <c r="CG34" s="818"/>
      <c r="CH34" s="818"/>
      <c r="CI34" s="818"/>
      <c r="CJ34" s="818"/>
      <c r="CK34" s="818"/>
      <c r="CL34" s="818"/>
      <c r="CM34" s="818"/>
      <c r="CN34" s="818"/>
      <c r="CO34" s="818"/>
      <c r="CP34" s="818"/>
      <c r="CQ34" s="818"/>
      <c r="CR34" s="829"/>
      <c r="CS34" s="818"/>
      <c r="CT34" s="818"/>
      <c r="CU34" s="818"/>
      <c r="CV34" s="820"/>
      <c r="CW34" s="820"/>
      <c r="CX34" s="820"/>
      <c r="CY34" s="820"/>
      <c r="CZ34" s="820"/>
      <c r="DA34" s="820"/>
      <c r="DB34" s="820"/>
      <c r="DC34" s="820"/>
      <c r="DD34" s="820"/>
      <c r="DE34" s="820"/>
      <c r="DF34" s="820"/>
    </row>
    <row r="35" spans="2:110" ht="12.75" customHeight="1" x14ac:dyDescent="0.2">
      <c r="B35" s="535" t="s">
        <v>17</v>
      </c>
      <c r="C35" s="532">
        <v>15</v>
      </c>
      <c r="D35" s="532">
        <v>15</v>
      </c>
      <c r="E35" s="532">
        <v>15</v>
      </c>
      <c r="F35" s="532">
        <v>15</v>
      </c>
      <c r="G35" s="532">
        <v>15</v>
      </c>
      <c r="H35" s="532">
        <v>15</v>
      </c>
      <c r="I35" s="726">
        <v>19.710108090548616</v>
      </c>
      <c r="J35" s="726">
        <v>17.514945940654858</v>
      </c>
      <c r="K35" s="726">
        <v>16.845889347884658</v>
      </c>
      <c r="L35" s="559">
        <f t="shared" si="5"/>
        <v>-0.11137240545861748</v>
      </c>
      <c r="M35" s="559">
        <f t="shared" si="5"/>
        <v>-3.8199181147183459E-2</v>
      </c>
      <c r="N35" s="533"/>
      <c r="O35" s="532">
        <v>5</v>
      </c>
      <c r="P35" s="532">
        <v>5</v>
      </c>
      <c r="Q35" s="532">
        <v>5</v>
      </c>
      <c r="R35" s="532">
        <v>5</v>
      </c>
      <c r="S35" s="532">
        <v>5</v>
      </c>
      <c r="T35" s="532">
        <v>5</v>
      </c>
      <c r="U35" s="532">
        <v>5</v>
      </c>
      <c r="V35" s="532">
        <v>5</v>
      </c>
      <c r="W35" s="532">
        <v>5</v>
      </c>
      <c r="X35" s="532">
        <v>5</v>
      </c>
      <c r="Y35" s="532">
        <v>5</v>
      </c>
      <c r="Z35" s="532">
        <v>5</v>
      </c>
      <c r="AA35" s="532">
        <v>5</v>
      </c>
      <c r="AB35" s="532">
        <v>5</v>
      </c>
      <c r="AC35" s="532">
        <v>5</v>
      </c>
      <c r="AD35" s="532">
        <v>5</v>
      </c>
      <c r="AE35" s="532">
        <v>5</v>
      </c>
      <c r="AF35" s="532">
        <v>5</v>
      </c>
      <c r="AG35" s="532"/>
      <c r="AH35" s="532"/>
      <c r="AI35" s="532"/>
      <c r="AJ35" s="532"/>
      <c r="AK35" s="532"/>
      <c r="AL35" s="532"/>
      <c r="AM35" s="532"/>
      <c r="AN35" s="532"/>
      <c r="AO35" s="883"/>
      <c r="AP35" s="532">
        <f t="shared" si="75"/>
        <v>5</v>
      </c>
      <c r="AQ35" s="532">
        <f t="shared" si="76"/>
        <v>10</v>
      </c>
      <c r="AR35" s="532">
        <f t="shared" si="77"/>
        <v>10</v>
      </c>
      <c r="AS35" s="532">
        <f t="shared" si="78"/>
        <v>10</v>
      </c>
      <c r="AT35" s="532">
        <f t="shared" si="79"/>
        <v>10</v>
      </c>
      <c r="AU35" s="532">
        <f t="shared" si="80"/>
        <v>10</v>
      </c>
      <c r="AV35" s="532">
        <f t="shared" si="81"/>
        <v>10</v>
      </c>
      <c r="AW35" s="532">
        <f t="shared" si="82"/>
        <v>10</v>
      </c>
      <c r="AX35" s="532">
        <f t="shared" si="83"/>
        <v>10</v>
      </c>
      <c r="AY35" s="532">
        <f t="shared" si="84"/>
        <v>10</v>
      </c>
      <c r="AZ35" s="532"/>
      <c r="BA35" s="532"/>
      <c r="BB35" s="532"/>
      <c r="BC35" s="524"/>
      <c r="BE35" s="535" t="s">
        <v>17</v>
      </c>
      <c r="BF35" s="532">
        <f t="shared" si="53"/>
        <v>15</v>
      </c>
      <c r="BG35" s="532">
        <f t="shared" si="53"/>
        <v>15</v>
      </c>
      <c r="BH35" s="532">
        <f t="shared" si="53"/>
        <v>15</v>
      </c>
      <c r="BI35" s="532">
        <f t="shared" si="53"/>
        <v>15</v>
      </c>
      <c r="BJ35" s="532">
        <f t="shared" si="53"/>
        <v>15</v>
      </c>
      <c r="BK35" s="532">
        <f t="shared" si="53"/>
        <v>15</v>
      </c>
      <c r="BL35" s="532">
        <f t="shared" si="53"/>
        <v>19.710108090548616</v>
      </c>
      <c r="BM35" s="532">
        <f t="shared" si="53"/>
        <v>17.514945940654858</v>
      </c>
      <c r="BN35" s="532"/>
      <c r="BO35" s="565"/>
      <c r="BP35" s="559"/>
      <c r="BQ35" s="627"/>
      <c r="BR35" s="818"/>
      <c r="BS35" s="818"/>
      <c r="BT35" s="818"/>
      <c r="BU35" s="818"/>
      <c r="BV35" s="818"/>
      <c r="BW35" s="818"/>
      <c r="BX35" s="818"/>
      <c r="BY35" s="818"/>
      <c r="BZ35" s="818"/>
      <c r="CA35" s="818"/>
      <c r="CB35" s="818"/>
      <c r="CC35" s="818"/>
      <c r="CD35" s="818"/>
      <c r="CE35" s="818"/>
      <c r="CF35" s="818"/>
      <c r="CG35" s="818"/>
      <c r="CH35" s="818"/>
      <c r="CI35" s="818"/>
      <c r="CJ35" s="818"/>
      <c r="CK35" s="818"/>
      <c r="CL35" s="818"/>
      <c r="CM35" s="818"/>
      <c r="CN35" s="818"/>
      <c r="CO35" s="818"/>
      <c r="CP35" s="818"/>
      <c r="CQ35" s="818"/>
      <c r="CR35" s="829"/>
      <c r="CS35" s="818"/>
      <c r="CT35" s="818"/>
      <c r="CU35" s="818"/>
      <c r="CV35" s="820"/>
      <c r="CW35" s="820"/>
      <c r="CX35" s="820"/>
      <c r="CY35" s="820"/>
      <c r="CZ35" s="820"/>
      <c r="DA35" s="820"/>
      <c r="DB35" s="820"/>
      <c r="DC35" s="820"/>
      <c r="DD35" s="820"/>
      <c r="DE35" s="820"/>
      <c r="DF35" s="820"/>
    </row>
    <row r="36" spans="2:110" ht="12.75" customHeight="1" x14ac:dyDescent="0.2">
      <c r="B36" s="535" t="s">
        <v>18</v>
      </c>
      <c r="C36" s="532">
        <v>75</v>
      </c>
      <c r="D36" s="532">
        <v>70</v>
      </c>
      <c r="E36" s="532">
        <v>70</v>
      </c>
      <c r="F36" s="532">
        <v>80</v>
      </c>
      <c r="G36" s="532">
        <v>90</v>
      </c>
      <c r="H36" s="532">
        <v>85</v>
      </c>
      <c r="I36" s="726">
        <v>28.115889482106112</v>
      </c>
      <c r="J36" s="726">
        <v>25.688587379627123</v>
      </c>
      <c r="K36" s="726">
        <v>24.89168724538181</v>
      </c>
      <c r="L36" s="559">
        <f t="shared" si="5"/>
        <v>-8.6332040251609565E-2</v>
      </c>
      <c r="M36" s="559">
        <f t="shared" si="5"/>
        <v>-3.102156309604287E-2</v>
      </c>
      <c r="N36" s="533"/>
      <c r="O36" s="532">
        <v>20</v>
      </c>
      <c r="P36" s="532">
        <v>15</v>
      </c>
      <c r="Q36" s="532">
        <v>15</v>
      </c>
      <c r="R36" s="532">
        <v>15</v>
      </c>
      <c r="S36" s="532">
        <v>20</v>
      </c>
      <c r="T36" s="532">
        <v>20</v>
      </c>
      <c r="U36" s="532">
        <v>20</v>
      </c>
      <c r="V36" s="532">
        <v>20</v>
      </c>
      <c r="W36" s="532">
        <v>20</v>
      </c>
      <c r="X36" s="532">
        <v>20</v>
      </c>
      <c r="Y36" s="532">
        <v>20</v>
      </c>
      <c r="Z36" s="532">
        <v>20</v>
      </c>
      <c r="AA36" s="532">
        <v>20</v>
      </c>
      <c r="AB36" s="532">
        <v>30</v>
      </c>
      <c r="AC36" s="532">
        <v>20</v>
      </c>
      <c r="AD36" s="532">
        <v>20</v>
      </c>
      <c r="AE36" s="532">
        <v>20</v>
      </c>
      <c r="AF36" s="532">
        <v>20</v>
      </c>
      <c r="AG36" s="532"/>
      <c r="AH36" s="532"/>
      <c r="AI36" s="532"/>
      <c r="AJ36" s="532"/>
      <c r="AK36" s="532"/>
      <c r="AL36" s="532"/>
      <c r="AM36" s="532"/>
      <c r="AN36" s="532"/>
      <c r="AO36" s="883"/>
      <c r="AP36" s="532">
        <f t="shared" si="75"/>
        <v>35</v>
      </c>
      <c r="AQ36" s="532">
        <f t="shared" si="76"/>
        <v>35</v>
      </c>
      <c r="AR36" s="532">
        <f t="shared" si="77"/>
        <v>30</v>
      </c>
      <c r="AS36" s="532">
        <f t="shared" si="78"/>
        <v>40</v>
      </c>
      <c r="AT36" s="532">
        <f t="shared" si="79"/>
        <v>40</v>
      </c>
      <c r="AU36" s="532">
        <f t="shared" si="80"/>
        <v>40</v>
      </c>
      <c r="AV36" s="532">
        <f t="shared" si="81"/>
        <v>40</v>
      </c>
      <c r="AW36" s="532">
        <f t="shared" si="82"/>
        <v>50</v>
      </c>
      <c r="AX36" s="532">
        <f t="shared" si="83"/>
        <v>40</v>
      </c>
      <c r="AY36" s="532">
        <f t="shared" si="84"/>
        <v>40</v>
      </c>
      <c r="AZ36" s="532"/>
      <c r="BA36" s="532"/>
      <c r="BB36" s="532"/>
      <c r="BC36" s="524"/>
      <c r="BE36" s="535" t="s">
        <v>18</v>
      </c>
      <c r="BF36" s="532">
        <f t="shared" si="53"/>
        <v>75</v>
      </c>
      <c r="BG36" s="532">
        <f t="shared" si="53"/>
        <v>70</v>
      </c>
      <c r="BH36" s="532">
        <f t="shared" si="53"/>
        <v>70</v>
      </c>
      <c r="BI36" s="532">
        <f t="shared" si="53"/>
        <v>80</v>
      </c>
      <c r="BJ36" s="532">
        <f t="shared" si="53"/>
        <v>90</v>
      </c>
      <c r="BK36" s="532">
        <f t="shared" si="53"/>
        <v>85</v>
      </c>
      <c r="BL36" s="532">
        <f t="shared" si="53"/>
        <v>28.115889482106112</v>
      </c>
      <c r="BM36" s="532">
        <f t="shared" si="53"/>
        <v>25.688587379627123</v>
      </c>
      <c r="BN36" s="532"/>
      <c r="BO36" s="565"/>
      <c r="BP36" s="559"/>
      <c r="BQ36" s="523"/>
      <c r="BR36" s="818"/>
      <c r="BS36" s="818"/>
      <c r="BT36" s="818"/>
      <c r="BU36" s="818"/>
      <c r="BV36" s="818"/>
      <c r="BW36" s="818"/>
      <c r="BX36" s="818"/>
      <c r="BY36" s="818"/>
      <c r="BZ36" s="818"/>
      <c r="CA36" s="818"/>
      <c r="CB36" s="818"/>
      <c r="CC36" s="818"/>
      <c r="CD36" s="818"/>
      <c r="CE36" s="818"/>
      <c r="CF36" s="818"/>
      <c r="CG36" s="818"/>
      <c r="CH36" s="818"/>
      <c r="CI36" s="818"/>
      <c r="CJ36" s="818"/>
      <c r="CK36" s="818"/>
      <c r="CL36" s="818"/>
      <c r="CM36" s="818"/>
      <c r="CN36" s="818"/>
      <c r="CO36" s="818"/>
      <c r="CP36" s="818"/>
      <c r="CQ36" s="818"/>
      <c r="CR36" s="825"/>
      <c r="CS36" s="818"/>
      <c r="CT36" s="818"/>
      <c r="CU36" s="818"/>
      <c r="CV36" s="820"/>
      <c r="CW36" s="820"/>
      <c r="CX36" s="820"/>
      <c r="CY36" s="820"/>
      <c r="CZ36" s="820"/>
      <c r="DA36" s="820"/>
      <c r="DB36" s="820"/>
      <c r="DC36" s="820"/>
      <c r="DD36" s="820"/>
      <c r="DE36" s="820"/>
      <c r="DF36" s="820"/>
    </row>
    <row r="37" spans="2:110" ht="12.75" customHeight="1" x14ac:dyDescent="0.2">
      <c r="B37" s="401" t="s">
        <v>19</v>
      </c>
      <c r="C37" s="403">
        <v>90</v>
      </c>
      <c r="D37" s="403">
        <v>105</v>
      </c>
      <c r="E37" s="403">
        <v>95</v>
      </c>
      <c r="F37" s="403">
        <v>80</v>
      </c>
      <c r="G37" s="403">
        <v>80</v>
      </c>
      <c r="H37" s="403">
        <v>80</v>
      </c>
      <c r="I37" s="1012">
        <v>31.449216585654774</v>
      </c>
      <c r="J37" s="1012">
        <v>28.153653845348916</v>
      </c>
      <c r="K37" s="1012">
        <v>27.783145864794847</v>
      </c>
      <c r="L37" s="568">
        <f t="shared" si="5"/>
        <v>-0.10478997883238506</v>
      </c>
      <c r="M37" s="568">
        <f t="shared" si="5"/>
        <v>-1.3160209420393865E-2</v>
      </c>
      <c r="N37" s="533"/>
      <c r="O37" s="403">
        <v>25</v>
      </c>
      <c r="P37" s="403">
        <v>30</v>
      </c>
      <c r="Q37" s="403">
        <v>30</v>
      </c>
      <c r="R37" s="403">
        <v>25</v>
      </c>
      <c r="S37" s="403">
        <v>20</v>
      </c>
      <c r="T37" s="403">
        <v>20</v>
      </c>
      <c r="U37" s="403">
        <v>20</v>
      </c>
      <c r="V37" s="403">
        <v>20</v>
      </c>
      <c r="W37" s="403">
        <v>20</v>
      </c>
      <c r="X37" s="403">
        <v>20</v>
      </c>
      <c r="Y37" s="403">
        <v>20</v>
      </c>
      <c r="Z37" s="403">
        <v>20</v>
      </c>
      <c r="AA37" s="403">
        <v>20</v>
      </c>
      <c r="AB37" s="403">
        <v>20</v>
      </c>
      <c r="AC37" s="403">
        <v>20</v>
      </c>
      <c r="AD37" s="403">
        <v>20</v>
      </c>
      <c r="AE37" s="403">
        <v>20</v>
      </c>
      <c r="AF37" s="403">
        <v>20</v>
      </c>
      <c r="AG37" s="403"/>
      <c r="AH37" s="403"/>
      <c r="AI37" s="403"/>
      <c r="AJ37" s="403"/>
      <c r="AK37" s="403"/>
      <c r="AL37" s="403"/>
      <c r="AM37" s="403"/>
      <c r="AN37" s="1006"/>
      <c r="AO37" s="883"/>
      <c r="AP37" s="403">
        <f t="shared" si="75"/>
        <v>50</v>
      </c>
      <c r="AQ37" s="403">
        <f t="shared" si="76"/>
        <v>55</v>
      </c>
      <c r="AR37" s="403">
        <f t="shared" si="77"/>
        <v>55</v>
      </c>
      <c r="AS37" s="403">
        <f t="shared" si="78"/>
        <v>40</v>
      </c>
      <c r="AT37" s="403">
        <f t="shared" si="79"/>
        <v>40</v>
      </c>
      <c r="AU37" s="403">
        <f t="shared" si="80"/>
        <v>40</v>
      </c>
      <c r="AV37" s="403">
        <f t="shared" si="81"/>
        <v>40</v>
      </c>
      <c r="AW37" s="403">
        <f t="shared" si="82"/>
        <v>40</v>
      </c>
      <c r="AX37" s="403">
        <f t="shared" si="83"/>
        <v>40</v>
      </c>
      <c r="AY37" s="403">
        <f t="shared" si="84"/>
        <v>40</v>
      </c>
      <c r="AZ37" s="403"/>
      <c r="BA37" s="403"/>
      <c r="BB37" s="403"/>
      <c r="BC37" s="910"/>
      <c r="BE37" s="401" t="s">
        <v>19</v>
      </c>
      <c r="BF37" s="403">
        <f t="shared" si="53"/>
        <v>90</v>
      </c>
      <c r="BG37" s="403">
        <f t="shared" si="53"/>
        <v>105</v>
      </c>
      <c r="BH37" s="403">
        <f t="shared" si="53"/>
        <v>95</v>
      </c>
      <c r="BI37" s="403">
        <f t="shared" si="53"/>
        <v>80</v>
      </c>
      <c r="BJ37" s="403">
        <f t="shared" si="53"/>
        <v>80</v>
      </c>
      <c r="BK37" s="403">
        <f t="shared" si="53"/>
        <v>80</v>
      </c>
      <c r="BL37" s="403">
        <f t="shared" si="53"/>
        <v>31.449216585654774</v>
      </c>
      <c r="BM37" s="403">
        <f t="shared" si="53"/>
        <v>28.153653845348916</v>
      </c>
      <c r="BN37" s="403"/>
      <c r="BO37" s="567"/>
      <c r="BP37" s="568"/>
      <c r="BQ37" s="523"/>
      <c r="BR37" s="826"/>
      <c r="BS37" s="826"/>
      <c r="BT37" s="826"/>
      <c r="BU37" s="826"/>
      <c r="BV37" s="826"/>
      <c r="BW37" s="826"/>
      <c r="BX37" s="826"/>
      <c r="BY37" s="826"/>
      <c r="BZ37" s="826"/>
      <c r="CA37" s="826"/>
      <c r="CB37" s="826"/>
      <c r="CC37" s="826"/>
      <c r="CD37" s="826"/>
      <c r="CE37" s="826"/>
      <c r="CF37" s="826"/>
      <c r="CG37" s="826"/>
      <c r="CH37" s="826"/>
      <c r="CI37" s="826"/>
      <c r="CJ37" s="826"/>
      <c r="CK37" s="826"/>
      <c r="CL37" s="826"/>
      <c r="CM37" s="826"/>
      <c r="CN37" s="826"/>
      <c r="CO37" s="826"/>
      <c r="CP37" s="826"/>
      <c r="CQ37" s="826"/>
      <c r="CR37" s="827"/>
      <c r="CS37" s="826"/>
      <c r="CT37" s="826"/>
      <c r="CU37" s="826"/>
      <c r="CV37" s="826"/>
      <c r="CW37" s="826"/>
      <c r="CX37" s="826"/>
      <c r="CY37" s="826"/>
      <c r="CZ37" s="826"/>
      <c r="DA37" s="826"/>
      <c r="DB37" s="826"/>
      <c r="DC37" s="826"/>
      <c r="DD37" s="826"/>
      <c r="DE37" s="826"/>
      <c r="DF37" s="826"/>
    </row>
    <row r="38" spans="2:110" ht="12.75" customHeight="1" x14ac:dyDescent="0.2">
      <c r="B38" s="530" t="s">
        <v>11</v>
      </c>
      <c r="C38" s="524">
        <v>145</v>
      </c>
      <c r="D38" s="524">
        <v>175</v>
      </c>
      <c r="E38" s="524">
        <v>200</v>
      </c>
      <c r="F38" s="524">
        <v>205</v>
      </c>
      <c r="G38" s="524">
        <v>180</v>
      </c>
      <c r="H38" s="524">
        <v>245</v>
      </c>
      <c r="I38" s="881">
        <f>SUM(I39:I43)</f>
        <v>188.56147097593595</v>
      </c>
      <c r="J38" s="885">
        <f>SUM(J39:J43)</f>
        <v>405.83891824874934</v>
      </c>
      <c r="K38" s="739">
        <v>443.76551814908208</v>
      </c>
      <c r="L38" s="563">
        <f t="shared" si="5"/>
        <v>1.1522897342084382</v>
      </c>
      <c r="M38" s="563">
        <f t="shared" si="5"/>
        <v>9.3452348197632817E-2</v>
      </c>
      <c r="N38" s="533"/>
      <c r="O38" s="524">
        <v>40</v>
      </c>
      <c r="P38" s="524">
        <v>50</v>
      </c>
      <c r="Q38" s="524">
        <v>30</v>
      </c>
      <c r="R38" s="524">
        <v>45</v>
      </c>
      <c r="S38" s="524">
        <v>70</v>
      </c>
      <c r="T38" s="524">
        <v>70</v>
      </c>
      <c r="U38" s="524">
        <v>60</v>
      </c>
      <c r="V38" s="524">
        <v>80</v>
      </c>
      <c r="W38" s="524">
        <v>60</v>
      </c>
      <c r="X38" s="524">
        <v>5</v>
      </c>
      <c r="Y38" s="524">
        <v>40</v>
      </c>
      <c r="Z38" s="524">
        <v>50</v>
      </c>
      <c r="AA38" s="524">
        <v>45</v>
      </c>
      <c r="AB38" s="524">
        <v>35</v>
      </c>
      <c r="AC38" s="524">
        <v>60</v>
      </c>
      <c r="AD38" s="524">
        <v>60</v>
      </c>
      <c r="AE38" s="524">
        <v>65</v>
      </c>
      <c r="AF38" s="524">
        <v>65</v>
      </c>
      <c r="AG38" s="524">
        <v>120.00206236838314</v>
      </c>
      <c r="AH38" s="524">
        <v>32.405710671628768</v>
      </c>
      <c r="AI38" s="524">
        <v>101.58043377353067</v>
      </c>
      <c r="AJ38" s="524">
        <v>-65.426735837606628</v>
      </c>
      <c r="AK38" s="524">
        <v>109.82212120420499</v>
      </c>
      <c r="AL38" s="524">
        <v>-3.069504738212764</v>
      </c>
      <c r="AM38" s="524">
        <v>135.7026370625488</v>
      </c>
      <c r="AN38" s="524">
        <v>163.38366472020834</v>
      </c>
      <c r="AO38" s="883"/>
      <c r="AP38" s="524">
        <f t="shared" ref="AP38:AS38" si="85">SUM(AP39:AP43)</f>
        <v>85</v>
      </c>
      <c r="AQ38" s="524">
        <f t="shared" si="85"/>
        <v>90</v>
      </c>
      <c r="AR38" s="524">
        <f t="shared" si="85"/>
        <v>75</v>
      </c>
      <c r="AS38" s="524">
        <f t="shared" si="85"/>
        <v>140</v>
      </c>
      <c r="AT38" s="524">
        <f>SUM(AT39:AT43)</f>
        <v>140</v>
      </c>
      <c r="AU38" s="524">
        <f t="shared" ref="AU38:AX38" si="86">SUM(AU39:AU43)</f>
        <v>65</v>
      </c>
      <c r="AV38" s="524">
        <f t="shared" si="86"/>
        <v>90</v>
      </c>
      <c r="AW38" s="524">
        <f t="shared" si="86"/>
        <v>80</v>
      </c>
      <c r="AX38" s="524">
        <f t="shared" si="86"/>
        <v>120</v>
      </c>
      <c r="AY38" s="524">
        <f>SUM(AY39:AY43)</f>
        <v>130</v>
      </c>
      <c r="AZ38" s="524">
        <f>AG38+AH38</f>
        <v>152.4077730400119</v>
      </c>
      <c r="BA38" s="524">
        <f t="shared" si="18"/>
        <v>36.153697935924043</v>
      </c>
      <c r="BB38" s="524">
        <f>AK38+AL38</f>
        <v>106.75261646599222</v>
      </c>
      <c r="BC38" s="524">
        <f t="shared" si="7"/>
        <v>299.08630178275712</v>
      </c>
      <c r="BE38" s="530" t="s">
        <v>11</v>
      </c>
      <c r="BF38" s="524">
        <f t="shared" si="53"/>
        <v>145</v>
      </c>
      <c r="BG38" s="524">
        <f t="shared" si="53"/>
        <v>175</v>
      </c>
      <c r="BH38" s="524">
        <f t="shared" si="53"/>
        <v>200</v>
      </c>
      <c r="BI38" s="524">
        <f t="shared" si="53"/>
        <v>205</v>
      </c>
      <c r="BJ38" s="524">
        <f t="shared" si="53"/>
        <v>180</v>
      </c>
      <c r="BK38" s="524">
        <f t="shared" si="53"/>
        <v>245</v>
      </c>
      <c r="BL38" s="524">
        <f t="shared" si="53"/>
        <v>188.56147097593595</v>
      </c>
      <c r="BM38" s="524">
        <f t="shared" si="53"/>
        <v>405.83891824874934</v>
      </c>
      <c r="BN38" s="524">
        <f>K38</f>
        <v>443.76551814908208</v>
      </c>
      <c r="BO38" s="563">
        <f t="shared" si="24"/>
        <v>1.1522897342084382</v>
      </c>
      <c r="BP38" s="563">
        <f>M38</f>
        <v>9.3452348197632817E-2</v>
      </c>
      <c r="BQ38" s="541"/>
      <c r="BR38" s="823">
        <f t="shared" ref="BR38:CQ38" si="87">O38</f>
        <v>40</v>
      </c>
      <c r="BS38" s="823">
        <f t="shared" si="87"/>
        <v>50</v>
      </c>
      <c r="BT38" s="823">
        <f t="shared" si="87"/>
        <v>30</v>
      </c>
      <c r="BU38" s="823">
        <f t="shared" si="87"/>
        <v>45</v>
      </c>
      <c r="BV38" s="823">
        <f t="shared" si="87"/>
        <v>70</v>
      </c>
      <c r="BW38" s="823">
        <f t="shared" si="87"/>
        <v>70</v>
      </c>
      <c r="BX38" s="823">
        <f t="shared" si="87"/>
        <v>60</v>
      </c>
      <c r="BY38" s="823">
        <f t="shared" si="87"/>
        <v>80</v>
      </c>
      <c r="BZ38" s="823">
        <f t="shared" si="87"/>
        <v>60</v>
      </c>
      <c r="CA38" s="823">
        <f t="shared" si="87"/>
        <v>5</v>
      </c>
      <c r="CB38" s="823">
        <f t="shared" si="87"/>
        <v>40</v>
      </c>
      <c r="CC38" s="823">
        <f t="shared" si="87"/>
        <v>50</v>
      </c>
      <c r="CD38" s="823">
        <f t="shared" si="87"/>
        <v>45</v>
      </c>
      <c r="CE38" s="823">
        <f t="shared" si="87"/>
        <v>35</v>
      </c>
      <c r="CF38" s="823">
        <f t="shared" si="87"/>
        <v>60</v>
      </c>
      <c r="CG38" s="823">
        <f t="shared" si="87"/>
        <v>60</v>
      </c>
      <c r="CH38" s="823">
        <f t="shared" si="87"/>
        <v>65</v>
      </c>
      <c r="CI38" s="823">
        <f t="shared" si="87"/>
        <v>65</v>
      </c>
      <c r="CJ38" s="823">
        <f t="shared" si="87"/>
        <v>120.00206236838314</v>
      </c>
      <c r="CK38" s="823">
        <f t="shared" si="87"/>
        <v>32.405710671628768</v>
      </c>
      <c r="CL38" s="823">
        <f t="shared" si="87"/>
        <v>101.58043377353067</v>
      </c>
      <c r="CM38" s="823">
        <f t="shared" si="87"/>
        <v>-65.426735837606628</v>
      </c>
      <c r="CN38" s="823">
        <f t="shared" si="87"/>
        <v>109.82212120420499</v>
      </c>
      <c r="CO38" s="823">
        <f t="shared" si="87"/>
        <v>-3.069504738212764</v>
      </c>
      <c r="CP38" s="823">
        <f t="shared" si="87"/>
        <v>135.7026370625488</v>
      </c>
      <c r="CQ38" s="823">
        <f t="shared" si="87"/>
        <v>163.38366472020834</v>
      </c>
      <c r="CR38" s="824"/>
      <c r="CS38" s="823">
        <f t="shared" ref="CS38:DF38" si="88">AP38</f>
        <v>85</v>
      </c>
      <c r="CT38" s="823">
        <f t="shared" si="88"/>
        <v>90</v>
      </c>
      <c r="CU38" s="823">
        <f t="shared" si="88"/>
        <v>75</v>
      </c>
      <c r="CV38" s="823">
        <f t="shared" si="88"/>
        <v>140</v>
      </c>
      <c r="CW38" s="823">
        <f t="shared" si="88"/>
        <v>140</v>
      </c>
      <c r="CX38" s="823">
        <f t="shared" si="88"/>
        <v>65</v>
      </c>
      <c r="CY38" s="823">
        <f t="shared" si="88"/>
        <v>90</v>
      </c>
      <c r="CZ38" s="823">
        <f t="shared" si="88"/>
        <v>80</v>
      </c>
      <c r="DA38" s="823">
        <f t="shared" si="88"/>
        <v>120</v>
      </c>
      <c r="DB38" s="823">
        <f t="shared" si="88"/>
        <v>130</v>
      </c>
      <c r="DC38" s="823">
        <f t="shared" si="88"/>
        <v>152.4077730400119</v>
      </c>
      <c r="DD38" s="823">
        <f t="shared" si="88"/>
        <v>36.153697935924043</v>
      </c>
      <c r="DE38" s="823">
        <f t="shared" si="88"/>
        <v>106.75261646599222</v>
      </c>
      <c r="DF38" s="823">
        <f t="shared" si="88"/>
        <v>299.08630178275712</v>
      </c>
    </row>
    <row r="39" spans="2:110" ht="12.75" customHeight="1" x14ac:dyDescent="0.2">
      <c r="B39" s="535" t="s">
        <v>15</v>
      </c>
      <c r="C39" s="532">
        <v>5</v>
      </c>
      <c r="D39" s="532">
        <v>10</v>
      </c>
      <c r="E39" s="532">
        <v>0</v>
      </c>
      <c r="F39" s="532">
        <v>20</v>
      </c>
      <c r="G39" s="532">
        <v>5</v>
      </c>
      <c r="H39" s="532">
        <v>5</v>
      </c>
      <c r="I39" s="726">
        <v>6.8553211921250128</v>
      </c>
      <c r="J39" s="726">
        <v>-20.198130548082819</v>
      </c>
      <c r="K39" s="726"/>
      <c r="L39" s="559" t="str">
        <f>IF(ISERROR(J39/I39),"N/A",IF(I39&lt;0,"N/A",IF(J39&lt;0,"N/A",IF(J39/I39-1&gt;300%,"&gt;±300%",IF(J39/I39-1&lt;-300%,"&gt;±300%",J39/I39-1)))))</f>
        <v>N/A</v>
      </c>
      <c r="M39" s="559"/>
      <c r="N39" s="533"/>
      <c r="O39" s="532">
        <v>0</v>
      </c>
      <c r="P39" s="532">
        <v>0</v>
      </c>
      <c r="Q39" s="532">
        <v>0</v>
      </c>
      <c r="R39" s="532">
        <v>0</v>
      </c>
      <c r="S39" s="532">
        <v>0</v>
      </c>
      <c r="T39" s="532">
        <v>0</v>
      </c>
      <c r="U39" s="532">
        <v>5</v>
      </c>
      <c r="V39" s="532">
        <v>5</v>
      </c>
      <c r="W39" s="532">
        <v>10</v>
      </c>
      <c r="X39" s="532">
        <v>0</v>
      </c>
      <c r="Y39" s="532">
        <v>0</v>
      </c>
      <c r="Z39" s="532">
        <v>0</v>
      </c>
      <c r="AA39" s="532">
        <v>0</v>
      </c>
      <c r="AB39" s="532">
        <v>0</v>
      </c>
      <c r="AC39" s="532">
        <v>0</v>
      </c>
      <c r="AD39" s="532">
        <v>0</v>
      </c>
      <c r="AE39" s="532">
        <v>0</v>
      </c>
      <c r="AF39" s="532">
        <v>5</v>
      </c>
      <c r="AG39" s="532"/>
      <c r="AH39" s="532"/>
      <c r="AI39" s="532"/>
      <c r="AJ39" s="532"/>
      <c r="AK39" s="532"/>
      <c r="AL39" s="532"/>
      <c r="AM39" s="532"/>
      <c r="AN39" s="532"/>
      <c r="AO39" s="883"/>
      <c r="AP39" s="532">
        <f t="shared" ref="AP39:AP43" si="89">D39-AQ39</f>
        <v>10</v>
      </c>
      <c r="AQ39" s="532">
        <f t="shared" ref="AQ39:AQ43" si="90">SUM(O39:P39)</f>
        <v>0</v>
      </c>
      <c r="AR39" s="532">
        <f t="shared" ref="AR39:AR43" si="91">SUM(Q39:R39)</f>
        <v>0</v>
      </c>
      <c r="AS39" s="782">
        <f t="shared" ref="AS39:AS43" si="92">SUM(S39:T39)</f>
        <v>0</v>
      </c>
      <c r="AT39" s="532">
        <f t="shared" ref="AT39:AT43" si="93">SUM(U39:V39)</f>
        <v>10</v>
      </c>
      <c r="AU39" s="532">
        <f t="shared" ref="AU39:AU43" si="94">SUM(W39:X39)</f>
        <v>10</v>
      </c>
      <c r="AV39" s="532">
        <f t="shared" ref="AV39:AV43" si="95">SUM(Y39:Z39)</f>
        <v>0</v>
      </c>
      <c r="AW39" s="532">
        <f t="shared" ref="AW39:AW43" si="96">SUM(AA39:AB39)</f>
        <v>0</v>
      </c>
      <c r="AX39" s="532">
        <f t="shared" ref="AX39:AX43" si="97">SUM(AC39:AD39)</f>
        <v>0</v>
      </c>
      <c r="AY39" s="532">
        <f t="shared" ref="AY39:AY43" si="98">SUM(AE39:AF39)</f>
        <v>5</v>
      </c>
      <c r="AZ39" s="532"/>
      <c r="BA39" s="532"/>
      <c r="BB39" s="532"/>
      <c r="BC39" s="524"/>
      <c r="BE39" s="535" t="s">
        <v>15</v>
      </c>
      <c r="BF39" s="532">
        <f t="shared" si="53"/>
        <v>5</v>
      </c>
      <c r="BG39" s="532">
        <f t="shared" si="53"/>
        <v>10</v>
      </c>
      <c r="BH39" s="532">
        <f t="shared" si="53"/>
        <v>0</v>
      </c>
      <c r="BI39" s="532">
        <f t="shared" si="53"/>
        <v>20</v>
      </c>
      <c r="BJ39" s="532">
        <f t="shared" si="53"/>
        <v>5</v>
      </c>
      <c r="BK39" s="532">
        <f t="shared" si="53"/>
        <v>5</v>
      </c>
      <c r="BL39" s="532">
        <f t="shared" si="53"/>
        <v>6.8553211921250128</v>
      </c>
      <c r="BM39" s="532">
        <f t="shared" si="53"/>
        <v>-20.198130548082819</v>
      </c>
      <c r="BN39" s="532"/>
      <c r="BO39" s="565"/>
      <c r="BP39" s="559"/>
      <c r="BQ39" s="523"/>
      <c r="BR39" s="818"/>
      <c r="BS39" s="818"/>
      <c r="BT39" s="818"/>
      <c r="BU39" s="818"/>
      <c r="BV39" s="818"/>
      <c r="BW39" s="818"/>
      <c r="BX39" s="818"/>
      <c r="BY39" s="818"/>
      <c r="BZ39" s="818"/>
      <c r="CA39" s="818"/>
      <c r="CB39" s="818"/>
      <c r="CC39" s="818"/>
      <c r="CD39" s="818"/>
      <c r="CE39" s="818"/>
      <c r="CF39" s="818"/>
      <c r="CG39" s="818"/>
      <c r="CH39" s="818"/>
      <c r="CI39" s="818"/>
      <c r="CJ39" s="818"/>
      <c r="CK39" s="818"/>
      <c r="CL39" s="818"/>
      <c r="CM39" s="818"/>
      <c r="CN39" s="818"/>
      <c r="CO39" s="818"/>
      <c r="CP39" s="818"/>
      <c r="CQ39" s="818"/>
      <c r="CR39" s="829"/>
      <c r="CS39" s="818"/>
      <c r="CT39" s="818"/>
      <c r="CU39" s="818"/>
      <c r="CV39" s="820"/>
      <c r="CW39" s="820"/>
      <c r="CX39" s="820"/>
      <c r="CY39" s="820"/>
      <c r="CZ39" s="820"/>
      <c r="DA39" s="820"/>
      <c r="DB39" s="820"/>
      <c r="DC39" s="820"/>
      <c r="DD39" s="820"/>
      <c r="DE39" s="820"/>
      <c r="DF39" s="820"/>
    </row>
    <row r="40" spans="2:110" ht="12.75" customHeight="1" x14ac:dyDescent="0.2">
      <c r="B40" s="535" t="s">
        <v>16</v>
      </c>
      <c r="C40" s="532">
        <v>-10</v>
      </c>
      <c r="D40" s="532">
        <v>15</v>
      </c>
      <c r="E40" s="532">
        <v>10</v>
      </c>
      <c r="F40" s="532">
        <v>5</v>
      </c>
      <c r="G40" s="532">
        <v>5</v>
      </c>
      <c r="H40" s="532">
        <v>35</v>
      </c>
      <c r="I40" s="726">
        <v>58.979256621109812</v>
      </c>
      <c r="J40" s="726">
        <v>24.880154078580766</v>
      </c>
      <c r="K40" s="726"/>
      <c r="L40" s="559">
        <f t="shared" si="5"/>
        <v>-0.57815415954775395</v>
      </c>
      <c r="M40" s="559"/>
      <c r="N40" s="533"/>
      <c r="O40" s="532">
        <v>10</v>
      </c>
      <c r="P40" s="532">
        <v>0</v>
      </c>
      <c r="Q40" s="532">
        <v>0</v>
      </c>
      <c r="R40" s="532">
        <v>5</v>
      </c>
      <c r="S40" s="532">
        <v>5</v>
      </c>
      <c r="T40" s="532">
        <v>0</v>
      </c>
      <c r="U40" s="532">
        <v>0</v>
      </c>
      <c r="V40" s="532">
        <v>5</v>
      </c>
      <c r="W40" s="532">
        <v>0</v>
      </c>
      <c r="X40" s="532">
        <v>0</v>
      </c>
      <c r="Y40" s="532">
        <v>5</v>
      </c>
      <c r="Z40" s="532">
        <v>0</v>
      </c>
      <c r="AA40" s="532">
        <v>0</v>
      </c>
      <c r="AB40" s="532">
        <v>0</v>
      </c>
      <c r="AC40" s="532">
        <v>5</v>
      </c>
      <c r="AD40" s="532">
        <v>10</v>
      </c>
      <c r="AE40" s="532">
        <v>10</v>
      </c>
      <c r="AF40" s="532">
        <v>10</v>
      </c>
      <c r="AG40" s="532"/>
      <c r="AH40" s="532"/>
      <c r="AI40" s="532"/>
      <c r="AJ40" s="532"/>
      <c r="AK40" s="532"/>
      <c r="AL40" s="532"/>
      <c r="AM40" s="532"/>
      <c r="AN40" s="532"/>
      <c r="AO40" s="883"/>
      <c r="AP40" s="532">
        <f t="shared" si="89"/>
        <v>5</v>
      </c>
      <c r="AQ40" s="532">
        <f t="shared" si="90"/>
        <v>10</v>
      </c>
      <c r="AR40" s="532">
        <f t="shared" si="91"/>
        <v>5</v>
      </c>
      <c r="AS40" s="532">
        <f t="shared" si="92"/>
        <v>5</v>
      </c>
      <c r="AT40" s="532">
        <f t="shared" si="93"/>
        <v>5</v>
      </c>
      <c r="AU40" s="532">
        <f t="shared" si="94"/>
        <v>0</v>
      </c>
      <c r="AV40" s="532">
        <f t="shared" si="95"/>
        <v>5</v>
      </c>
      <c r="AW40" s="532">
        <f t="shared" si="96"/>
        <v>0</v>
      </c>
      <c r="AX40" s="532">
        <f t="shared" si="97"/>
        <v>15</v>
      </c>
      <c r="AY40" s="532">
        <f t="shared" si="98"/>
        <v>20</v>
      </c>
      <c r="AZ40" s="532"/>
      <c r="BA40" s="532"/>
      <c r="BB40" s="532"/>
      <c r="BC40" s="524"/>
      <c r="BE40" s="535" t="s">
        <v>16</v>
      </c>
      <c r="BF40" s="532">
        <f t="shared" si="53"/>
        <v>-10</v>
      </c>
      <c r="BG40" s="532">
        <f t="shared" si="53"/>
        <v>15</v>
      </c>
      <c r="BH40" s="532">
        <f t="shared" si="53"/>
        <v>10</v>
      </c>
      <c r="BI40" s="532">
        <f t="shared" si="53"/>
        <v>5</v>
      </c>
      <c r="BJ40" s="532">
        <f t="shared" si="53"/>
        <v>5</v>
      </c>
      <c r="BK40" s="532">
        <f t="shared" si="53"/>
        <v>35</v>
      </c>
      <c r="BL40" s="532">
        <f t="shared" si="53"/>
        <v>58.979256621109812</v>
      </c>
      <c r="BM40" s="532">
        <f t="shared" si="53"/>
        <v>24.880154078580766</v>
      </c>
      <c r="BN40" s="532"/>
      <c r="BO40" s="565"/>
      <c r="BP40" s="559"/>
      <c r="BQ40" s="627"/>
      <c r="BR40" s="818"/>
      <c r="BS40" s="818"/>
      <c r="BT40" s="818"/>
      <c r="BU40" s="818"/>
      <c r="BV40" s="818"/>
      <c r="BW40" s="818"/>
      <c r="BX40" s="818"/>
      <c r="BY40" s="818"/>
      <c r="BZ40" s="818"/>
      <c r="CA40" s="818"/>
      <c r="CB40" s="818"/>
      <c r="CC40" s="818"/>
      <c r="CD40" s="818"/>
      <c r="CE40" s="818"/>
      <c r="CF40" s="818"/>
      <c r="CG40" s="818"/>
      <c r="CH40" s="818"/>
      <c r="CI40" s="818"/>
      <c r="CJ40" s="818"/>
      <c r="CK40" s="818"/>
      <c r="CL40" s="818"/>
      <c r="CM40" s="818"/>
      <c r="CN40" s="818"/>
      <c r="CO40" s="818"/>
      <c r="CP40" s="818"/>
      <c r="CQ40" s="818"/>
      <c r="CR40" s="829"/>
      <c r="CS40" s="818"/>
      <c r="CT40" s="818"/>
      <c r="CU40" s="818"/>
      <c r="CV40" s="820"/>
      <c r="CW40" s="820"/>
      <c r="CX40" s="820"/>
      <c r="CY40" s="820"/>
      <c r="CZ40" s="820"/>
      <c r="DA40" s="820"/>
      <c r="DB40" s="820"/>
      <c r="DC40" s="820"/>
      <c r="DD40" s="820"/>
      <c r="DE40" s="820"/>
      <c r="DF40" s="820"/>
    </row>
    <row r="41" spans="2:110" ht="12.75" customHeight="1" x14ac:dyDescent="0.2">
      <c r="B41" s="535" t="s">
        <v>17</v>
      </c>
      <c r="C41" s="532">
        <v>0</v>
      </c>
      <c r="D41" s="532">
        <v>-25</v>
      </c>
      <c r="E41" s="532">
        <v>-5</v>
      </c>
      <c r="F41" s="532">
        <v>-10</v>
      </c>
      <c r="G41" s="532">
        <v>-10</v>
      </c>
      <c r="H41" s="532">
        <v>0</v>
      </c>
      <c r="I41" s="726">
        <v>-87.244984905660601</v>
      </c>
      <c r="J41" s="726">
        <v>-40.575823765166419</v>
      </c>
      <c r="K41" s="726"/>
      <c r="L41" s="559" t="str">
        <f t="shared" si="5"/>
        <v>N/A</v>
      </c>
      <c r="M41" s="559"/>
      <c r="N41" s="533"/>
      <c r="O41" s="532">
        <v>-10</v>
      </c>
      <c r="P41" s="532">
        <v>0</v>
      </c>
      <c r="Q41" s="532">
        <v>0</v>
      </c>
      <c r="R41" s="532">
        <v>0</v>
      </c>
      <c r="S41" s="532">
        <v>0</v>
      </c>
      <c r="T41" s="532">
        <v>0</v>
      </c>
      <c r="U41" s="532">
        <v>0</v>
      </c>
      <c r="V41" s="532">
        <v>0</v>
      </c>
      <c r="W41" s="532">
        <v>-5</v>
      </c>
      <c r="X41" s="532">
        <v>-5</v>
      </c>
      <c r="Y41" s="532">
        <v>-5</v>
      </c>
      <c r="Z41" s="532">
        <v>-5</v>
      </c>
      <c r="AA41" s="532">
        <v>0</v>
      </c>
      <c r="AB41" s="532">
        <v>0</v>
      </c>
      <c r="AC41" s="532">
        <v>0</v>
      </c>
      <c r="AD41" s="532">
        <v>0</v>
      </c>
      <c r="AE41" s="532">
        <v>0</v>
      </c>
      <c r="AF41" s="532">
        <v>0</v>
      </c>
      <c r="AG41" s="532"/>
      <c r="AH41" s="532"/>
      <c r="AI41" s="532"/>
      <c r="AJ41" s="532"/>
      <c r="AK41" s="532"/>
      <c r="AL41" s="532"/>
      <c r="AM41" s="532"/>
      <c r="AN41" s="532"/>
      <c r="AO41" s="883"/>
      <c r="AP41" s="532">
        <f t="shared" si="89"/>
        <v>-15</v>
      </c>
      <c r="AQ41" s="532">
        <f t="shared" si="90"/>
        <v>-10</v>
      </c>
      <c r="AR41" s="532">
        <f t="shared" si="91"/>
        <v>0</v>
      </c>
      <c r="AS41" s="532">
        <f t="shared" si="92"/>
        <v>0</v>
      </c>
      <c r="AT41" s="532">
        <f t="shared" si="93"/>
        <v>0</v>
      </c>
      <c r="AU41" s="532">
        <f t="shared" si="94"/>
        <v>-10</v>
      </c>
      <c r="AV41" s="532">
        <f t="shared" si="95"/>
        <v>-10</v>
      </c>
      <c r="AW41" s="532">
        <f t="shared" si="96"/>
        <v>0</v>
      </c>
      <c r="AX41" s="532">
        <f t="shared" si="97"/>
        <v>0</v>
      </c>
      <c r="AY41" s="532">
        <f t="shared" si="98"/>
        <v>0</v>
      </c>
      <c r="AZ41" s="532"/>
      <c r="BA41" s="532"/>
      <c r="BB41" s="532"/>
      <c r="BC41" s="524"/>
      <c r="BE41" s="535" t="s">
        <v>17</v>
      </c>
      <c r="BF41" s="532">
        <f t="shared" si="53"/>
        <v>0</v>
      </c>
      <c r="BG41" s="532">
        <f t="shared" si="53"/>
        <v>-25</v>
      </c>
      <c r="BH41" s="532">
        <f t="shared" si="53"/>
        <v>-5</v>
      </c>
      <c r="BI41" s="532">
        <f t="shared" si="53"/>
        <v>-10</v>
      </c>
      <c r="BJ41" s="532">
        <f t="shared" si="53"/>
        <v>-10</v>
      </c>
      <c r="BK41" s="532">
        <f t="shared" si="53"/>
        <v>0</v>
      </c>
      <c r="BL41" s="532">
        <f t="shared" si="53"/>
        <v>-87.244984905660601</v>
      </c>
      <c r="BM41" s="532">
        <f t="shared" si="53"/>
        <v>-40.575823765166419</v>
      </c>
      <c r="BN41" s="532"/>
      <c r="BO41" s="565"/>
      <c r="BP41" s="559"/>
      <c r="BQ41" s="627"/>
      <c r="BR41" s="818"/>
      <c r="BS41" s="818"/>
      <c r="BT41" s="818"/>
      <c r="BU41" s="818"/>
      <c r="BV41" s="818"/>
      <c r="BW41" s="818"/>
      <c r="BX41" s="818"/>
      <c r="BY41" s="818"/>
      <c r="BZ41" s="818"/>
      <c r="CA41" s="818"/>
      <c r="CB41" s="818"/>
      <c r="CC41" s="818"/>
      <c r="CD41" s="818"/>
      <c r="CE41" s="818"/>
      <c r="CF41" s="818"/>
      <c r="CG41" s="818"/>
      <c r="CH41" s="818"/>
      <c r="CI41" s="818"/>
      <c r="CJ41" s="818"/>
      <c r="CK41" s="818"/>
      <c r="CL41" s="818"/>
      <c r="CM41" s="818"/>
      <c r="CN41" s="818"/>
      <c r="CO41" s="818"/>
      <c r="CP41" s="818"/>
      <c r="CQ41" s="818"/>
      <c r="CR41" s="829"/>
      <c r="CS41" s="818"/>
      <c r="CT41" s="818"/>
      <c r="CU41" s="818"/>
      <c r="CV41" s="820"/>
      <c r="CW41" s="820"/>
      <c r="CX41" s="820"/>
      <c r="CY41" s="820"/>
      <c r="CZ41" s="820"/>
      <c r="DA41" s="820"/>
      <c r="DB41" s="820"/>
      <c r="DC41" s="820"/>
      <c r="DD41" s="820"/>
      <c r="DE41" s="820"/>
      <c r="DF41" s="820"/>
    </row>
    <row r="42" spans="2:110" ht="12.75" customHeight="1" x14ac:dyDescent="0.2">
      <c r="B42" s="535" t="s">
        <v>18</v>
      </c>
      <c r="C42" s="532">
        <v>90</v>
      </c>
      <c r="D42" s="532">
        <v>85</v>
      </c>
      <c r="E42" s="532">
        <v>95</v>
      </c>
      <c r="F42" s="532">
        <v>100</v>
      </c>
      <c r="G42" s="532">
        <v>85</v>
      </c>
      <c r="H42" s="532">
        <v>75</v>
      </c>
      <c r="I42" s="726">
        <v>180.12124004584339</v>
      </c>
      <c r="J42" s="726">
        <v>344.23327327850495</v>
      </c>
      <c r="K42" s="726"/>
      <c r="L42" s="559">
        <f t="shared" si="5"/>
        <v>0.91111982790531942</v>
      </c>
      <c r="M42" s="559"/>
      <c r="N42" s="533"/>
      <c r="O42" s="532">
        <v>20</v>
      </c>
      <c r="P42" s="532">
        <v>25</v>
      </c>
      <c r="Q42" s="532">
        <v>20</v>
      </c>
      <c r="R42" s="532">
        <v>35</v>
      </c>
      <c r="S42" s="532">
        <v>25</v>
      </c>
      <c r="T42" s="532">
        <v>20</v>
      </c>
      <c r="U42" s="532">
        <v>20</v>
      </c>
      <c r="V42" s="532">
        <v>40</v>
      </c>
      <c r="W42" s="532">
        <v>35</v>
      </c>
      <c r="X42" s="532">
        <v>5</v>
      </c>
      <c r="Y42" s="532">
        <v>30</v>
      </c>
      <c r="Z42" s="532">
        <v>15</v>
      </c>
      <c r="AA42" s="532">
        <v>15</v>
      </c>
      <c r="AB42" s="532">
        <v>25</v>
      </c>
      <c r="AC42" s="532">
        <v>45</v>
      </c>
      <c r="AD42" s="532">
        <v>15</v>
      </c>
      <c r="AE42" s="532">
        <v>10</v>
      </c>
      <c r="AF42" s="532">
        <v>10</v>
      </c>
      <c r="AG42" s="532"/>
      <c r="AH42" s="532"/>
      <c r="AI42" s="532"/>
      <c r="AJ42" s="532"/>
      <c r="AK42" s="532"/>
      <c r="AL42" s="532"/>
      <c r="AM42" s="532"/>
      <c r="AN42" s="532"/>
      <c r="AO42" s="883"/>
      <c r="AP42" s="532">
        <f t="shared" si="89"/>
        <v>40</v>
      </c>
      <c r="AQ42" s="532">
        <f t="shared" si="90"/>
        <v>45</v>
      </c>
      <c r="AR42" s="532">
        <f t="shared" si="91"/>
        <v>55</v>
      </c>
      <c r="AS42" s="532">
        <f t="shared" si="92"/>
        <v>45</v>
      </c>
      <c r="AT42" s="532">
        <f t="shared" si="93"/>
        <v>60</v>
      </c>
      <c r="AU42" s="532">
        <f t="shared" si="94"/>
        <v>40</v>
      </c>
      <c r="AV42" s="532">
        <f t="shared" si="95"/>
        <v>45</v>
      </c>
      <c r="AW42" s="532">
        <f t="shared" si="96"/>
        <v>40</v>
      </c>
      <c r="AX42" s="532">
        <f t="shared" si="97"/>
        <v>60</v>
      </c>
      <c r="AY42" s="532">
        <f t="shared" si="98"/>
        <v>20</v>
      </c>
      <c r="AZ42" s="532"/>
      <c r="BA42" s="532"/>
      <c r="BB42" s="532"/>
      <c r="BC42" s="524"/>
      <c r="BE42" s="535" t="s">
        <v>18</v>
      </c>
      <c r="BF42" s="532">
        <f t="shared" si="53"/>
        <v>90</v>
      </c>
      <c r="BG42" s="532">
        <f t="shared" si="53"/>
        <v>85</v>
      </c>
      <c r="BH42" s="532">
        <f t="shared" si="53"/>
        <v>95</v>
      </c>
      <c r="BI42" s="532">
        <f t="shared" si="53"/>
        <v>100</v>
      </c>
      <c r="BJ42" s="532">
        <f t="shared" si="53"/>
        <v>85</v>
      </c>
      <c r="BK42" s="532">
        <f t="shared" si="53"/>
        <v>75</v>
      </c>
      <c r="BL42" s="532">
        <f t="shared" si="53"/>
        <v>180.12124004584339</v>
      </c>
      <c r="BM42" s="532">
        <f t="shared" si="53"/>
        <v>344.23327327850495</v>
      </c>
      <c r="BN42" s="532"/>
      <c r="BO42" s="565"/>
      <c r="BP42" s="559"/>
      <c r="BQ42" s="523"/>
      <c r="BR42" s="818"/>
      <c r="BS42" s="818"/>
      <c r="BT42" s="818"/>
      <c r="BU42" s="818"/>
      <c r="BV42" s="818"/>
      <c r="BW42" s="818"/>
      <c r="BX42" s="818"/>
      <c r="BY42" s="818"/>
      <c r="BZ42" s="818"/>
      <c r="CA42" s="818"/>
      <c r="CB42" s="818"/>
      <c r="CC42" s="818"/>
      <c r="CD42" s="818"/>
      <c r="CE42" s="818"/>
      <c r="CF42" s="818"/>
      <c r="CG42" s="818"/>
      <c r="CH42" s="818"/>
      <c r="CI42" s="818"/>
      <c r="CJ42" s="818"/>
      <c r="CK42" s="818"/>
      <c r="CL42" s="818"/>
      <c r="CM42" s="818"/>
      <c r="CN42" s="818"/>
      <c r="CO42" s="818"/>
      <c r="CP42" s="818"/>
      <c r="CQ42" s="818"/>
      <c r="CR42" s="825"/>
      <c r="CS42" s="818"/>
      <c r="CT42" s="818"/>
      <c r="CU42" s="818"/>
      <c r="CV42" s="820"/>
      <c r="CW42" s="820"/>
      <c r="CX42" s="820"/>
      <c r="CY42" s="820"/>
      <c r="CZ42" s="820"/>
      <c r="DA42" s="820"/>
      <c r="DB42" s="820"/>
      <c r="DC42" s="820"/>
      <c r="DD42" s="820"/>
      <c r="DE42" s="820"/>
      <c r="DF42" s="820"/>
    </row>
    <row r="43" spans="2:110" ht="12.75" customHeight="1" x14ac:dyDescent="0.2">
      <c r="B43" s="401" t="s">
        <v>19</v>
      </c>
      <c r="C43" s="403">
        <v>60</v>
      </c>
      <c r="D43" s="403">
        <v>90</v>
      </c>
      <c r="E43" s="403">
        <v>100</v>
      </c>
      <c r="F43" s="403">
        <v>90</v>
      </c>
      <c r="G43" s="403">
        <v>95</v>
      </c>
      <c r="H43" s="403">
        <v>130</v>
      </c>
      <c r="I43" s="1012">
        <v>29.850638022518325</v>
      </c>
      <c r="J43" s="1012">
        <v>97.499445204912831</v>
      </c>
      <c r="K43" s="1012"/>
      <c r="L43" s="568">
        <f t="shared" si="5"/>
        <v>2.2662432585649426</v>
      </c>
      <c r="M43" s="568"/>
      <c r="N43" s="533"/>
      <c r="O43" s="403">
        <v>20</v>
      </c>
      <c r="P43" s="403">
        <v>25</v>
      </c>
      <c r="Q43" s="403">
        <v>10</v>
      </c>
      <c r="R43" s="403">
        <v>5</v>
      </c>
      <c r="S43" s="403">
        <v>40</v>
      </c>
      <c r="T43" s="403">
        <v>50</v>
      </c>
      <c r="U43" s="403">
        <v>35</v>
      </c>
      <c r="V43" s="403">
        <v>30</v>
      </c>
      <c r="W43" s="403">
        <v>20</v>
      </c>
      <c r="X43" s="403">
        <v>5</v>
      </c>
      <c r="Y43" s="403">
        <v>10</v>
      </c>
      <c r="Z43" s="403">
        <v>40</v>
      </c>
      <c r="AA43" s="403">
        <v>30</v>
      </c>
      <c r="AB43" s="403">
        <v>10</v>
      </c>
      <c r="AC43" s="403">
        <v>10</v>
      </c>
      <c r="AD43" s="403">
        <v>35</v>
      </c>
      <c r="AE43" s="403">
        <v>45</v>
      </c>
      <c r="AF43" s="403">
        <v>40</v>
      </c>
      <c r="AG43" s="403"/>
      <c r="AH43" s="403"/>
      <c r="AI43" s="403"/>
      <c r="AJ43" s="403"/>
      <c r="AK43" s="403"/>
      <c r="AL43" s="403"/>
      <c r="AM43" s="403"/>
      <c r="AN43" s="532"/>
      <c r="AO43" s="883"/>
      <c r="AP43" s="403">
        <f t="shared" si="89"/>
        <v>45</v>
      </c>
      <c r="AQ43" s="403">
        <f t="shared" si="90"/>
        <v>45</v>
      </c>
      <c r="AR43" s="403">
        <f t="shared" si="91"/>
        <v>15</v>
      </c>
      <c r="AS43" s="403">
        <f t="shared" si="92"/>
        <v>90</v>
      </c>
      <c r="AT43" s="403">
        <f t="shared" si="93"/>
        <v>65</v>
      </c>
      <c r="AU43" s="403">
        <f t="shared" si="94"/>
        <v>25</v>
      </c>
      <c r="AV43" s="403">
        <f t="shared" si="95"/>
        <v>50</v>
      </c>
      <c r="AW43" s="403">
        <f t="shared" si="96"/>
        <v>40</v>
      </c>
      <c r="AX43" s="403">
        <f t="shared" si="97"/>
        <v>45</v>
      </c>
      <c r="AY43" s="403">
        <f t="shared" si="98"/>
        <v>85</v>
      </c>
      <c r="AZ43" s="403"/>
      <c r="BA43" s="403"/>
      <c r="BB43" s="403"/>
      <c r="BC43" s="910"/>
      <c r="BE43" s="401" t="s">
        <v>19</v>
      </c>
      <c r="BF43" s="403">
        <f t="shared" si="53"/>
        <v>60</v>
      </c>
      <c r="BG43" s="403">
        <f t="shared" si="53"/>
        <v>90</v>
      </c>
      <c r="BH43" s="403">
        <f t="shared" si="53"/>
        <v>100</v>
      </c>
      <c r="BI43" s="403">
        <f t="shared" si="53"/>
        <v>90</v>
      </c>
      <c r="BJ43" s="403">
        <f t="shared" si="53"/>
        <v>95</v>
      </c>
      <c r="BK43" s="403">
        <f t="shared" si="53"/>
        <v>130</v>
      </c>
      <c r="BL43" s="403">
        <f t="shared" si="53"/>
        <v>29.850638022518325</v>
      </c>
      <c r="BM43" s="403">
        <f t="shared" si="53"/>
        <v>97.499445204912831</v>
      </c>
      <c r="BN43" s="403"/>
      <c r="BO43" s="567"/>
      <c r="BP43" s="568"/>
      <c r="BQ43" s="523"/>
      <c r="BR43" s="826"/>
      <c r="BS43" s="826"/>
      <c r="BT43" s="826"/>
      <c r="BU43" s="826"/>
      <c r="BV43" s="826"/>
      <c r="BW43" s="826"/>
      <c r="BX43" s="826"/>
      <c r="BY43" s="826"/>
      <c r="BZ43" s="826"/>
      <c r="CA43" s="826"/>
      <c r="CB43" s="826"/>
      <c r="CC43" s="826"/>
      <c r="CD43" s="826"/>
      <c r="CE43" s="826"/>
      <c r="CF43" s="826"/>
      <c r="CG43" s="826"/>
      <c r="CH43" s="826"/>
      <c r="CI43" s="826"/>
      <c r="CJ43" s="826"/>
      <c r="CK43" s="826"/>
      <c r="CL43" s="826"/>
      <c r="CM43" s="826"/>
      <c r="CN43" s="826"/>
      <c r="CO43" s="826"/>
      <c r="CP43" s="826"/>
      <c r="CQ43" s="826"/>
      <c r="CR43" s="827"/>
      <c r="CS43" s="826"/>
      <c r="CT43" s="826"/>
      <c r="CU43" s="826"/>
      <c r="CV43" s="826"/>
      <c r="CW43" s="826"/>
      <c r="CX43" s="826"/>
      <c r="CY43" s="826"/>
      <c r="CZ43" s="826"/>
      <c r="DA43" s="826"/>
      <c r="DB43" s="826"/>
      <c r="DC43" s="826"/>
      <c r="DD43" s="826"/>
      <c r="DE43" s="826"/>
      <c r="DF43" s="826"/>
    </row>
    <row r="44" spans="2:110" ht="12.75" customHeight="1" x14ac:dyDescent="0.2">
      <c r="B44" s="347" t="s">
        <v>58</v>
      </c>
      <c r="C44" s="350">
        <v>220</v>
      </c>
      <c r="D44" s="350">
        <v>220</v>
      </c>
      <c r="E44" s="350">
        <v>225</v>
      </c>
      <c r="F44" s="350">
        <v>230</v>
      </c>
      <c r="G44" s="350">
        <v>235</v>
      </c>
      <c r="H44" s="350">
        <v>240</v>
      </c>
      <c r="I44" s="1013">
        <v>248.88000000000008</v>
      </c>
      <c r="J44" s="1013">
        <v>235.29749444897467</v>
      </c>
      <c r="K44" s="1013">
        <v>251.61266143374769</v>
      </c>
      <c r="L44" s="351">
        <f t="shared" si="5"/>
        <v>-5.4574516035942655E-2</v>
      </c>
      <c r="M44" s="351">
        <f t="shared" si="5"/>
        <v>6.9338464580680048E-2</v>
      </c>
      <c r="N44" s="533"/>
      <c r="O44" s="350">
        <v>45</v>
      </c>
      <c r="P44" s="350">
        <v>65</v>
      </c>
      <c r="Q44" s="350">
        <v>50</v>
      </c>
      <c r="R44" s="350">
        <v>65</v>
      </c>
      <c r="S44" s="350">
        <v>45</v>
      </c>
      <c r="T44" s="350">
        <v>65</v>
      </c>
      <c r="U44" s="350">
        <v>50</v>
      </c>
      <c r="V44" s="350">
        <v>70</v>
      </c>
      <c r="W44" s="350">
        <v>45</v>
      </c>
      <c r="X44" s="350">
        <v>75</v>
      </c>
      <c r="Y44" s="350">
        <v>55</v>
      </c>
      <c r="Z44" s="350">
        <v>70</v>
      </c>
      <c r="AA44" s="350">
        <v>45</v>
      </c>
      <c r="AB44" s="350">
        <v>70</v>
      </c>
      <c r="AC44" s="350">
        <v>55</v>
      </c>
      <c r="AD44" s="350">
        <v>70</v>
      </c>
      <c r="AE44" s="350">
        <v>45</v>
      </c>
      <c r="AF44" s="350">
        <v>70</v>
      </c>
      <c r="AG44" s="350">
        <v>62.22000000000002</v>
      </c>
      <c r="AH44" s="350">
        <v>62.22000000000002</v>
      </c>
      <c r="AI44" s="350">
        <v>62.22000000000002</v>
      </c>
      <c r="AJ44" s="350">
        <v>62.22000000000002</v>
      </c>
      <c r="AK44" s="350">
        <v>58.824373612243669</v>
      </c>
      <c r="AL44" s="350">
        <v>58.824373612243669</v>
      </c>
      <c r="AM44" s="350">
        <v>58.824373612243669</v>
      </c>
      <c r="AN44" s="350">
        <v>58.824373612243669</v>
      </c>
      <c r="AO44" s="883"/>
      <c r="AP44" s="350">
        <v>110</v>
      </c>
      <c r="AQ44" s="350">
        <v>110</v>
      </c>
      <c r="AR44" s="350">
        <v>115</v>
      </c>
      <c r="AS44" s="350">
        <v>110</v>
      </c>
      <c r="AT44" s="350">
        <v>120</v>
      </c>
      <c r="AU44" s="350">
        <v>120</v>
      </c>
      <c r="AV44" s="350">
        <v>125</v>
      </c>
      <c r="AW44" s="350">
        <v>115</v>
      </c>
      <c r="AX44" s="350">
        <v>125</v>
      </c>
      <c r="AY44" s="350">
        <v>115</v>
      </c>
      <c r="AZ44" s="350">
        <v>129.54000000000002</v>
      </c>
      <c r="BA44" s="350">
        <v>119.34</v>
      </c>
      <c r="BB44" s="350">
        <f t="shared" ref="BB44:BB45" si="99">AK44+AL44</f>
        <v>117.64874722448734</v>
      </c>
      <c r="BC44" s="911">
        <f t="shared" si="7"/>
        <v>117.64874722448734</v>
      </c>
      <c r="BE44" s="347" t="s">
        <v>58</v>
      </c>
      <c r="BF44" s="350">
        <f t="shared" si="53"/>
        <v>220</v>
      </c>
      <c r="BG44" s="350">
        <f t="shared" si="53"/>
        <v>220</v>
      </c>
      <c r="BH44" s="350">
        <f t="shared" si="53"/>
        <v>225</v>
      </c>
      <c r="BI44" s="350">
        <f t="shared" si="53"/>
        <v>230</v>
      </c>
      <c r="BJ44" s="350">
        <f t="shared" si="53"/>
        <v>235</v>
      </c>
      <c r="BK44" s="350">
        <f t="shared" si="53"/>
        <v>240</v>
      </c>
      <c r="BL44" s="350">
        <f t="shared" si="53"/>
        <v>248.88000000000008</v>
      </c>
      <c r="BM44" s="350">
        <f t="shared" si="53"/>
        <v>235.29749444897467</v>
      </c>
      <c r="BN44" s="350">
        <f>K44</f>
        <v>251.61266143374769</v>
      </c>
      <c r="BO44" s="351">
        <f t="shared" si="24"/>
        <v>-5.4574516035942655E-2</v>
      </c>
      <c r="BP44" s="351">
        <f>M44</f>
        <v>6.9338464580680048E-2</v>
      </c>
      <c r="BQ44" s="541"/>
      <c r="BR44" s="830">
        <f t="shared" ref="BR44:CG46" si="100">O44</f>
        <v>45</v>
      </c>
      <c r="BS44" s="830">
        <f t="shared" si="100"/>
        <v>65</v>
      </c>
      <c r="BT44" s="830">
        <f t="shared" si="100"/>
        <v>50</v>
      </c>
      <c r="BU44" s="830">
        <f t="shared" si="100"/>
        <v>65</v>
      </c>
      <c r="BV44" s="830">
        <f t="shared" si="100"/>
        <v>45</v>
      </c>
      <c r="BW44" s="830">
        <f t="shared" si="100"/>
        <v>65</v>
      </c>
      <c r="BX44" s="830">
        <f t="shared" si="100"/>
        <v>50</v>
      </c>
      <c r="BY44" s="830">
        <f t="shared" si="100"/>
        <v>70</v>
      </c>
      <c r="BZ44" s="830">
        <f t="shared" si="100"/>
        <v>45</v>
      </c>
      <c r="CA44" s="830">
        <f t="shared" si="100"/>
        <v>75</v>
      </c>
      <c r="CB44" s="830">
        <f t="shared" si="100"/>
        <v>55</v>
      </c>
      <c r="CC44" s="830">
        <f t="shared" si="100"/>
        <v>70</v>
      </c>
      <c r="CD44" s="830">
        <f t="shared" si="100"/>
        <v>45</v>
      </c>
      <c r="CE44" s="830">
        <f t="shared" si="100"/>
        <v>70</v>
      </c>
      <c r="CF44" s="830">
        <f t="shared" si="100"/>
        <v>55</v>
      </c>
      <c r="CG44" s="830">
        <f t="shared" si="100"/>
        <v>70</v>
      </c>
      <c r="CH44" s="830">
        <f t="shared" ref="CB44:CQ46" si="101">AE44</f>
        <v>45</v>
      </c>
      <c r="CI44" s="830">
        <f t="shared" si="101"/>
        <v>70</v>
      </c>
      <c r="CJ44" s="830">
        <f t="shared" si="101"/>
        <v>62.22000000000002</v>
      </c>
      <c r="CK44" s="830">
        <f t="shared" si="101"/>
        <v>62.22000000000002</v>
      </c>
      <c r="CL44" s="830">
        <f t="shared" si="101"/>
        <v>62.22000000000002</v>
      </c>
      <c r="CM44" s="830">
        <f t="shared" si="101"/>
        <v>62.22000000000002</v>
      </c>
      <c r="CN44" s="830">
        <f t="shared" si="101"/>
        <v>58.824373612243669</v>
      </c>
      <c r="CO44" s="830">
        <f t="shared" si="101"/>
        <v>58.824373612243669</v>
      </c>
      <c r="CP44" s="830">
        <f t="shared" si="101"/>
        <v>58.824373612243669</v>
      </c>
      <c r="CQ44" s="830">
        <f t="shared" si="101"/>
        <v>58.824373612243669</v>
      </c>
      <c r="CR44" s="824"/>
      <c r="CS44" s="830">
        <f t="shared" ref="CS44:DF46" si="102">AP44</f>
        <v>110</v>
      </c>
      <c r="CT44" s="830">
        <f t="shared" si="102"/>
        <v>110</v>
      </c>
      <c r="CU44" s="830">
        <f t="shared" si="102"/>
        <v>115</v>
      </c>
      <c r="CV44" s="830">
        <f t="shared" si="102"/>
        <v>110</v>
      </c>
      <c r="CW44" s="830">
        <f t="shared" si="102"/>
        <v>120</v>
      </c>
      <c r="CX44" s="830">
        <f t="shared" si="102"/>
        <v>120</v>
      </c>
      <c r="CY44" s="830">
        <f t="shared" si="102"/>
        <v>125</v>
      </c>
      <c r="CZ44" s="830">
        <f t="shared" si="102"/>
        <v>115</v>
      </c>
      <c r="DA44" s="830">
        <f t="shared" si="102"/>
        <v>125</v>
      </c>
      <c r="DB44" s="830">
        <f t="shared" si="102"/>
        <v>115</v>
      </c>
      <c r="DC44" s="830">
        <f t="shared" si="102"/>
        <v>129.54000000000002</v>
      </c>
      <c r="DD44" s="830">
        <f t="shared" si="102"/>
        <v>119.34</v>
      </c>
      <c r="DE44" s="830">
        <f t="shared" si="102"/>
        <v>117.64874722448734</v>
      </c>
      <c r="DF44" s="830">
        <f t="shared" si="102"/>
        <v>117.64874722448734</v>
      </c>
    </row>
    <row r="45" spans="2:110" ht="12.75" customHeight="1" x14ac:dyDescent="0.2">
      <c r="B45" s="352" t="s">
        <v>31</v>
      </c>
      <c r="C45" s="355">
        <v>345</v>
      </c>
      <c r="D45" s="355">
        <v>370</v>
      </c>
      <c r="E45" s="355">
        <v>360</v>
      </c>
      <c r="F45" s="355">
        <v>400</v>
      </c>
      <c r="G45" s="355">
        <v>410</v>
      </c>
      <c r="H45" s="355">
        <v>440</v>
      </c>
      <c r="I45" s="739">
        <v>583.30266094214448</v>
      </c>
      <c r="J45" s="739">
        <v>496.12697150972889</v>
      </c>
      <c r="K45" s="739">
        <v>577.5430078663893</v>
      </c>
      <c r="L45" s="356">
        <f t="shared" si="5"/>
        <v>-0.14945189739338804</v>
      </c>
      <c r="M45" s="356">
        <f t="shared" si="5"/>
        <v>0.16410322564989577</v>
      </c>
      <c r="N45" s="533"/>
      <c r="O45" s="355">
        <v>85</v>
      </c>
      <c r="P45" s="355">
        <v>95</v>
      </c>
      <c r="Q45" s="355">
        <v>90</v>
      </c>
      <c r="R45" s="355">
        <v>90</v>
      </c>
      <c r="S45" s="355">
        <v>85</v>
      </c>
      <c r="T45" s="355">
        <v>95</v>
      </c>
      <c r="U45" s="355">
        <v>95</v>
      </c>
      <c r="V45" s="355">
        <v>95</v>
      </c>
      <c r="W45" s="355">
        <v>100</v>
      </c>
      <c r="X45" s="355">
        <v>110</v>
      </c>
      <c r="Y45" s="355">
        <v>105</v>
      </c>
      <c r="Z45" s="355">
        <v>100</v>
      </c>
      <c r="AA45" s="355">
        <v>100</v>
      </c>
      <c r="AB45" s="355">
        <v>105</v>
      </c>
      <c r="AC45" s="355">
        <v>110</v>
      </c>
      <c r="AD45" s="355">
        <v>110</v>
      </c>
      <c r="AE45" s="355">
        <v>105</v>
      </c>
      <c r="AF45" s="355">
        <v>115</v>
      </c>
      <c r="AG45" s="355">
        <v>146.12646517244417</v>
      </c>
      <c r="AH45" s="355">
        <v>145.99277631159615</v>
      </c>
      <c r="AI45" s="355">
        <v>144.92326542481209</v>
      </c>
      <c r="AJ45" s="355">
        <v>146.2601540332922</v>
      </c>
      <c r="AK45" s="355">
        <v>116.67805403005939</v>
      </c>
      <c r="AL45" s="355">
        <v>102.67873576673333</v>
      </c>
      <c r="AM45" s="355">
        <v>135.28855627440419</v>
      </c>
      <c r="AN45" s="355">
        <v>141.53616886355715</v>
      </c>
      <c r="AO45" s="883"/>
      <c r="AP45" s="355">
        <f t="shared" ref="AP45:AP46" si="103">D45-AQ45</f>
        <v>190</v>
      </c>
      <c r="AQ45" s="355">
        <f t="shared" ref="AQ45:AQ46" si="104">SUM(O45:P45)</f>
        <v>180</v>
      </c>
      <c r="AR45" s="355">
        <f t="shared" ref="AR45:AR46" si="105">SUM(Q45:R45)</f>
        <v>180</v>
      </c>
      <c r="AS45" s="355">
        <f t="shared" ref="AS45:AS46" si="106">SUM(S45:T45)</f>
        <v>180</v>
      </c>
      <c r="AT45" s="355">
        <f t="shared" ref="AT45:AT46" si="107">SUM(U45:V45)</f>
        <v>190</v>
      </c>
      <c r="AU45" s="355">
        <f t="shared" ref="AU45:AU46" si="108">SUM(W45:X45)</f>
        <v>210</v>
      </c>
      <c r="AV45" s="355">
        <f t="shared" ref="AV45:AV46" si="109">SUM(Y45:Z45)</f>
        <v>205</v>
      </c>
      <c r="AW45" s="355">
        <f t="shared" ref="AW45:AW46" si="110">SUM(AA45:AB45)</f>
        <v>205</v>
      </c>
      <c r="AX45" s="355">
        <f t="shared" ref="AX45:AX46" si="111">SUM(AC45:AD45)</f>
        <v>220</v>
      </c>
      <c r="AY45" s="355">
        <f t="shared" ref="AY45:AY46" si="112">SUM(AE45:AF45)</f>
        <v>220</v>
      </c>
      <c r="AZ45" s="355">
        <f t="shared" ref="AZ45:AZ50" si="113">AG45+AH45</f>
        <v>292.11924148404034</v>
      </c>
      <c r="BA45" s="355">
        <f t="shared" si="18"/>
        <v>291.18341945810425</v>
      </c>
      <c r="BB45" s="355">
        <f t="shared" si="99"/>
        <v>219.35678979679273</v>
      </c>
      <c r="BC45" s="911">
        <f t="shared" si="7"/>
        <v>276.82472513796131</v>
      </c>
      <c r="BE45" s="352" t="s">
        <v>31</v>
      </c>
      <c r="BF45" s="355">
        <f t="shared" si="53"/>
        <v>345</v>
      </c>
      <c r="BG45" s="355">
        <f t="shared" si="53"/>
        <v>370</v>
      </c>
      <c r="BH45" s="355">
        <f t="shared" si="53"/>
        <v>360</v>
      </c>
      <c r="BI45" s="355">
        <f t="shared" si="53"/>
        <v>400</v>
      </c>
      <c r="BJ45" s="355">
        <f t="shared" si="53"/>
        <v>410</v>
      </c>
      <c r="BK45" s="355">
        <f t="shared" si="53"/>
        <v>440</v>
      </c>
      <c r="BL45" s="355">
        <f t="shared" si="53"/>
        <v>583.30266094214448</v>
      </c>
      <c r="BM45" s="355">
        <f t="shared" si="53"/>
        <v>496.12697150972889</v>
      </c>
      <c r="BN45" s="355">
        <f>K45</f>
        <v>577.5430078663893</v>
      </c>
      <c r="BO45" s="356">
        <f t="shared" si="24"/>
        <v>-0.14945189739338804</v>
      </c>
      <c r="BP45" s="356">
        <f>M45</f>
        <v>0.16410322564989577</v>
      </c>
      <c r="BQ45" s="533"/>
      <c r="BR45" s="831">
        <f t="shared" si="100"/>
        <v>85</v>
      </c>
      <c r="BS45" s="831">
        <f t="shared" si="100"/>
        <v>95</v>
      </c>
      <c r="BT45" s="831">
        <f t="shared" si="100"/>
        <v>90</v>
      </c>
      <c r="BU45" s="831">
        <f t="shared" si="100"/>
        <v>90</v>
      </c>
      <c r="BV45" s="831">
        <f t="shared" si="100"/>
        <v>85</v>
      </c>
      <c r="BW45" s="831">
        <f t="shared" si="100"/>
        <v>95</v>
      </c>
      <c r="BX45" s="831">
        <f t="shared" si="100"/>
        <v>95</v>
      </c>
      <c r="BY45" s="831">
        <f t="shared" si="100"/>
        <v>95</v>
      </c>
      <c r="BZ45" s="831">
        <f t="shared" si="100"/>
        <v>100</v>
      </c>
      <c r="CA45" s="831">
        <f t="shared" si="100"/>
        <v>110</v>
      </c>
      <c r="CB45" s="831">
        <f t="shared" si="101"/>
        <v>105</v>
      </c>
      <c r="CC45" s="831">
        <f t="shared" si="101"/>
        <v>100</v>
      </c>
      <c r="CD45" s="831">
        <f t="shared" si="101"/>
        <v>100</v>
      </c>
      <c r="CE45" s="831">
        <f t="shared" si="101"/>
        <v>105</v>
      </c>
      <c r="CF45" s="831">
        <f t="shared" si="101"/>
        <v>110</v>
      </c>
      <c r="CG45" s="831">
        <f t="shared" si="101"/>
        <v>110</v>
      </c>
      <c r="CH45" s="831">
        <f t="shared" si="101"/>
        <v>105</v>
      </c>
      <c r="CI45" s="831">
        <f t="shared" si="101"/>
        <v>115</v>
      </c>
      <c r="CJ45" s="831">
        <f t="shared" si="101"/>
        <v>146.12646517244417</v>
      </c>
      <c r="CK45" s="831">
        <f t="shared" si="101"/>
        <v>145.99277631159615</v>
      </c>
      <c r="CL45" s="831">
        <f t="shared" si="101"/>
        <v>144.92326542481209</v>
      </c>
      <c r="CM45" s="831">
        <f t="shared" si="101"/>
        <v>146.2601540332922</v>
      </c>
      <c r="CN45" s="831">
        <f t="shared" si="101"/>
        <v>116.67805403005939</v>
      </c>
      <c r="CO45" s="831">
        <f t="shared" si="101"/>
        <v>102.67873576673333</v>
      </c>
      <c r="CP45" s="831">
        <f t="shared" si="101"/>
        <v>135.28855627440419</v>
      </c>
      <c r="CQ45" s="831">
        <f t="shared" si="101"/>
        <v>141.53616886355715</v>
      </c>
      <c r="CR45" s="824"/>
      <c r="CS45" s="831">
        <f t="shared" si="102"/>
        <v>190</v>
      </c>
      <c r="CT45" s="831">
        <f t="shared" si="102"/>
        <v>180</v>
      </c>
      <c r="CU45" s="831">
        <f t="shared" si="102"/>
        <v>180</v>
      </c>
      <c r="CV45" s="831">
        <f t="shared" si="102"/>
        <v>180</v>
      </c>
      <c r="CW45" s="831">
        <f t="shared" si="102"/>
        <v>190</v>
      </c>
      <c r="CX45" s="831">
        <f t="shared" si="102"/>
        <v>210</v>
      </c>
      <c r="CY45" s="831">
        <f t="shared" si="102"/>
        <v>205</v>
      </c>
      <c r="CZ45" s="831">
        <f t="shared" si="102"/>
        <v>205</v>
      </c>
      <c r="DA45" s="831">
        <f t="shared" si="102"/>
        <v>220</v>
      </c>
      <c r="DB45" s="831">
        <f t="shared" si="102"/>
        <v>220</v>
      </c>
      <c r="DC45" s="831">
        <f t="shared" si="102"/>
        <v>292.11924148404034</v>
      </c>
      <c r="DD45" s="831">
        <f t="shared" si="102"/>
        <v>291.18341945810425</v>
      </c>
      <c r="DE45" s="831">
        <f t="shared" si="102"/>
        <v>219.35678979679273</v>
      </c>
      <c r="DF45" s="831">
        <f t="shared" si="102"/>
        <v>276.82472513796131</v>
      </c>
    </row>
    <row r="46" spans="2:110" ht="12.75" customHeight="1" x14ac:dyDescent="0.2">
      <c r="B46" s="358" t="s">
        <v>112</v>
      </c>
      <c r="C46" s="886">
        <v>-5</v>
      </c>
      <c r="D46" s="886">
        <v>50</v>
      </c>
      <c r="E46" s="886">
        <v>525</v>
      </c>
      <c r="F46" s="886">
        <v>460</v>
      </c>
      <c r="G46" s="886">
        <v>215</v>
      </c>
      <c r="H46" s="886">
        <v>280</v>
      </c>
      <c r="I46" s="887">
        <f>SUM(I47:I50)</f>
        <v>282.56181880054447</v>
      </c>
      <c r="J46" s="888">
        <f t="shared" ref="J46:K46" si="114">SUM(J47:J50)</f>
        <v>586.06889965169353</v>
      </c>
      <c r="K46" s="887">
        <f t="shared" si="114"/>
        <v>495.6458364457045</v>
      </c>
      <c r="L46" s="563">
        <f t="shared" si="5"/>
        <v>1.0741262996519336</v>
      </c>
      <c r="M46" s="889">
        <f t="shared" si="5"/>
        <v>-0.15428742808179774</v>
      </c>
      <c r="N46" s="533"/>
      <c r="O46" s="886">
        <v>15</v>
      </c>
      <c r="P46" s="886">
        <v>40</v>
      </c>
      <c r="Q46" s="886">
        <v>45</v>
      </c>
      <c r="R46" s="886">
        <v>75</v>
      </c>
      <c r="S46" s="886">
        <v>180</v>
      </c>
      <c r="T46" s="886">
        <v>220</v>
      </c>
      <c r="U46" s="886">
        <v>150</v>
      </c>
      <c r="V46" s="886">
        <v>115</v>
      </c>
      <c r="W46" s="886">
        <v>80</v>
      </c>
      <c r="X46" s="886">
        <v>115</v>
      </c>
      <c r="Y46" s="886">
        <v>30</v>
      </c>
      <c r="Z46" s="886">
        <v>75</v>
      </c>
      <c r="AA46" s="886">
        <v>45</v>
      </c>
      <c r="AB46" s="886">
        <v>65</v>
      </c>
      <c r="AC46" s="886">
        <v>85</v>
      </c>
      <c r="AD46" s="886">
        <v>70</v>
      </c>
      <c r="AE46" s="886">
        <v>70</v>
      </c>
      <c r="AF46" s="886">
        <v>50</v>
      </c>
      <c r="AG46" s="886">
        <f>SUM(AG47:AG50)</f>
        <v>110.98504998977324</v>
      </c>
      <c r="AH46" s="886">
        <f t="shared" ref="AH46:AN46" si="115">SUM(AH47:AH50)</f>
        <v>89.279700168659971</v>
      </c>
      <c r="AI46" s="886">
        <f t="shared" si="115"/>
        <v>53.747914245097611</v>
      </c>
      <c r="AJ46" s="886">
        <f t="shared" si="115"/>
        <v>28.549154397013666</v>
      </c>
      <c r="AK46" s="886">
        <f t="shared" si="115"/>
        <v>304.85849182404201</v>
      </c>
      <c r="AL46" s="886">
        <f t="shared" si="115"/>
        <v>123.48182395183488</v>
      </c>
      <c r="AM46" s="886">
        <f t="shared" si="115"/>
        <v>97.266656863017545</v>
      </c>
      <c r="AN46" s="886">
        <f t="shared" si="115"/>
        <v>60.462777361105559</v>
      </c>
      <c r="AO46" s="171"/>
      <c r="AP46" s="886">
        <f t="shared" si="103"/>
        <v>-5</v>
      </c>
      <c r="AQ46" s="529">
        <f t="shared" si="104"/>
        <v>55</v>
      </c>
      <c r="AR46" s="776">
        <f t="shared" si="105"/>
        <v>120</v>
      </c>
      <c r="AS46" s="529">
        <f t="shared" si="106"/>
        <v>400</v>
      </c>
      <c r="AT46" s="529">
        <f t="shared" si="107"/>
        <v>265</v>
      </c>
      <c r="AU46" s="529">
        <f t="shared" si="108"/>
        <v>195</v>
      </c>
      <c r="AV46" s="529">
        <f t="shared" si="109"/>
        <v>105</v>
      </c>
      <c r="AW46" s="529">
        <f t="shared" si="110"/>
        <v>110</v>
      </c>
      <c r="AX46" s="529">
        <f t="shared" si="111"/>
        <v>155</v>
      </c>
      <c r="AY46" s="529">
        <f t="shared" si="112"/>
        <v>120</v>
      </c>
      <c r="AZ46" s="532">
        <f t="shared" si="113"/>
        <v>200.26475015843323</v>
      </c>
      <c r="BA46" s="532">
        <f>AH46+AI46</f>
        <v>143.02761441375759</v>
      </c>
      <c r="BB46" s="532">
        <f t="shared" ref="BB46:BB50" si="116">AI46+AJ46</f>
        <v>82.29706864211127</v>
      </c>
      <c r="BC46" s="533">
        <f t="shared" si="7"/>
        <v>157.72943422412311</v>
      </c>
      <c r="BE46" s="373" t="s">
        <v>112</v>
      </c>
      <c r="BF46" s="524">
        <f t="shared" si="53"/>
        <v>-5</v>
      </c>
      <c r="BG46" s="524">
        <f t="shared" si="53"/>
        <v>50</v>
      </c>
      <c r="BH46" s="524">
        <f t="shared" si="53"/>
        <v>525</v>
      </c>
      <c r="BI46" s="524">
        <f t="shared" si="53"/>
        <v>460</v>
      </c>
      <c r="BJ46" s="524">
        <f t="shared" si="53"/>
        <v>215</v>
      </c>
      <c r="BK46" s="524">
        <f t="shared" si="53"/>
        <v>280</v>
      </c>
      <c r="BL46" s="524">
        <f t="shared" si="53"/>
        <v>282.56181880054447</v>
      </c>
      <c r="BM46" s="524">
        <f t="shared" si="53"/>
        <v>586.06889965169353</v>
      </c>
      <c r="BN46" s="524">
        <f>K46</f>
        <v>495.6458364457045</v>
      </c>
      <c r="BO46" s="563">
        <f t="shared" si="24"/>
        <v>1.0741262996519336</v>
      </c>
      <c r="BP46" s="563">
        <f>M46</f>
        <v>-0.15428742808179774</v>
      </c>
      <c r="BQ46" s="533"/>
      <c r="BR46" s="823">
        <f t="shared" si="100"/>
        <v>15</v>
      </c>
      <c r="BS46" s="823">
        <f t="shared" si="100"/>
        <v>40</v>
      </c>
      <c r="BT46" s="823">
        <f t="shared" si="100"/>
        <v>45</v>
      </c>
      <c r="BU46" s="823">
        <f t="shared" si="100"/>
        <v>75</v>
      </c>
      <c r="BV46" s="823">
        <f t="shared" si="100"/>
        <v>180</v>
      </c>
      <c r="BW46" s="823">
        <f t="shared" si="100"/>
        <v>220</v>
      </c>
      <c r="BX46" s="823">
        <f t="shared" si="100"/>
        <v>150</v>
      </c>
      <c r="BY46" s="823">
        <f t="shared" si="100"/>
        <v>115</v>
      </c>
      <c r="BZ46" s="823">
        <f t="shared" si="100"/>
        <v>80</v>
      </c>
      <c r="CA46" s="823">
        <f t="shared" si="100"/>
        <v>115</v>
      </c>
      <c r="CB46" s="823">
        <f t="shared" si="101"/>
        <v>30</v>
      </c>
      <c r="CC46" s="823">
        <f t="shared" si="101"/>
        <v>75</v>
      </c>
      <c r="CD46" s="823">
        <f t="shared" si="101"/>
        <v>45</v>
      </c>
      <c r="CE46" s="823">
        <f t="shared" si="101"/>
        <v>65</v>
      </c>
      <c r="CF46" s="823">
        <f t="shared" si="101"/>
        <v>85</v>
      </c>
      <c r="CG46" s="823">
        <f t="shared" si="101"/>
        <v>70</v>
      </c>
      <c r="CH46" s="823">
        <f t="shared" si="101"/>
        <v>70</v>
      </c>
      <c r="CI46" s="823">
        <f t="shared" si="101"/>
        <v>50</v>
      </c>
      <c r="CJ46" s="823">
        <f t="shared" si="101"/>
        <v>110.98504998977324</v>
      </c>
      <c r="CK46" s="823">
        <f t="shared" si="101"/>
        <v>89.279700168659971</v>
      </c>
      <c r="CL46" s="823">
        <f t="shared" si="101"/>
        <v>53.747914245097611</v>
      </c>
      <c r="CM46" s="823">
        <f t="shared" si="101"/>
        <v>28.549154397013666</v>
      </c>
      <c r="CN46" s="823">
        <f t="shared" si="101"/>
        <v>304.85849182404201</v>
      </c>
      <c r="CO46" s="823">
        <f t="shared" si="101"/>
        <v>123.48182395183488</v>
      </c>
      <c r="CP46" s="823">
        <f t="shared" si="101"/>
        <v>97.266656863017545</v>
      </c>
      <c r="CQ46" s="823">
        <f t="shared" si="101"/>
        <v>60.462777361105559</v>
      </c>
      <c r="CR46" s="824"/>
      <c r="CS46" s="823">
        <f t="shared" si="102"/>
        <v>-5</v>
      </c>
      <c r="CT46" s="823">
        <f t="shared" si="102"/>
        <v>55</v>
      </c>
      <c r="CU46" s="823">
        <f t="shared" si="102"/>
        <v>120</v>
      </c>
      <c r="CV46" s="823">
        <f t="shared" si="102"/>
        <v>400</v>
      </c>
      <c r="CW46" s="823">
        <f t="shared" si="102"/>
        <v>265</v>
      </c>
      <c r="CX46" s="823">
        <f t="shared" si="102"/>
        <v>195</v>
      </c>
      <c r="CY46" s="823">
        <f t="shared" si="102"/>
        <v>105</v>
      </c>
      <c r="CZ46" s="823">
        <f t="shared" si="102"/>
        <v>110</v>
      </c>
      <c r="DA46" s="823">
        <f t="shared" si="102"/>
        <v>155</v>
      </c>
      <c r="DB46" s="823">
        <f>AY46</f>
        <v>120</v>
      </c>
      <c r="DC46" s="823">
        <f t="shared" si="102"/>
        <v>200.26475015843323</v>
      </c>
      <c r="DD46" s="823">
        <f t="shared" si="102"/>
        <v>143.02761441375759</v>
      </c>
      <c r="DE46" s="823">
        <f t="shared" si="102"/>
        <v>82.29706864211127</v>
      </c>
      <c r="DF46" s="823">
        <f t="shared" si="102"/>
        <v>157.72943422412311</v>
      </c>
    </row>
    <row r="47" spans="2:110" ht="12.75" customHeight="1" x14ac:dyDescent="0.2">
      <c r="B47" s="535" t="s">
        <v>15</v>
      </c>
      <c r="C47" s="524"/>
      <c r="D47" s="524"/>
      <c r="E47" s="524"/>
      <c r="F47" s="524"/>
      <c r="G47" s="524"/>
      <c r="H47" s="533"/>
      <c r="I47" s="890">
        <v>158.83133333333333</v>
      </c>
      <c r="J47" s="890">
        <v>241.96699999999998</v>
      </c>
      <c r="K47" s="890">
        <v>207.57505</v>
      </c>
      <c r="L47" s="891">
        <f t="shared" si="5"/>
        <v>0.52342107140908367</v>
      </c>
      <c r="M47" s="891">
        <f t="shared" si="5"/>
        <v>-0.14213487789657264</v>
      </c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533"/>
      <c r="AG47" s="533">
        <v>79.71667463825608</v>
      </c>
      <c r="AH47" s="533">
        <v>27.433197306282825</v>
      </c>
      <c r="AI47" s="533">
        <v>25.977097831425443</v>
      </c>
      <c r="AJ47" s="533">
        <v>25.704363557369</v>
      </c>
      <c r="AK47" s="533">
        <v>120.04089520390423</v>
      </c>
      <c r="AL47" s="533">
        <v>20.238724644307805</v>
      </c>
      <c r="AM47" s="533">
        <v>47.170762725415869</v>
      </c>
      <c r="AN47" s="533">
        <v>54.516617426372079</v>
      </c>
      <c r="AO47" s="171"/>
      <c r="AP47" s="533"/>
      <c r="AQ47" s="532"/>
      <c r="AR47" s="532"/>
      <c r="AS47" s="532"/>
      <c r="AT47" s="532"/>
      <c r="AU47" s="532"/>
      <c r="AV47" s="532"/>
      <c r="AW47" s="532"/>
      <c r="AX47" s="532"/>
      <c r="AY47" s="532"/>
      <c r="AZ47" s="532">
        <f t="shared" si="113"/>
        <v>107.1498719445389</v>
      </c>
      <c r="BA47" s="532">
        <f>AH47+AI47</f>
        <v>53.410295137708268</v>
      </c>
      <c r="BB47" s="532">
        <f t="shared" si="116"/>
        <v>51.681461388794446</v>
      </c>
      <c r="BC47" s="533">
        <f t="shared" si="7"/>
        <v>101.68738015178795</v>
      </c>
      <c r="BE47" s="535" t="s">
        <v>15</v>
      </c>
      <c r="BF47" s="532"/>
      <c r="BG47" s="532"/>
      <c r="BH47" s="532"/>
      <c r="BI47" s="532"/>
      <c r="BJ47" s="532"/>
      <c r="BK47" s="532"/>
      <c r="BL47" s="532">
        <f t="shared" si="53"/>
        <v>158.83133333333333</v>
      </c>
      <c r="BM47" s="532">
        <f t="shared" si="53"/>
        <v>241.96699999999998</v>
      </c>
      <c r="BN47" s="532"/>
      <c r="BO47" s="565"/>
      <c r="BP47" s="559"/>
      <c r="BQ47" s="533"/>
      <c r="BR47" s="823"/>
      <c r="BS47" s="823"/>
      <c r="BT47" s="823"/>
      <c r="BU47" s="823"/>
      <c r="BV47" s="823"/>
      <c r="BW47" s="823"/>
      <c r="BX47" s="823"/>
      <c r="BY47" s="823"/>
      <c r="BZ47" s="823"/>
      <c r="CA47" s="823"/>
      <c r="CB47" s="823"/>
      <c r="CC47" s="823"/>
      <c r="CD47" s="823"/>
      <c r="CE47" s="823"/>
      <c r="CF47" s="823"/>
      <c r="CG47" s="823"/>
      <c r="CH47" s="823"/>
      <c r="CI47" s="823"/>
      <c r="CJ47" s="823"/>
      <c r="CK47" s="823"/>
      <c r="CL47" s="823"/>
      <c r="CM47" s="823"/>
      <c r="CN47" s="823"/>
      <c r="CO47" s="823"/>
      <c r="CP47" s="823"/>
      <c r="CQ47" s="823"/>
      <c r="CR47" s="824"/>
      <c r="CS47" s="823"/>
      <c r="CT47" s="823"/>
      <c r="CU47" s="823"/>
      <c r="CV47" s="823"/>
      <c r="CW47" s="823"/>
      <c r="CX47" s="823"/>
      <c r="CY47" s="823"/>
      <c r="CZ47" s="823"/>
      <c r="DA47" s="823"/>
      <c r="DB47" s="823"/>
      <c r="DC47" s="823"/>
      <c r="DD47" s="823"/>
      <c r="DE47" s="823"/>
      <c r="DF47" s="823"/>
    </row>
    <row r="48" spans="2:110" ht="12.75" customHeight="1" x14ac:dyDescent="0.2">
      <c r="B48" s="535" t="s">
        <v>16</v>
      </c>
      <c r="C48" s="524"/>
      <c r="D48" s="524"/>
      <c r="E48" s="524"/>
      <c r="F48" s="524"/>
      <c r="G48" s="524"/>
      <c r="H48" s="533"/>
      <c r="I48" s="890">
        <v>52.417000000000002</v>
      </c>
      <c r="J48" s="890">
        <v>75.202750000000009</v>
      </c>
      <c r="K48" s="890">
        <v>60</v>
      </c>
      <c r="L48" s="891">
        <f t="shared" si="5"/>
        <v>0.43470152813018692</v>
      </c>
      <c r="M48" s="891">
        <f t="shared" si="5"/>
        <v>-0.20215683601995948</v>
      </c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3"/>
      <c r="AC48" s="533"/>
      <c r="AD48" s="533"/>
      <c r="AE48" s="533"/>
      <c r="AF48" s="533"/>
      <c r="AG48" s="533">
        <v>9.9400039847143749</v>
      </c>
      <c r="AH48" s="533">
        <v>13.518131495574355</v>
      </c>
      <c r="AI48" s="533">
        <v>15.442445046869386</v>
      </c>
      <c r="AJ48" s="533">
        <v>13.516419472841884</v>
      </c>
      <c r="AK48" s="533">
        <v>21.817596620137792</v>
      </c>
      <c r="AL48" s="533">
        <v>19.243099307527075</v>
      </c>
      <c r="AM48" s="533">
        <v>20.095894137601672</v>
      </c>
      <c r="AN48" s="533">
        <v>14.046159934733485</v>
      </c>
      <c r="AO48" s="171"/>
      <c r="AP48" s="533"/>
      <c r="AQ48" s="532"/>
      <c r="AR48" s="532"/>
      <c r="AS48" s="532"/>
      <c r="AT48" s="532"/>
      <c r="AU48" s="532"/>
      <c r="AV48" s="532"/>
      <c r="AW48" s="532"/>
      <c r="AX48" s="532"/>
      <c r="AY48" s="532"/>
      <c r="AZ48" s="532">
        <f t="shared" si="113"/>
        <v>23.458135480288732</v>
      </c>
      <c r="BA48" s="532">
        <f>AH48+AI48</f>
        <v>28.960576542443739</v>
      </c>
      <c r="BB48" s="532">
        <f t="shared" si="116"/>
        <v>28.95886451971127</v>
      </c>
      <c r="BC48" s="533">
        <f t="shared" si="7"/>
        <v>34.142054072335156</v>
      </c>
      <c r="BE48" s="535" t="s">
        <v>16</v>
      </c>
      <c r="BF48" s="532"/>
      <c r="BG48" s="532"/>
      <c r="BH48" s="532"/>
      <c r="BI48" s="532"/>
      <c r="BJ48" s="532"/>
      <c r="BK48" s="532"/>
      <c r="BL48" s="532">
        <f t="shared" si="53"/>
        <v>52.417000000000002</v>
      </c>
      <c r="BM48" s="532">
        <f t="shared" si="53"/>
        <v>75.202750000000009</v>
      </c>
      <c r="BN48" s="532"/>
      <c r="BO48" s="565"/>
      <c r="BP48" s="559"/>
      <c r="BQ48" s="533"/>
      <c r="BR48" s="823"/>
      <c r="BS48" s="823"/>
      <c r="BT48" s="823"/>
      <c r="BU48" s="823"/>
      <c r="BV48" s="823"/>
      <c r="BW48" s="823"/>
      <c r="BX48" s="823"/>
      <c r="BY48" s="823"/>
      <c r="BZ48" s="823"/>
      <c r="CA48" s="823"/>
      <c r="CB48" s="823"/>
      <c r="CC48" s="823"/>
      <c r="CD48" s="823"/>
      <c r="CE48" s="823"/>
      <c r="CF48" s="823"/>
      <c r="CG48" s="823"/>
      <c r="CH48" s="823"/>
      <c r="CI48" s="823"/>
      <c r="CJ48" s="823"/>
      <c r="CK48" s="823"/>
      <c r="CL48" s="823"/>
      <c r="CM48" s="823"/>
      <c r="CN48" s="823"/>
      <c r="CO48" s="823"/>
      <c r="CP48" s="823"/>
      <c r="CQ48" s="823"/>
      <c r="CR48" s="824"/>
      <c r="CS48" s="823"/>
      <c r="CT48" s="823"/>
      <c r="CU48" s="823"/>
      <c r="CV48" s="823"/>
      <c r="CW48" s="823"/>
      <c r="CX48" s="823"/>
      <c r="CY48" s="823"/>
      <c r="CZ48" s="823"/>
      <c r="DA48" s="823"/>
      <c r="DB48" s="823"/>
      <c r="DC48" s="823"/>
      <c r="DD48" s="823"/>
      <c r="DE48" s="823"/>
      <c r="DF48" s="823"/>
    </row>
    <row r="49" spans="2:110" ht="12.75" customHeight="1" x14ac:dyDescent="0.2">
      <c r="B49" s="535" t="s">
        <v>17</v>
      </c>
      <c r="C49" s="524"/>
      <c r="D49" s="524"/>
      <c r="E49" s="524"/>
      <c r="F49" s="524"/>
      <c r="G49" s="524"/>
      <c r="H49" s="533"/>
      <c r="I49" s="890">
        <v>46</v>
      </c>
      <c r="J49" s="890">
        <v>240</v>
      </c>
      <c r="K49" s="890">
        <v>200</v>
      </c>
      <c r="L49" s="891" t="str">
        <f t="shared" si="5"/>
        <v>&gt;±300%</v>
      </c>
      <c r="M49" s="891">
        <f t="shared" si="5"/>
        <v>-0.16666666666666663</v>
      </c>
      <c r="N49" s="533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  <c r="AA49" s="533"/>
      <c r="AB49" s="533"/>
      <c r="AC49" s="533"/>
      <c r="AD49" s="533"/>
      <c r="AE49" s="533"/>
      <c r="AF49" s="533"/>
      <c r="AG49" s="533">
        <v>15</v>
      </c>
      <c r="AH49" s="533">
        <v>42</v>
      </c>
      <c r="AI49" s="533">
        <v>6</v>
      </c>
      <c r="AJ49" s="533">
        <v>-17</v>
      </c>
      <c r="AK49" s="533">
        <v>155</v>
      </c>
      <c r="AL49" s="533">
        <v>79</v>
      </c>
      <c r="AM49" s="533">
        <v>22</v>
      </c>
      <c r="AN49" s="533">
        <v>-16</v>
      </c>
      <c r="AO49" s="171"/>
      <c r="AP49" s="533"/>
      <c r="AQ49" s="532"/>
      <c r="AR49" s="532"/>
      <c r="AS49" s="532"/>
      <c r="AT49" s="532"/>
      <c r="AU49" s="532"/>
      <c r="AV49" s="532"/>
      <c r="AW49" s="532"/>
      <c r="AX49" s="532"/>
      <c r="AY49" s="532"/>
      <c r="AZ49" s="532">
        <f t="shared" si="113"/>
        <v>57</v>
      </c>
      <c r="BA49" s="532">
        <f>AH49+AI49</f>
        <v>48</v>
      </c>
      <c r="BB49" s="532">
        <f t="shared" si="116"/>
        <v>-11</v>
      </c>
      <c r="BC49" s="533">
        <f t="shared" si="7"/>
        <v>6</v>
      </c>
      <c r="BE49" s="535" t="s">
        <v>17</v>
      </c>
      <c r="BF49" s="532"/>
      <c r="BG49" s="532"/>
      <c r="BH49" s="532"/>
      <c r="BI49" s="532"/>
      <c r="BJ49" s="532"/>
      <c r="BK49" s="532"/>
      <c r="BL49" s="532">
        <f t="shared" si="53"/>
        <v>46</v>
      </c>
      <c r="BM49" s="532">
        <f t="shared" si="53"/>
        <v>240</v>
      </c>
      <c r="BN49" s="532"/>
      <c r="BO49" s="565"/>
      <c r="BP49" s="559"/>
      <c r="BQ49" s="533"/>
      <c r="BR49" s="823"/>
      <c r="BS49" s="823"/>
      <c r="BT49" s="823"/>
      <c r="BU49" s="823"/>
      <c r="BV49" s="823"/>
      <c r="BW49" s="823"/>
      <c r="BX49" s="823"/>
      <c r="BY49" s="823"/>
      <c r="BZ49" s="823"/>
      <c r="CA49" s="823"/>
      <c r="CB49" s="823"/>
      <c r="CC49" s="823"/>
      <c r="CD49" s="823"/>
      <c r="CE49" s="823"/>
      <c r="CF49" s="823"/>
      <c r="CG49" s="823"/>
      <c r="CH49" s="823"/>
      <c r="CI49" s="823"/>
      <c r="CJ49" s="823"/>
      <c r="CK49" s="823"/>
      <c r="CL49" s="823"/>
      <c r="CM49" s="823"/>
      <c r="CN49" s="823"/>
      <c r="CO49" s="823"/>
      <c r="CP49" s="823"/>
      <c r="CQ49" s="823"/>
      <c r="CR49" s="824"/>
      <c r="CS49" s="823"/>
      <c r="CT49" s="823"/>
      <c r="CU49" s="823"/>
      <c r="CV49" s="823"/>
      <c r="CW49" s="823"/>
      <c r="CX49" s="823"/>
      <c r="CY49" s="823"/>
      <c r="CZ49" s="823"/>
      <c r="DA49" s="823"/>
      <c r="DB49" s="823"/>
      <c r="DC49" s="823"/>
      <c r="DD49" s="823"/>
      <c r="DE49" s="823"/>
      <c r="DF49" s="823"/>
    </row>
    <row r="50" spans="2:110" ht="12.75" customHeight="1" x14ac:dyDescent="0.2">
      <c r="B50" s="361" t="s">
        <v>19</v>
      </c>
      <c r="C50" s="892"/>
      <c r="D50" s="892"/>
      <c r="E50" s="892"/>
      <c r="F50" s="892"/>
      <c r="G50" s="892"/>
      <c r="H50" s="893"/>
      <c r="I50" s="894">
        <v>25.313485467211137</v>
      </c>
      <c r="J50" s="894">
        <v>28.899149651693506</v>
      </c>
      <c r="K50" s="894">
        <v>28.070786445704442</v>
      </c>
      <c r="L50" s="895">
        <f t="shared" si="5"/>
        <v>0.14165035427961592</v>
      </c>
      <c r="M50" s="895">
        <f t="shared" si="5"/>
        <v>-2.8663930114653735E-2</v>
      </c>
      <c r="N50" s="533"/>
      <c r="O50" s="893"/>
      <c r="P50" s="893"/>
      <c r="Q50" s="893"/>
      <c r="R50" s="893"/>
      <c r="S50" s="893"/>
      <c r="T50" s="893"/>
      <c r="U50" s="893"/>
      <c r="V50" s="893"/>
      <c r="W50" s="893"/>
      <c r="X50" s="893"/>
      <c r="Y50" s="893"/>
      <c r="Z50" s="893"/>
      <c r="AA50" s="893"/>
      <c r="AB50" s="893"/>
      <c r="AC50" s="893"/>
      <c r="AD50" s="893"/>
      <c r="AE50" s="893"/>
      <c r="AF50" s="893"/>
      <c r="AG50" s="533">
        <v>6.3283713668027861</v>
      </c>
      <c r="AH50" s="533">
        <v>6.3283713668027861</v>
      </c>
      <c r="AI50" s="533">
        <v>6.3283713668027861</v>
      </c>
      <c r="AJ50" s="533">
        <v>6.3283713668027861</v>
      </c>
      <c r="AK50" s="533">
        <v>8</v>
      </c>
      <c r="AL50" s="533">
        <v>5</v>
      </c>
      <c r="AM50" s="533">
        <v>8</v>
      </c>
      <c r="AN50" s="533">
        <v>7.9</v>
      </c>
      <c r="AO50" s="171"/>
      <c r="AP50" s="893"/>
      <c r="AQ50" s="403"/>
      <c r="AR50" s="403"/>
      <c r="AS50" s="403"/>
      <c r="AT50" s="403"/>
      <c r="AU50" s="403"/>
      <c r="AV50" s="403"/>
      <c r="AW50" s="403"/>
      <c r="AX50" s="403"/>
      <c r="AY50" s="403"/>
      <c r="AZ50" s="403">
        <f t="shared" si="113"/>
        <v>12.656742733605572</v>
      </c>
      <c r="BA50" s="403">
        <f>AH50+AI50</f>
        <v>12.656742733605572</v>
      </c>
      <c r="BB50" s="403">
        <f t="shared" si="116"/>
        <v>12.656742733605572</v>
      </c>
      <c r="BC50" s="909">
        <f t="shared" si="7"/>
        <v>15.9</v>
      </c>
      <c r="BE50" s="590" t="s">
        <v>19</v>
      </c>
      <c r="BF50" s="403"/>
      <c r="BG50" s="403"/>
      <c r="BH50" s="403"/>
      <c r="BI50" s="403"/>
      <c r="BJ50" s="403"/>
      <c r="BK50" s="403"/>
      <c r="BL50" s="403">
        <f t="shared" si="53"/>
        <v>25.313485467211137</v>
      </c>
      <c r="BM50" s="403">
        <f t="shared" si="53"/>
        <v>28.899149651693506</v>
      </c>
      <c r="BN50" s="403"/>
      <c r="BO50" s="567"/>
      <c r="BP50" s="568"/>
      <c r="BQ50" s="533"/>
      <c r="BR50" s="834"/>
      <c r="BS50" s="834"/>
      <c r="BT50" s="834"/>
      <c r="BU50" s="834"/>
      <c r="BV50" s="834"/>
      <c r="BW50" s="834"/>
      <c r="BX50" s="834"/>
      <c r="BY50" s="834"/>
      <c r="BZ50" s="834"/>
      <c r="CA50" s="834"/>
      <c r="CB50" s="834"/>
      <c r="CC50" s="834"/>
      <c r="CD50" s="834"/>
      <c r="CE50" s="834"/>
      <c r="CF50" s="834"/>
      <c r="CG50" s="834"/>
      <c r="CH50" s="834"/>
      <c r="CI50" s="834"/>
      <c r="CJ50" s="834"/>
      <c r="CK50" s="834"/>
      <c r="CL50" s="834"/>
      <c r="CM50" s="834"/>
      <c r="CN50" s="834"/>
      <c r="CO50" s="834"/>
      <c r="CP50" s="834"/>
      <c r="CQ50" s="834"/>
      <c r="CR50" s="824"/>
      <c r="CS50" s="834"/>
      <c r="CT50" s="834"/>
      <c r="CU50" s="834"/>
      <c r="CV50" s="834"/>
      <c r="CW50" s="834"/>
      <c r="CX50" s="834"/>
      <c r="CY50" s="834"/>
      <c r="CZ50" s="834"/>
      <c r="DA50" s="834"/>
      <c r="DB50" s="834"/>
      <c r="DC50" s="834"/>
      <c r="DD50" s="834"/>
      <c r="DE50" s="834"/>
      <c r="DF50" s="834"/>
    </row>
    <row r="51" spans="2:110" ht="12.75" customHeight="1" x14ac:dyDescent="0.2">
      <c r="B51" s="364" t="s">
        <v>103</v>
      </c>
      <c r="C51" s="896">
        <v>905</v>
      </c>
      <c r="D51" s="896">
        <v>215</v>
      </c>
      <c r="E51" s="896">
        <v>-240</v>
      </c>
      <c r="F51" s="896">
        <v>-10</v>
      </c>
      <c r="G51" s="896">
        <v>105</v>
      </c>
      <c r="H51" s="896">
        <v>-245</v>
      </c>
      <c r="I51" s="897">
        <f>SUM(I52:I55)</f>
        <v>990.97841441220169</v>
      </c>
      <c r="J51" s="898">
        <f>SUM(J52:J55)</f>
        <v>504.35035047979937</v>
      </c>
      <c r="K51" s="897">
        <f>SUM(K52:K55)</f>
        <v>250</v>
      </c>
      <c r="L51" s="563">
        <f t="shared" si="5"/>
        <v>-0.49105818739860796</v>
      </c>
      <c r="M51" s="899">
        <f t="shared" si="5"/>
        <v>-0.50431282587159976</v>
      </c>
      <c r="N51" s="533"/>
      <c r="O51" s="896">
        <v>-95</v>
      </c>
      <c r="P51" s="896">
        <v>-30</v>
      </c>
      <c r="Q51" s="896">
        <v>-50</v>
      </c>
      <c r="R51" s="896">
        <v>45</v>
      </c>
      <c r="S51" s="896">
        <v>110</v>
      </c>
      <c r="T51" s="896">
        <v>-345</v>
      </c>
      <c r="U51" s="896">
        <v>-25</v>
      </c>
      <c r="V51" s="896">
        <v>-15</v>
      </c>
      <c r="W51" s="896">
        <v>-85</v>
      </c>
      <c r="X51" s="896">
        <v>115</v>
      </c>
      <c r="Y51" s="896">
        <v>60</v>
      </c>
      <c r="Z51" s="896">
        <v>30</v>
      </c>
      <c r="AA51" s="896">
        <v>-40</v>
      </c>
      <c r="AB51" s="896">
        <v>55</v>
      </c>
      <c r="AC51" s="896">
        <v>-15</v>
      </c>
      <c r="AD51" s="896">
        <v>-125</v>
      </c>
      <c r="AE51" s="896">
        <v>5</v>
      </c>
      <c r="AF51" s="896">
        <v>-115</v>
      </c>
      <c r="AG51" s="896">
        <f>SUM(AG52:AG55)</f>
        <v>686.97300068000004</v>
      </c>
      <c r="AH51" s="896">
        <f t="shared" ref="AH51:AN51" si="117">SUM(AH52:AH55)</f>
        <v>49.912458320000034</v>
      </c>
      <c r="AI51" s="896">
        <f t="shared" si="117"/>
        <v>206.80744894799926</v>
      </c>
      <c r="AJ51" s="896">
        <f t="shared" si="117"/>
        <v>47.285506464202307</v>
      </c>
      <c r="AK51" s="896">
        <f t="shared" si="117"/>
        <v>-213.15535744631916</v>
      </c>
      <c r="AL51" s="896">
        <f t="shared" si="117"/>
        <v>122.35122064660918</v>
      </c>
      <c r="AM51" s="896">
        <f t="shared" si="117"/>
        <v>521.61412059950851</v>
      </c>
      <c r="AN51" s="896">
        <f t="shared" si="117"/>
        <v>73.54036668000073</v>
      </c>
      <c r="AO51" s="171"/>
      <c r="AP51" s="896">
        <v>340</v>
      </c>
      <c r="AQ51" s="896">
        <v>-125</v>
      </c>
      <c r="AR51" s="896">
        <v>-5</v>
      </c>
      <c r="AS51" s="896">
        <v>-235</v>
      </c>
      <c r="AT51" s="896">
        <v>-40</v>
      </c>
      <c r="AU51" s="896">
        <v>30</v>
      </c>
      <c r="AV51" s="896">
        <v>90</v>
      </c>
      <c r="AW51" s="896">
        <v>15</v>
      </c>
      <c r="AX51" s="896">
        <v>-140</v>
      </c>
      <c r="AY51" s="896">
        <v>-110</v>
      </c>
      <c r="AZ51" s="896">
        <f t="shared" ref="AZ51:BB51" si="118">SUM(AZ52:AZ55)</f>
        <v>736.8854590000002</v>
      </c>
      <c r="BA51" s="896">
        <f t="shared" si="118"/>
        <v>254.09295541220166</v>
      </c>
      <c r="BB51" s="896">
        <f t="shared" si="118"/>
        <v>-90.804136799709909</v>
      </c>
      <c r="BC51" s="524">
        <f t="shared" si="7"/>
        <v>595.15448727950923</v>
      </c>
      <c r="BE51" s="592" t="s">
        <v>103</v>
      </c>
      <c r="BF51" s="524">
        <f t="shared" ref="BF51:BK51" si="119">C51</f>
        <v>905</v>
      </c>
      <c r="BG51" s="524">
        <f t="shared" si="119"/>
        <v>215</v>
      </c>
      <c r="BH51" s="524">
        <f t="shared" si="119"/>
        <v>-240</v>
      </c>
      <c r="BI51" s="524">
        <f t="shared" si="119"/>
        <v>-10</v>
      </c>
      <c r="BJ51" s="524">
        <f t="shared" si="119"/>
        <v>105</v>
      </c>
      <c r="BK51" s="524">
        <f t="shared" si="119"/>
        <v>-245</v>
      </c>
      <c r="BL51" s="524">
        <f t="shared" si="53"/>
        <v>990.97841441220169</v>
      </c>
      <c r="BM51" s="524">
        <f t="shared" si="53"/>
        <v>504.35035047979937</v>
      </c>
      <c r="BN51" s="524">
        <f>K51</f>
        <v>250</v>
      </c>
      <c r="BO51" s="563">
        <f t="shared" ref="BO51:BP51" si="120">L51</f>
        <v>-0.49105818739860796</v>
      </c>
      <c r="BP51" s="563">
        <f t="shared" si="120"/>
        <v>-0.50431282587159976</v>
      </c>
      <c r="BQ51" s="533"/>
      <c r="BR51" s="823">
        <f t="shared" ref="BR51:CQ51" si="121">O51</f>
        <v>-95</v>
      </c>
      <c r="BS51" s="823">
        <f t="shared" si="121"/>
        <v>-30</v>
      </c>
      <c r="BT51" s="823">
        <f t="shared" si="121"/>
        <v>-50</v>
      </c>
      <c r="BU51" s="823">
        <f t="shared" si="121"/>
        <v>45</v>
      </c>
      <c r="BV51" s="823">
        <f t="shared" si="121"/>
        <v>110</v>
      </c>
      <c r="BW51" s="823">
        <f t="shared" si="121"/>
        <v>-345</v>
      </c>
      <c r="BX51" s="823">
        <f t="shared" si="121"/>
        <v>-25</v>
      </c>
      <c r="BY51" s="823">
        <f t="shared" si="121"/>
        <v>-15</v>
      </c>
      <c r="BZ51" s="823">
        <f t="shared" si="121"/>
        <v>-85</v>
      </c>
      <c r="CA51" s="823">
        <f t="shared" si="121"/>
        <v>115</v>
      </c>
      <c r="CB51" s="823">
        <f t="shared" si="121"/>
        <v>60</v>
      </c>
      <c r="CC51" s="823">
        <f t="shared" si="121"/>
        <v>30</v>
      </c>
      <c r="CD51" s="823">
        <f t="shared" si="121"/>
        <v>-40</v>
      </c>
      <c r="CE51" s="823">
        <f t="shared" si="121"/>
        <v>55</v>
      </c>
      <c r="CF51" s="823">
        <f t="shared" si="121"/>
        <v>-15</v>
      </c>
      <c r="CG51" s="823">
        <f t="shared" si="121"/>
        <v>-125</v>
      </c>
      <c r="CH51" s="823">
        <f t="shared" si="121"/>
        <v>5</v>
      </c>
      <c r="CI51" s="823">
        <f t="shared" si="121"/>
        <v>-115</v>
      </c>
      <c r="CJ51" s="823">
        <f t="shared" si="121"/>
        <v>686.97300068000004</v>
      </c>
      <c r="CK51" s="823">
        <f t="shared" si="121"/>
        <v>49.912458320000034</v>
      </c>
      <c r="CL51" s="823">
        <f t="shared" si="121"/>
        <v>206.80744894799926</v>
      </c>
      <c r="CM51" s="823">
        <f t="shared" si="121"/>
        <v>47.285506464202307</v>
      </c>
      <c r="CN51" s="823">
        <f t="shared" si="121"/>
        <v>-213.15535744631916</v>
      </c>
      <c r="CO51" s="823">
        <f t="shared" si="121"/>
        <v>122.35122064660918</v>
      </c>
      <c r="CP51" s="823">
        <f t="shared" si="121"/>
        <v>521.61412059950851</v>
      </c>
      <c r="CQ51" s="823">
        <f t="shared" si="121"/>
        <v>73.54036668000073</v>
      </c>
      <c r="CR51" s="824"/>
      <c r="CS51" s="823">
        <f t="shared" ref="CS51:DD51" si="122">AP51</f>
        <v>340</v>
      </c>
      <c r="CT51" s="823">
        <f t="shared" si="122"/>
        <v>-125</v>
      </c>
      <c r="CU51" s="823">
        <f t="shared" si="122"/>
        <v>-5</v>
      </c>
      <c r="CV51" s="823">
        <f t="shared" si="122"/>
        <v>-235</v>
      </c>
      <c r="CW51" s="823">
        <f t="shared" si="122"/>
        <v>-40</v>
      </c>
      <c r="CX51" s="823">
        <f t="shared" si="122"/>
        <v>30</v>
      </c>
      <c r="CY51" s="823">
        <f t="shared" si="122"/>
        <v>90</v>
      </c>
      <c r="CZ51" s="823">
        <f t="shared" si="122"/>
        <v>15</v>
      </c>
      <c r="DA51" s="823">
        <f t="shared" si="122"/>
        <v>-140</v>
      </c>
      <c r="DB51" s="823">
        <f t="shared" si="122"/>
        <v>-110</v>
      </c>
      <c r="DC51" s="823">
        <f t="shared" si="122"/>
        <v>736.8854590000002</v>
      </c>
      <c r="DD51" s="823">
        <f t="shared" si="122"/>
        <v>254.09295541220166</v>
      </c>
      <c r="DE51" s="823">
        <f>BB51</f>
        <v>-90.804136799709909</v>
      </c>
      <c r="DF51" s="823">
        <f>BC51</f>
        <v>595.15448727950923</v>
      </c>
    </row>
    <row r="52" spans="2:110" ht="12.75" customHeight="1" x14ac:dyDescent="0.2">
      <c r="B52" s="535" t="s">
        <v>15</v>
      </c>
      <c r="C52" s="524"/>
      <c r="D52" s="524"/>
      <c r="E52" s="524"/>
      <c r="F52" s="524"/>
      <c r="G52" s="524"/>
      <c r="H52" s="533"/>
      <c r="I52" s="890">
        <v>125.23173499999987</v>
      </c>
      <c r="J52" s="890">
        <v>525.73136499999998</v>
      </c>
      <c r="K52" s="890">
        <v>220</v>
      </c>
      <c r="L52" s="891" t="str">
        <f t="shared" si="5"/>
        <v>&gt;±300%</v>
      </c>
      <c r="M52" s="891">
        <f t="shared" si="5"/>
        <v>-0.58153533411498093</v>
      </c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>
        <v>77.093736999999962</v>
      </c>
      <c r="AH52" s="533">
        <v>-12.929119000000064</v>
      </c>
      <c r="AI52" s="533">
        <v>81.839284000000106</v>
      </c>
      <c r="AJ52" s="533">
        <v>-20.772167000000131</v>
      </c>
      <c r="AK52" s="533">
        <v>-6.7504139999999895</v>
      </c>
      <c r="AL52" s="533">
        <v>171.52357900000004</v>
      </c>
      <c r="AM52" s="533">
        <v>340.42817000000014</v>
      </c>
      <c r="AN52" s="533">
        <v>20.530029999999794</v>
      </c>
      <c r="AO52" s="171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>
        <f>AG52+AH52</f>
        <v>64.164617999999905</v>
      </c>
      <c r="BA52" s="533">
        <f>AI52+AJ52</f>
        <v>61.067116999999975</v>
      </c>
      <c r="BB52" s="533">
        <f>AK52+AL52</f>
        <v>164.77316500000006</v>
      </c>
      <c r="BC52" s="533">
        <f t="shared" si="7"/>
        <v>360.95819999999992</v>
      </c>
      <c r="BE52" s="535" t="s">
        <v>15</v>
      </c>
      <c r="BF52" s="532"/>
      <c r="BG52" s="532"/>
      <c r="BH52" s="532"/>
      <c r="BI52" s="532"/>
      <c r="BJ52" s="532"/>
      <c r="BK52" s="532"/>
      <c r="BL52" s="532">
        <f t="shared" si="53"/>
        <v>125.23173499999987</v>
      </c>
      <c r="BM52" s="532">
        <f t="shared" si="53"/>
        <v>525.73136499999998</v>
      </c>
      <c r="BN52" s="532"/>
      <c r="BO52" s="565"/>
      <c r="BP52" s="559"/>
      <c r="BQ52" s="533"/>
      <c r="BR52" s="823"/>
      <c r="BS52" s="823"/>
      <c r="BT52" s="823"/>
      <c r="BU52" s="823"/>
      <c r="BV52" s="823"/>
      <c r="BW52" s="823"/>
      <c r="BX52" s="823"/>
      <c r="BY52" s="823"/>
      <c r="BZ52" s="823"/>
      <c r="CA52" s="823"/>
      <c r="CB52" s="823"/>
      <c r="CC52" s="823"/>
      <c r="CD52" s="823"/>
      <c r="CE52" s="823"/>
      <c r="CF52" s="823"/>
      <c r="CG52" s="823"/>
      <c r="CH52" s="823"/>
      <c r="CI52" s="823"/>
      <c r="CJ52" s="823"/>
      <c r="CK52" s="823"/>
      <c r="CL52" s="823"/>
      <c r="CM52" s="823"/>
      <c r="CN52" s="823"/>
      <c r="CO52" s="823"/>
      <c r="CP52" s="823"/>
      <c r="CQ52" s="823"/>
      <c r="CR52" s="824"/>
      <c r="CS52" s="823"/>
      <c r="CT52" s="823"/>
      <c r="CU52" s="823"/>
      <c r="CV52" s="823"/>
      <c r="CW52" s="823"/>
      <c r="CX52" s="823"/>
      <c r="CY52" s="823"/>
      <c r="CZ52" s="823"/>
      <c r="DA52" s="823"/>
      <c r="DB52" s="823"/>
      <c r="DC52" s="823"/>
      <c r="DD52" s="823"/>
      <c r="DE52" s="823"/>
      <c r="DF52" s="823"/>
    </row>
    <row r="53" spans="2:110" ht="12.75" customHeight="1" x14ac:dyDescent="0.2">
      <c r="B53" s="535" t="s">
        <v>16</v>
      </c>
      <c r="C53" s="524"/>
      <c r="D53" s="524"/>
      <c r="E53" s="524"/>
      <c r="F53" s="524"/>
      <c r="G53" s="524"/>
      <c r="H53" s="533"/>
      <c r="I53" s="890">
        <v>508.68923911220179</v>
      </c>
      <c r="J53" s="890">
        <v>232.49251547979935</v>
      </c>
      <c r="K53" s="890">
        <v>100</v>
      </c>
      <c r="L53" s="891">
        <f t="shared" si="5"/>
        <v>-0.54295766923326172</v>
      </c>
      <c r="M53" s="891">
        <f t="shared" si="5"/>
        <v>-0.56987862687266277</v>
      </c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>
        <v>192.42194608000014</v>
      </c>
      <c r="AH53" s="533">
        <v>56.968047120000001</v>
      </c>
      <c r="AI53" s="533">
        <v>205.73655244799937</v>
      </c>
      <c r="AJ53" s="533">
        <v>53.56269346420234</v>
      </c>
      <c r="AK53" s="533">
        <v>-43.583353446319236</v>
      </c>
      <c r="AL53" s="533">
        <v>61.057451646609231</v>
      </c>
      <c r="AM53" s="533">
        <v>105.9286005995085</v>
      </c>
      <c r="AN53" s="533">
        <v>109.08981668000087</v>
      </c>
      <c r="AO53" s="171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>
        <f t="shared" ref="AZ53:AZ55" si="123">AG53+AH53</f>
        <v>249.38999320000013</v>
      </c>
      <c r="BA53" s="533">
        <f t="shared" ref="BA53:BA56" si="124">AI53+AJ53</f>
        <v>259.29924591220174</v>
      </c>
      <c r="BB53" s="533">
        <f t="shared" ref="BB53:BB56" si="125">AK53+AL53</f>
        <v>17.474098200289994</v>
      </c>
      <c r="BC53" s="533">
        <f t="shared" si="7"/>
        <v>215.01841727950938</v>
      </c>
      <c r="BE53" s="535" t="s">
        <v>16</v>
      </c>
      <c r="BF53" s="532"/>
      <c r="BG53" s="532"/>
      <c r="BH53" s="532"/>
      <c r="BI53" s="532"/>
      <c r="BJ53" s="532"/>
      <c r="BK53" s="532"/>
      <c r="BL53" s="532">
        <f t="shared" si="53"/>
        <v>508.68923911220179</v>
      </c>
      <c r="BM53" s="532">
        <f t="shared" si="53"/>
        <v>232.49251547979935</v>
      </c>
      <c r="BN53" s="532"/>
      <c r="BO53" s="565"/>
      <c r="BP53" s="559"/>
      <c r="BQ53" s="533"/>
      <c r="BR53" s="823"/>
      <c r="BS53" s="823"/>
      <c r="BT53" s="823"/>
      <c r="BU53" s="823"/>
      <c r="BV53" s="823"/>
      <c r="BW53" s="823"/>
      <c r="BX53" s="823"/>
      <c r="BY53" s="823"/>
      <c r="BZ53" s="823"/>
      <c r="CA53" s="823"/>
      <c r="CB53" s="823"/>
      <c r="CC53" s="823"/>
      <c r="CD53" s="823"/>
      <c r="CE53" s="823"/>
      <c r="CF53" s="823"/>
      <c r="CG53" s="823"/>
      <c r="CH53" s="823"/>
      <c r="CI53" s="823"/>
      <c r="CJ53" s="823"/>
      <c r="CK53" s="823"/>
      <c r="CL53" s="823"/>
      <c r="CM53" s="823"/>
      <c r="CN53" s="823"/>
      <c r="CO53" s="823"/>
      <c r="CP53" s="823"/>
      <c r="CQ53" s="823"/>
      <c r="CR53" s="824"/>
      <c r="CS53" s="823"/>
      <c r="CT53" s="823"/>
      <c r="CU53" s="823"/>
      <c r="CV53" s="823"/>
      <c r="CW53" s="823"/>
      <c r="CX53" s="823"/>
      <c r="CY53" s="823"/>
      <c r="CZ53" s="823"/>
      <c r="DA53" s="823"/>
      <c r="DB53" s="823"/>
      <c r="DC53" s="823"/>
      <c r="DD53" s="823"/>
      <c r="DE53" s="823"/>
      <c r="DF53" s="823"/>
    </row>
    <row r="54" spans="2:110" ht="12.75" customHeight="1" x14ac:dyDescent="0.2">
      <c r="B54" s="535" t="s">
        <v>17</v>
      </c>
      <c r="C54" s="524"/>
      <c r="D54" s="524"/>
      <c r="E54" s="524"/>
      <c r="F54" s="524"/>
      <c r="G54" s="524"/>
      <c r="H54" s="533"/>
      <c r="I54" s="890">
        <v>-12.70334969999999</v>
      </c>
      <c r="J54" s="890">
        <v>57.665439999999982</v>
      </c>
      <c r="K54" s="890">
        <v>20</v>
      </c>
      <c r="L54" s="891" t="str">
        <f t="shared" si="5"/>
        <v>N/A</v>
      </c>
      <c r="M54" s="891">
        <f t="shared" si="5"/>
        <v>-0.65317181313452211</v>
      </c>
      <c r="N54" s="533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>
        <v>-0.13331239999999525</v>
      </c>
      <c r="AH54" s="533">
        <v>14.025930200000003</v>
      </c>
      <c r="AI54" s="533">
        <v>-21.308847500000002</v>
      </c>
      <c r="AJ54" s="533">
        <v>-5.2871199999999954</v>
      </c>
      <c r="AK54" s="533">
        <v>-0.13079000000000815</v>
      </c>
      <c r="AL54" s="533">
        <v>17.593630000000005</v>
      </c>
      <c r="AM54" s="533">
        <v>24.391500000000001</v>
      </c>
      <c r="AN54" s="533">
        <v>15.811099999999991</v>
      </c>
      <c r="AO54" s="171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>
        <f t="shared" si="123"/>
        <v>13.892617800000007</v>
      </c>
      <c r="BA54" s="533">
        <f t="shared" si="124"/>
        <v>-26.595967499999997</v>
      </c>
      <c r="BB54" s="533">
        <f t="shared" si="125"/>
        <v>17.462839999999996</v>
      </c>
      <c r="BC54" s="533">
        <f t="shared" si="7"/>
        <v>40.20259999999999</v>
      </c>
      <c r="BE54" s="535" t="s">
        <v>17</v>
      </c>
      <c r="BF54" s="532"/>
      <c r="BG54" s="532"/>
      <c r="BH54" s="532"/>
      <c r="BI54" s="532"/>
      <c r="BJ54" s="532"/>
      <c r="BK54" s="532"/>
      <c r="BL54" s="532">
        <f t="shared" si="53"/>
        <v>-12.70334969999999</v>
      </c>
      <c r="BM54" s="532">
        <f t="shared" si="53"/>
        <v>57.665439999999982</v>
      </c>
      <c r="BN54" s="532"/>
      <c r="BO54" s="565"/>
      <c r="BP54" s="559"/>
      <c r="BQ54" s="533"/>
      <c r="BR54" s="823"/>
      <c r="BS54" s="823"/>
      <c r="BT54" s="823"/>
      <c r="BU54" s="823"/>
      <c r="BV54" s="823"/>
      <c r="BW54" s="823"/>
      <c r="BX54" s="823"/>
      <c r="BY54" s="823"/>
      <c r="BZ54" s="823"/>
      <c r="CA54" s="823"/>
      <c r="CB54" s="823"/>
      <c r="CC54" s="823"/>
      <c r="CD54" s="823"/>
      <c r="CE54" s="823"/>
      <c r="CF54" s="823"/>
      <c r="CG54" s="823"/>
      <c r="CH54" s="823"/>
      <c r="CI54" s="823"/>
      <c r="CJ54" s="823"/>
      <c r="CK54" s="823"/>
      <c r="CL54" s="823"/>
      <c r="CM54" s="823"/>
      <c r="CN54" s="823"/>
      <c r="CO54" s="823"/>
      <c r="CP54" s="823"/>
      <c r="CQ54" s="823"/>
      <c r="CR54" s="824"/>
      <c r="CS54" s="823"/>
      <c r="CT54" s="823"/>
      <c r="CU54" s="823"/>
      <c r="CV54" s="823"/>
      <c r="CW54" s="823"/>
      <c r="CX54" s="823"/>
      <c r="CY54" s="823"/>
      <c r="CZ54" s="823"/>
      <c r="DA54" s="823"/>
      <c r="DB54" s="823"/>
      <c r="DC54" s="823"/>
      <c r="DD54" s="823"/>
      <c r="DE54" s="823"/>
      <c r="DF54" s="823"/>
    </row>
    <row r="55" spans="2:110" ht="12.75" customHeight="1" x14ac:dyDescent="0.2">
      <c r="B55" s="367" t="s">
        <v>19</v>
      </c>
      <c r="C55" s="900"/>
      <c r="D55" s="900"/>
      <c r="E55" s="900"/>
      <c r="F55" s="900"/>
      <c r="G55" s="900"/>
      <c r="H55" s="901"/>
      <c r="I55" s="902">
        <v>369.76079000000004</v>
      </c>
      <c r="J55" s="902">
        <v>-311.53897000000001</v>
      </c>
      <c r="K55" s="902">
        <v>-90</v>
      </c>
      <c r="L55" s="903" t="str">
        <f t="shared" si="5"/>
        <v>N/A</v>
      </c>
      <c r="M55" s="1011" t="str">
        <f t="shared" si="5"/>
        <v>N/A</v>
      </c>
      <c r="N55" s="533"/>
      <c r="O55" s="901"/>
      <c r="P55" s="901"/>
      <c r="Q55" s="901"/>
      <c r="R55" s="901"/>
      <c r="S55" s="901"/>
      <c r="T55" s="901"/>
      <c r="U55" s="901"/>
      <c r="V55" s="901"/>
      <c r="W55" s="901"/>
      <c r="X55" s="901"/>
      <c r="Y55" s="901"/>
      <c r="Z55" s="901"/>
      <c r="AA55" s="901"/>
      <c r="AB55" s="901"/>
      <c r="AC55" s="901"/>
      <c r="AD55" s="901"/>
      <c r="AE55" s="901"/>
      <c r="AF55" s="901"/>
      <c r="AG55" s="901">
        <v>417.59063000000003</v>
      </c>
      <c r="AH55" s="901">
        <v>-8.1523999999999077</v>
      </c>
      <c r="AI55" s="901">
        <v>-59.459540000000182</v>
      </c>
      <c r="AJ55" s="901">
        <v>19.782100000000092</v>
      </c>
      <c r="AK55" s="901">
        <v>-162.69079999999991</v>
      </c>
      <c r="AL55" s="901">
        <v>-127.82344000000008</v>
      </c>
      <c r="AM55" s="901">
        <v>50.865849999999881</v>
      </c>
      <c r="AN55" s="901">
        <v>-71.8905799999999</v>
      </c>
      <c r="AO55" s="171"/>
      <c r="AP55" s="901"/>
      <c r="AQ55" s="901"/>
      <c r="AR55" s="901"/>
      <c r="AS55" s="901"/>
      <c r="AT55" s="901"/>
      <c r="AU55" s="901"/>
      <c r="AV55" s="901"/>
      <c r="AW55" s="901"/>
      <c r="AX55" s="901"/>
      <c r="AY55" s="901"/>
      <c r="AZ55" s="904">
        <f t="shared" si="123"/>
        <v>409.43823000000015</v>
      </c>
      <c r="BA55" s="904">
        <f t="shared" si="124"/>
        <v>-39.67744000000009</v>
      </c>
      <c r="BB55" s="904">
        <f t="shared" si="125"/>
        <v>-290.51423999999997</v>
      </c>
      <c r="BC55" s="909">
        <f t="shared" si="7"/>
        <v>-21.024730000000019</v>
      </c>
      <c r="BE55" s="593" t="s">
        <v>19</v>
      </c>
      <c r="BF55" s="403"/>
      <c r="BG55" s="403"/>
      <c r="BH55" s="403"/>
      <c r="BI55" s="403"/>
      <c r="BJ55" s="403"/>
      <c r="BK55" s="403"/>
      <c r="BL55" s="403">
        <f t="shared" si="53"/>
        <v>369.76079000000004</v>
      </c>
      <c r="BM55" s="403">
        <f t="shared" si="53"/>
        <v>-311.53897000000001</v>
      </c>
      <c r="BN55" s="403"/>
      <c r="BO55" s="567"/>
      <c r="BP55" s="568"/>
      <c r="BQ55" s="533"/>
      <c r="BR55" s="835"/>
      <c r="BS55" s="835"/>
      <c r="BT55" s="835"/>
      <c r="BU55" s="835"/>
      <c r="BV55" s="835"/>
      <c r="BW55" s="835"/>
      <c r="BX55" s="835"/>
      <c r="BY55" s="835"/>
      <c r="BZ55" s="835"/>
      <c r="CA55" s="835"/>
      <c r="CB55" s="835"/>
      <c r="CC55" s="835"/>
      <c r="CD55" s="835"/>
      <c r="CE55" s="835"/>
      <c r="CF55" s="835"/>
      <c r="CG55" s="835"/>
      <c r="CH55" s="835"/>
      <c r="CI55" s="835"/>
      <c r="CJ55" s="835"/>
      <c r="CK55" s="835"/>
      <c r="CL55" s="835"/>
      <c r="CM55" s="835"/>
      <c r="CN55" s="835"/>
      <c r="CO55" s="835"/>
      <c r="CP55" s="835"/>
      <c r="CQ55" s="835"/>
      <c r="CR55" s="824"/>
      <c r="CS55" s="835"/>
      <c r="CT55" s="835"/>
      <c r="CU55" s="835"/>
      <c r="CV55" s="835"/>
      <c r="CW55" s="835"/>
      <c r="CX55" s="835"/>
      <c r="CY55" s="835"/>
      <c r="CZ55" s="835"/>
      <c r="DA55" s="835"/>
      <c r="DB55" s="835"/>
      <c r="DC55" s="835"/>
      <c r="DD55" s="835"/>
      <c r="DE55" s="835"/>
      <c r="DF55" s="835"/>
    </row>
    <row r="56" spans="2:110" ht="12.75" customHeight="1" x14ac:dyDescent="0.2">
      <c r="B56" s="755" t="s">
        <v>37</v>
      </c>
      <c r="C56" s="524">
        <v>35</v>
      </c>
      <c r="D56" s="524">
        <v>-115</v>
      </c>
      <c r="E56" s="524">
        <v>20</v>
      </c>
      <c r="F56" s="524">
        <v>85</v>
      </c>
      <c r="G56" s="524">
        <v>-45</v>
      </c>
      <c r="H56" s="524">
        <v>-20</v>
      </c>
      <c r="I56" s="905">
        <v>-20.21446626585432</v>
      </c>
      <c r="J56" s="905">
        <v>458.38388438600157</v>
      </c>
      <c r="K56" s="905">
        <v>10</v>
      </c>
      <c r="L56" s="563" t="str">
        <f t="shared" si="5"/>
        <v>N/A</v>
      </c>
      <c r="M56" s="563">
        <f t="shared" si="5"/>
        <v>-0.97818422431365615</v>
      </c>
      <c r="N56" s="533"/>
      <c r="O56" s="524">
        <v>-95</v>
      </c>
      <c r="P56" s="524">
        <v>-10</v>
      </c>
      <c r="Q56" s="524">
        <v>-5</v>
      </c>
      <c r="R56" s="524">
        <v>-5</v>
      </c>
      <c r="S56" s="524">
        <v>-5</v>
      </c>
      <c r="T56" s="524">
        <v>30</v>
      </c>
      <c r="U56" s="524">
        <v>40</v>
      </c>
      <c r="V56" s="524">
        <v>-5</v>
      </c>
      <c r="W56" s="524">
        <v>55</v>
      </c>
      <c r="X56" s="524">
        <v>-5</v>
      </c>
      <c r="Y56" s="524">
        <v>-10</v>
      </c>
      <c r="Z56" s="524">
        <v>0</v>
      </c>
      <c r="AA56" s="524">
        <v>-15</v>
      </c>
      <c r="AB56" s="524">
        <v>-20</v>
      </c>
      <c r="AC56" s="524">
        <v>-10</v>
      </c>
      <c r="AD56" s="524">
        <v>0</v>
      </c>
      <c r="AE56" s="524">
        <v>-10</v>
      </c>
      <c r="AF56" s="524">
        <v>0</v>
      </c>
      <c r="AG56" s="524">
        <v>-3.7135677817608959</v>
      </c>
      <c r="AH56" s="524">
        <v>-12.869987589821081</v>
      </c>
      <c r="AI56" s="524">
        <v>-9.6579941485684895</v>
      </c>
      <c r="AJ56" s="524">
        <v>6.0270832542961434</v>
      </c>
      <c r="AK56" s="524">
        <v>-20.442004790457666</v>
      </c>
      <c r="AL56" s="524">
        <v>138.14511871654315</v>
      </c>
      <c r="AM56" s="524">
        <v>341.55213041940618</v>
      </c>
      <c r="AN56" s="524">
        <v>-0.87135995949008427</v>
      </c>
      <c r="AO56" s="171"/>
      <c r="AP56" s="524">
        <v>-10</v>
      </c>
      <c r="AQ56" s="524">
        <v>-105</v>
      </c>
      <c r="AR56" s="524">
        <v>-10</v>
      </c>
      <c r="AS56" s="524">
        <v>25</v>
      </c>
      <c r="AT56" s="524">
        <v>35</v>
      </c>
      <c r="AU56" s="524">
        <v>50</v>
      </c>
      <c r="AV56" s="524">
        <v>-10</v>
      </c>
      <c r="AW56" s="524">
        <v>-35</v>
      </c>
      <c r="AX56" s="524">
        <v>-10</v>
      </c>
      <c r="AY56" s="524">
        <v>-10</v>
      </c>
      <c r="AZ56" s="524">
        <f>AG56+AH56</f>
        <v>-16.583555371581976</v>
      </c>
      <c r="BA56" s="524">
        <f t="shared" si="124"/>
        <v>-3.630910894272346</v>
      </c>
      <c r="BB56" s="524">
        <f t="shared" si="125"/>
        <v>117.70311392608548</v>
      </c>
      <c r="BC56" s="524">
        <f t="shared" si="7"/>
        <v>340.68077045991612</v>
      </c>
      <c r="BE56" s="755" t="s">
        <v>37</v>
      </c>
      <c r="BF56" s="529">
        <f t="shared" ref="BF56:BK56" si="126">C56</f>
        <v>35</v>
      </c>
      <c r="BG56" s="529">
        <f t="shared" si="126"/>
        <v>-115</v>
      </c>
      <c r="BH56" s="529">
        <f t="shared" si="126"/>
        <v>20</v>
      </c>
      <c r="BI56" s="529">
        <f t="shared" si="126"/>
        <v>85</v>
      </c>
      <c r="BJ56" s="529">
        <f t="shared" si="126"/>
        <v>-45</v>
      </c>
      <c r="BK56" s="529">
        <f t="shared" si="126"/>
        <v>-20</v>
      </c>
      <c r="BL56" s="529">
        <f t="shared" si="53"/>
        <v>-20.21446626585432</v>
      </c>
      <c r="BM56" s="529">
        <f t="shared" si="53"/>
        <v>458.38388438600157</v>
      </c>
      <c r="BN56" s="529">
        <f>K56</f>
        <v>10</v>
      </c>
      <c r="BO56" s="563" t="str">
        <f t="shared" ref="BO56:BP56" si="127">L56</f>
        <v>N/A</v>
      </c>
      <c r="BP56" s="563">
        <f t="shared" si="127"/>
        <v>-0.97818422431365615</v>
      </c>
      <c r="BQ56" s="619"/>
      <c r="BR56" s="823">
        <f t="shared" ref="BR56:CQ56" si="128">O56</f>
        <v>-95</v>
      </c>
      <c r="BS56" s="823">
        <f t="shared" si="128"/>
        <v>-10</v>
      </c>
      <c r="BT56" s="823">
        <f t="shared" si="128"/>
        <v>-5</v>
      </c>
      <c r="BU56" s="823">
        <f t="shared" si="128"/>
        <v>-5</v>
      </c>
      <c r="BV56" s="823">
        <f t="shared" si="128"/>
        <v>-5</v>
      </c>
      <c r="BW56" s="823">
        <f t="shared" si="128"/>
        <v>30</v>
      </c>
      <c r="BX56" s="823">
        <f t="shared" si="128"/>
        <v>40</v>
      </c>
      <c r="BY56" s="823">
        <f t="shared" si="128"/>
        <v>-5</v>
      </c>
      <c r="BZ56" s="823">
        <f t="shared" si="128"/>
        <v>55</v>
      </c>
      <c r="CA56" s="823">
        <f t="shared" si="128"/>
        <v>-5</v>
      </c>
      <c r="CB56" s="823">
        <f t="shared" si="128"/>
        <v>-10</v>
      </c>
      <c r="CC56" s="823">
        <f t="shared" si="128"/>
        <v>0</v>
      </c>
      <c r="CD56" s="823">
        <f t="shared" si="128"/>
        <v>-15</v>
      </c>
      <c r="CE56" s="823">
        <f t="shared" si="128"/>
        <v>-20</v>
      </c>
      <c r="CF56" s="823">
        <f t="shared" si="128"/>
        <v>-10</v>
      </c>
      <c r="CG56" s="823">
        <f t="shared" si="128"/>
        <v>0</v>
      </c>
      <c r="CH56" s="823">
        <f t="shared" si="128"/>
        <v>-10</v>
      </c>
      <c r="CI56" s="823">
        <f t="shared" si="128"/>
        <v>0</v>
      </c>
      <c r="CJ56" s="823">
        <f t="shared" si="128"/>
        <v>-3.7135677817608959</v>
      </c>
      <c r="CK56" s="823">
        <f t="shared" si="128"/>
        <v>-12.869987589821081</v>
      </c>
      <c r="CL56" s="823">
        <f t="shared" si="128"/>
        <v>-9.6579941485684895</v>
      </c>
      <c r="CM56" s="823">
        <f t="shared" si="128"/>
        <v>6.0270832542961434</v>
      </c>
      <c r="CN56" s="823">
        <f t="shared" si="128"/>
        <v>-20.442004790457666</v>
      </c>
      <c r="CO56" s="823">
        <f t="shared" si="128"/>
        <v>138.14511871654315</v>
      </c>
      <c r="CP56" s="823">
        <f t="shared" si="128"/>
        <v>341.55213041940618</v>
      </c>
      <c r="CQ56" s="823">
        <f t="shared" si="128"/>
        <v>-0.87135995949008427</v>
      </c>
      <c r="CR56" s="829"/>
      <c r="CS56" s="823">
        <f>AP56</f>
        <v>-10</v>
      </c>
      <c r="CT56" s="823">
        <f t="shared" ref="CT56:DF56" si="129">AQ56</f>
        <v>-105</v>
      </c>
      <c r="CU56" s="823">
        <f t="shared" si="129"/>
        <v>-10</v>
      </c>
      <c r="CV56" s="823">
        <f t="shared" si="129"/>
        <v>25</v>
      </c>
      <c r="CW56" s="823">
        <f t="shared" si="129"/>
        <v>35</v>
      </c>
      <c r="CX56" s="823">
        <f t="shared" si="129"/>
        <v>50</v>
      </c>
      <c r="CY56" s="823">
        <f t="shared" si="129"/>
        <v>-10</v>
      </c>
      <c r="CZ56" s="823">
        <f t="shared" si="129"/>
        <v>-35</v>
      </c>
      <c r="DA56" s="823">
        <f t="shared" si="129"/>
        <v>-10</v>
      </c>
      <c r="DB56" s="823">
        <f t="shared" si="129"/>
        <v>-10</v>
      </c>
      <c r="DC56" s="823">
        <f t="shared" si="129"/>
        <v>-16.583555371581976</v>
      </c>
      <c r="DD56" s="823">
        <f t="shared" si="129"/>
        <v>-3.630910894272346</v>
      </c>
      <c r="DE56" s="823">
        <f t="shared" si="129"/>
        <v>117.70311392608548</v>
      </c>
      <c r="DF56" s="823">
        <f t="shared" si="129"/>
        <v>340.68077045991612</v>
      </c>
    </row>
    <row r="57" spans="2:110" ht="12.75" customHeight="1" x14ac:dyDescent="0.2">
      <c r="B57" s="535"/>
      <c r="C57" s="523"/>
      <c r="D57" s="523"/>
      <c r="E57" s="523"/>
      <c r="F57" s="523"/>
      <c r="G57" s="523"/>
      <c r="H57" s="523"/>
      <c r="I57" s="735"/>
      <c r="J57" s="873"/>
      <c r="K57" s="735"/>
      <c r="L57" s="572"/>
      <c r="M57" s="572"/>
      <c r="N57" s="533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171"/>
      <c r="AP57" s="523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B57" s="523"/>
      <c r="BC57" s="524"/>
      <c r="BR57" s="820"/>
      <c r="BS57" s="820"/>
      <c r="BT57" s="820"/>
      <c r="BU57" s="820"/>
      <c r="BV57" s="820"/>
      <c r="BW57" s="820"/>
      <c r="BX57" s="820"/>
      <c r="BY57" s="820"/>
      <c r="BZ57" s="820"/>
      <c r="CA57" s="820"/>
      <c r="CB57" s="820"/>
      <c r="CC57" s="820"/>
      <c r="CD57" s="820"/>
      <c r="CE57" s="820"/>
      <c r="CF57" s="820"/>
      <c r="CG57" s="820"/>
      <c r="CH57" s="820"/>
      <c r="CI57" s="820"/>
      <c r="CJ57" s="820"/>
      <c r="CK57" s="823"/>
      <c r="CL57" s="823"/>
      <c r="CM57" s="823"/>
      <c r="CN57" s="823"/>
      <c r="CO57" s="823"/>
      <c r="CP57" s="823"/>
      <c r="CQ57" s="823"/>
      <c r="CR57" s="820"/>
      <c r="CS57" s="820"/>
      <c r="CT57" s="820"/>
      <c r="CU57" s="820"/>
      <c r="CV57" s="820"/>
      <c r="CW57" s="820"/>
      <c r="CX57" s="820"/>
      <c r="CY57" s="820"/>
      <c r="CZ57" s="820"/>
      <c r="DA57" s="820"/>
      <c r="DB57" s="820"/>
      <c r="DC57" s="820"/>
      <c r="DD57" s="820"/>
      <c r="DE57" s="820"/>
      <c r="DF57" s="820"/>
    </row>
    <row r="58" spans="2:110" ht="12.75" customHeight="1" x14ac:dyDescent="0.2">
      <c r="B58" s="544" t="s">
        <v>3</v>
      </c>
      <c r="C58" s="522">
        <v>935</v>
      </c>
      <c r="D58" s="522">
        <v>150</v>
      </c>
      <c r="E58" s="522">
        <v>305</v>
      </c>
      <c r="F58" s="522">
        <v>535</v>
      </c>
      <c r="G58" s="522">
        <v>275</v>
      </c>
      <c r="H58" s="522">
        <v>15</v>
      </c>
      <c r="I58" s="736">
        <f>I46+I51+I56</f>
        <v>1253.3257669468919</v>
      </c>
      <c r="J58" s="736">
        <f>J46+J51+J56</f>
        <v>1548.8031345174945</v>
      </c>
      <c r="K58" s="736">
        <f t="shared" ref="K58" si="130">K46+K51+K56</f>
        <v>755.6458364457045</v>
      </c>
      <c r="L58" s="1010">
        <f>IF(ISERROR(J58/I58),"N/A",IF(I58&lt;0,"N/A",IF(J58&lt;0,"N/A",IF(J58/I58-1&gt;300%,"&gt;±300%",IF(J58/I58-1&lt;-300%,"&gt;±300%",J58/I58-1)))))</f>
        <v>0.23575464205957175</v>
      </c>
      <c r="M58" s="601">
        <f t="shared" si="5"/>
        <v>-0.51210982234929803</v>
      </c>
      <c r="N58" s="533"/>
      <c r="O58" s="522">
        <v>-175</v>
      </c>
      <c r="P58" s="522">
        <v>0</v>
      </c>
      <c r="Q58" s="522">
        <v>-10</v>
      </c>
      <c r="R58" s="522">
        <v>115</v>
      </c>
      <c r="S58" s="522">
        <v>285</v>
      </c>
      <c r="T58" s="522">
        <v>-95</v>
      </c>
      <c r="U58" s="522">
        <v>165</v>
      </c>
      <c r="V58" s="522">
        <v>95</v>
      </c>
      <c r="W58" s="522">
        <v>50</v>
      </c>
      <c r="X58" s="522">
        <v>225</v>
      </c>
      <c r="Y58" s="522">
        <v>80</v>
      </c>
      <c r="Z58" s="522">
        <v>105</v>
      </c>
      <c r="AA58" s="522">
        <v>-10</v>
      </c>
      <c r="AB58" s="522">
        <v>100</v>
      </c>
      <c r="AC58" s="522">
        <v>60</v>
      </c>
      <c r="AD58" s="522">
        <v>-55</v>
      </c>
      <c r="AE58" s="522">
        <v>65</v>
      </c>
      <c r="AF58" s="522">
        <v>-65</v>
      </c>
      <c r="AG58" s="522">
        <f>AG46+AG51+AG56</f>
        <v>794.24448288801239</v>
      </c>
      <c r="AH58" s="522">
        <f t="shared" ref="AH58:AN58" si="131">AH46+AH51+AH56</f>
        <v>126.32217089883892</v>
      </c>
      <c r="AI58" s="522">
        <f t="shared" si="131"/>
        <v>250.89736904452838</v>
      </c>
      <c r="AJ58" s="522">
        <f t="shared" si="131"/>
        <v>81.861744115512124</v>
      </c>
      <c r="AK58" s="522">
        <f t="shared" si="131"/>
        <v>71.261129587265174</v>
      </c>
      <c r="AL58" s="522">
        <f t="shared" si="131"/>
        <v>383.97816331498723</v>
      </c>
      <c r="AM58" s="522">
        <f t="shared" si="131"/>
        <v>960.43290788193235</v>
      </c>
      <c r="AN58" s="522">
        <f t="shared" si="131"/>
        <v>133.13178408161619</v>
      </c>
      <c r="AO58" s="883"/>
      <c r="AP58" s="522">
        <f>D58-AQ58</f>
        <v>325</v>
      </c>
      <c r="AQ58" s="522">
        <f>SUM(O58:P58)</f>
        <v>-175</v>
      </c>
      <c r="AR58" s="522">
        <f>SUM(Q58:R58)</f>
        <v>105</v>
      </c>
      <c r="AS58" s="522">
        <f>SUM(S58:T58)</f>
        <v>190</v>
      </c>
      <c r="AT58" s="522">
        <f>SUM(U58:V58)</f>
        <v>260</v>
      </c>
      <c r="AU58" s="522">
        <f>SUM(W58:X58)</f>
        <v>275</v>
      </c>
      <c r="AV58" s="522">
        <f>SUM(Y58:Z58)</f>
        <v>185</v>
      </c>
      <c r="AW58" s="522">
        <f>SUM(AA58:AB58)</f>
        <v>90</v>
      </c>
      <c r="AX58" s="522">
        <f>SUM(AC58:AD58)</f>
        <v>5</v>
      </c>
      <c r="AY58" s="522">
        <f>SUM(AE58:AF58)</f>
        <v>0</v>
      </c>
      <c r="AZ58" s="522">
        <f t="shared" ref="AZ58" si="132">AG58+AH58</f>
        <v>920.56665378685125</v>
      </c>
      <c r="BA58" s="522">
        <f t="shared" ref="BA58" si="133">AI58+AJ58</f>
        <v>332.7591131600405</v>
      </c>
      <c r="BB58" s="522">
        <f>AK58+AL58</f>
        <v>455.23929290225237</v>
      </c>
      <c r="BC58" s="522">
        <f>AM58+AN58</f>
        <v>1093.5646919635485</v>
      </c>
      <c r="BE58" s="544" t="s">
        <v>3</v>
      </c>
      <c r="BF58" s="522">
        <f t="shared" ref="BF58:BP59" si="134">C58</f>
        <v>935</v>
      </c>
      <c r="BG58" s="522">
        <f t="shared" si="134"/>
        <v>150</v>
      </c>
      <c r="BH58" s="522">
        <f t="shared" si="134"/>
        <v>305</v>
      </c>
      <c r="BI58" s="522">
        <f t="shared" si="134"/>
        <v>535</v>
      </c>
      <c r="BJ58" s="522">
        <f t="shared" si="134"/>
        <v>275</v>
      </c>
      <c r="BK58" s="522">
        <f t="shared" si="134"/>
        <v>15</v>
      </c>
      <c r="BL58" s="522">
        <f t="shared" si="134"/>
        <v>1253.3257669468919</v>
      </c>
      <c r="BM58" s="522">
        <f t="shared" si="134"/>
        <v>1548.8031345174945</v>
      </c>
      <c r="BN58" s="522">
        <f t="shared" si="134"/>
        <v>755.6458364457045</v>
      </c>
      <c r="BO58" s="606">
        <f t="shared" si="134"/>
        <v>0.23575464205957175</v>
      </c>
      <c r="BP58" s="606">
        <f t="shared" si="134"/>
        <v>-0.51210982234929803</v>
      </c>
      <c r="BR58" s="837">
        <f t="shared" ref="BR58:CG59" si="135">O58</f>
        <v>-175</v>
      </c>
      <c r="BS58" s="837">
        <f t="shared" si="135"/>
        <v>0</v>
      </c>
      <c r="BT58" s="837">
        <f t="shared" si="135"/>
        <v>-10</v>
      </c>
      <c r="BU58" s="837">
        <f t="shared" si="135"/>
        <v>115</v>
      </c>
      <c r="BV58" s="837">
        <f t="shared" si="135"/>
        <v>285</v>
      </c>
      <c r="BW58" s="837">
        <f t="shared" si="135"/>
        <v>-95</v>
      </c>
      <c r="BX58" s="837">
        <f t="shared" si="135"/>
        <v>165</v>
      </c>
      <c r="BY58" s="837">
        <f t="shared" si="135"/>
        <v>95</v>
      </c>
      <c r="BZ58" s="837">
        <f t="shared" si="135"/>
        <v>50</v>
      </c>
      <c r="CA58" s="837">
        <f t="shared" si="135"/>
        <v>225</v>
      </c>
      <c r="CB58" s="837">
        <f t="shared" si="135"/>
        <v>80</v>
      </c>
      <c r="CC58" s="837">
        <f t="shared" si="135"/>
        <v>105</v>
      </c>
      <c r="CD58" s="837">
        <f t="shared" si="135"/>
        <v>-10</v>
      </c>
      <c r="CE58" s="837">
        <f t="shared" si="135"/>
        <v>100</v>
      </c>
      <c r="CF58" s="837">
        <f t="shared" si="135"/>
        <v>60</v>
      </c>
      <c r="CG58" s="837">
        <f t="shared" si="135"/>
        <v>-55</v>
      </c>
      <c r="CH58" s="837">
        <f t="shared" ref="CB58:CQ59" si="136">AE58</f>
        <v>65</v>
      </c>
      <c r="CI58" s="837">
        <f t="shared" si="136"/>
        <v>-65</v>
      </c>
      <c r="CJ58" s="837">
        <f t="shared" si="136"/>
        <v>794.24448288801239</v>
      </c>
      <c r="CK58" s="837">
        <f t="shared" si="136"/>
        <v>126.32217089883892</v>
      </c>
      <c r="CL58" s="837">
        <f t="shared" si="136"/>
        <v>250.89736904452838</v>
      </c>
      <c r="CM58" s="837">
        <f t="shared" si="136"/>
        <v>81.861744115512124</v>
      </c>
      <c r="CN58" s="837">
        <f t="shared" si="136"/>
        <v>71.261129587265174</v>
      </c>
      <c r="CO58" s="837">
        <f t="shared" si="136"/>
        <v>383.97816331498723</v>
      </c>
      <c r="CP58" s="837">
        <f t="shared" si="136"/>
        <v>960.43290788193235</v>
      </c>
      <c r="CQ58" s="837">
        <f t="shared" si="136"/>
        <v>133.13178408161619</v>
      </c>
      <c r="CR58" s="820"/>
      <c r="CS58" s="837">
        <f>AP58</f>
        <v>325</v>
      </c>
      <c r="CT58" s="837">
        <f t="shared" ref="CT58:DF58" si="137">AQ58</f>
        <v>-175</v>
      </c>
      <c r="CU58" s="837">
        <f t="shared" si="137"/>
        <v>105</v>
      </c>
      <c r="CV58" s="837">
        <f t="shared" si="137"/>
        <v>190</v>
      </c>
      <c r="CW58" s="837">
        <f t="shared" si="137"/>
        <v>260</v>
      </c>
      <c r="CX58" s="837">
        <f t="shared" si="137"/>
        <v>275</v>
      </c>
      <c r="CY58" s="837">
        <f t="shared" si="137"/>
        <v>185</v>
      </c>
      <c r="CZ58" s="837">
        <f t="shared" si="137"/>
        <v>90</v>
      </c>
      <c r="DA58" s="837">
        <f t="shared" si="137"/>
        <v>5</v>
      </c>
      <c r="DB58" s="837">
        <f t="shared" si="137"/>
        <v>0</v>
      </c>
      <c r="DC58" s="837">
        <f t="shared" si="137"/>
        <v>920.56665378685125</v>
      </c>
      <c r="DD58" s="837">
        <f t="shared" si="137"/>
        <v>332.7591131600405</v>
      </c>
      <c r="DE58" s="837">
        <f t="shared" si="137"/>
        <v>455.23929290225237</v>
      </c>
      <c r="DF58" s="837">
        <f t="shared" si="137"/>
        <v>1093.5646919635485</v>
      </c>
    </row>
    <row r="59" spans="2:110" ht="12.75" customHeight="1" x14ac:dyDescent="0.2">
      <c r="B59" s="396" t="s">
        <v>26</v>
      </c>
      <c r="C59" s="398">
        <v>8505</v>
      </c>
      <c r="D59" s="398">
        <v>7970</v>
      </c>
      <c r="E59" s="398">
        <v>8095</v>
      </c>
      <c r="F59" s="398">
        <v>8190</v>
      </c>
      <c r="G59" s="398">
        <v>7715</v>
      </c>
      <c r="H59" s="398">
        <v>7265</v>
      </c>
      <c r="I59" s="737">
        <f>SUM(I6,I13,I20,I26,I32,I38,I44,I58,I45)</f>
        <v>8306.743751402013</v>
      </c>
      <c r="J59" s="737">
        <f t="shared" ref="J59:K59" si="138">SUM(J6,J13,J20,J26,J32,J38,J44,J58,J45)</f>
        <v>7738.3532818156555</v>
      </c>
      <c r="K59" s="737">
        <f t="shared" si="138"/>
        <v>7992.1104573418061</v>
      </c>
      <c r="L59" s="600">
        <f>IF(ISERROR(J59/I59),"N/A",IF(I59&lt;0,"N/A",IF(J59&lt;0,"N/A",IF(J59/I59-1&gt;300%,"&gt;±300%",IF(J59/I59-1&lt;-300%,"&gt;±300%",J59/I59-1)))))</f>
        <v>-6.8425183994682004E-2</v>
      </c>
      <c r="M59" s="573">
        <f t="shared" si="5"/>
        <v>3.2792141465349589E-2</v>
      </c>
      <c r="N59" s="533"/>
      <c r="O59" s="398">
        <v>1710</v>
      </c>
      <c r="P59" s="398">
        <v>1915</v>
      </c>
      <c r="Q59" s="398">
        <v>1965</v>
      </c>
      <c r="R59" s="398">
        <v>2030</v>
      </c>
      <c r="S59" s="398">
        <v>2270</v>
      </c>
      <c r="T59" s="398">
        <v>1840</v>
      </c>
      <c r="U59" s="398">
        <v>2055</v>
      </c>
      <c r="V59" s="398">
        <v>2045</v>
      </c>
      <c r="W59" s="398">
        <v>1935</v>
      </c>
      <c r="X59" s="398">
        <v>2190</v>
      </c>
      <c r="Y59" s="398">
        <v>1975</v>
      </c>
      <c r="Z59" s="398">
        <v>1940</v>
      </c>
      <c r="AA59" s="398">
        <v>1770</v>
      </c>
      <c r="AB59" s="398">
        <v>2050</v>
      </c>
      <c r="AC59" s="398">
        <v>1905</v>
      </c>
      <c r="AD59" s="398">
        <v>1795</v>
      </c>
      <c r="AE59" s="398">
        <v>1805</v>
      </c>
      <c r="AF59" s="398">
        <v>1760</v>
      </c>
      <c r="AG59" s="398">
        <f>SUM(AG6,AG13,AG20,AG26,AG32,AG38,AG44,AG58,AG45)</f>
        <v>2651.7726758369063</v>
      </c>
      <c r="AH59" s="398">
        <f t="shared" ref="AH59:AN59" si="139">SUM(AH6,AH13,AH20,AH26,AH32,AH38,AH44,AH58,AH45)</f>
        <v>1936.3391944037173</v>
      </c>
      <c r="AI59" s="398">
        <f t="shared" si="139"/>
        <v>2016.7380207881574</v>
      </c>
      <c r="AJ59" s="398">
        <f t="shared" si="139"/>
        <v>1702.4907239100662</v>
      </c>
      <c r="AK59" s="398">
        <f t="shared" si="139"/>
        <v>1637.8144774823891</v>
      </c>
      <c r="AL59" s="398">
        <f t="shared" si="139"/>
        <v>1479.4055156879208</v>
      </c>
      <c r="AM59" s="398">
        <f t="shared" si="139"/>
        <v>2619.3926788856443</v>
      </c>
      <c r="AN59" s="398">
        <f t="shared" si="139"/>
        <v>2001.7402137301774</v>
      </c>
      <c r="AO59" s="883"/>
      <c r="AP59" s="398">
        <f t="shared" ref="AP59:BB59" si="140">SUM(AP6,AP13,AP20,AP26,AP32,AP38,AP44,AP58,AP45)</f>
        <v>4345</v>
      </c>
      <c r="AQ59" s="398">
        <f t="shared" si="140"/>
        <v>3625</v>
      </c>
      <c r="AR59" s="398">
        <f t="shared" si="140"/>
        <v>3995</v>
      </c>
      <c r="AS59" s="398">
        <f t="shared" si="140"/>
        <v>4070</v>
      </c>
      <c r="AT59" s="398">
        <f t="shared" si="140"/>
        <v>4100</v>
      </c>
      <c r="AU59" s="398">
        <f t="shared" si="140"/>
        <v>4125</v>
      </c>
      <c r="AV59" s="398">
        <f t="shared" si="140"/>
        <v>3915</v>
      </c>
      <c r="AW59" s="398">
        <f t="shared" si="140"/>
        <v>3820</v>
      </c>
      <c r="AX59" s="398">
        <f t="shared" si="140"/>
        <v>3700</v>
      </c>
      <c r="AY59" s="398">
        <f t="shared" si="140"/>
        <v>3565</v>
      </c>
      <c r="AZ59" s="398">
        <f t="shared" si="140"/>
        <v>4593.2118702406242</v>
      </c>
      <c r="BA59" s="398">
        <f t="shared" si="140"/>
        <v>3714.1287446982237</v>
      </c>
      <c r="BB59" s="398">
        <f t="shared" si="140"/>
        <v>3117.2199931703103</v>
      </c>
      <c r="BC59" s="398">
        <f>SUM(BC6,BC13,BC20,BC26,BC32,BC38,BC44,BC58,BC45)</f>
        <v>4621.1328926158221</v>
      </c>
      <c r="BE59" s="396" t="s">
        <v>26</v>
      </c>
      <c r="BF59" s="398">
        <f t="shared" si="134"/>
        <v>8505</v>
      </c>
      <c r="BG59" s="398">
        <f t="shared" si="134"/>
        <v>7970</v>
      </c>
      <c r="BH59" s="398">
        <f t="shared" si="134"/>
        <v>8095</v>
      </c>
      <c r="BI59" s="398">
        <f t="shared" si="134"/>
        <v>8190</v>
      </c>
      <c r="BJ59" s="398">
        <f t="shared" si="134"/>
        <v>7715</v>
      </c>
      <c r="BK59" s="398">
        <f t="shared" si="134"/>
        <v>7265</v>
      </c>
      <c r="BL59" s="398">
        <f t="shared" si="134"/>
        <v>8306.743751402013</v>
      </c>
      <c r="BM59" s="398">
        <f t="shared" si="134"/>
        <v>7738.3532818156555</v>
      </c>
      <c r="BN59" s="398">
        <f t="shared" si="134"/>
        <v>7992.1104573418061</v>
      </c>
      <c r="BO59" s="573">
        <f t="shared" si="134"/>
        <v>-6.8425183994682004E-2</v>
      </c>
      <c r="BP59" s="573">
        <f>M59</f>
        <v>3.2792141465349589E-2</v>
      </c>
      <c r="BQ59" s="529"/>
      <c r="BR59" s="838">
        <f t="shared" si="135"/>
        <v>1710</v>
      </c>
      <c r="BS59" s="838">
        <f t="shared" si="135"/>
        <v>1915</v>
      </c>
      <c r="BT59" s="838">
        <f t="shared" si="135"/>
        <v>1965</v>
      </c>
      <c r="BU59" s="838">
        <f t="shared" si="135"/>
        <v>2030</v>
      </c>
      <c r="BV59" s="838">
        <f t="shared" si="135"/>
        <v>2270</v>
      </c>
      <c r="BW59" s="838">
        <f t="shared" si="135"/>
        <v>1840</v>
      </c>
      <c r="BX59" s="838">
        <f t="shared" si="135"/>
        <v>2055</v>
      </c>
      <c r="BY59" s="838">
        <f t="shared" si="135"/>
        <v>2045</v>
      </c>
      <c r="BZ59" s="838">
        <f t="shared" si="135"/>
        <v>1935</v>
      </c>
      <c r="CA59" s="838">
        <f t="shared" si="135"/>
        <v>2190</v>
      </c>
      <c r="CB59" s="838">
        <f t="shared" si="136"/>
        <v>1975</v>
      </c>
      <c r="CC59" s="838">
        <f t="shared" si="136"/>
        <v>1940</v>
      </c>
      <c r="CD59" s="838">
        <f t="shared" si="136"/>
        <v>1770</v>
      </c>
      <c r="CE59" s="838">
        <f t="shared" si="136"/>
        <v>2050</v>
      </c>
      <c r="CF59" s="838">
        <f t="shared" si="136"/>
        <v>1905</v>
      </c>
      <c r="CG59" s="838">
        <f t="shared" si="136"/>
        <v>1795</v>
      </c>
      <c r="CH59" s="838">
        <f t="shared" si="136"/>
        <v>1805</v>
      </c>
      <c r="CI59" s="838">
        <f t="shared" si="136"/>
        <v>1760</v>
      </c>
      <c r="CJ59" s="838">
        <f t="shared" si="136"/>
        <v>2651.7726758369063</v>
      </c>
      <c r="CK59" s="838">
        <f t="shared" si="136"/>
        <v>1936.3391944037173</v>
      </c>
      <c r="CL59" s="838">
        <f t="shared" si="136"/>
        <v>2016.7380207881574</v>
      </c>
      <c r="CM59" s="838">
        <f t="shared" si="136"/>
        <v>1702.4907239100662</v>
      </c>
      <c r="CN59" s="838">
        <f t="shared" si="136"/>
        <v>1637.8144774823891</v>
      </c>
      <c r="CO59" s="838">
        <f t="shared" si="136"/>
        <v>1479.4055156879208</v>
      </c>
      <c r="CP59" s="838">
        <f t="shared" si="136"/>
        <v>2619.3926788856443</v>
      </c>
      <c r="CQ59" s="838">
        <f t="shared" si="136"/>
        <v>2001.7402137301774</v>
      </c>
      <c r="CR59" s="829"/>
      <c r="CS59" s="838">
        <f t="shared" ref="CS59:DF59" si="141">AP59</f>
        <v>4345</v>
      </c>
      <c r="CT59" s="838">
        <f t="shared" si="141"/>
        <v>3625</v>
      </c>
      <c r="CU59" s="838">
        <f t="shared" si="141"/>
        <v>3995</v>
      </c>
      <c r="CV59" s="838">
        <f t="shared" si="141"/>
        <v>4070</v>
      </c>
      <c r="CW59" s="838">
        <f t="shared" si="141"/>
        <v>4100</v>
      </c>
      <c r="CX59" s="838">
        <f t="shared" si="141"/>
        <v>4125</v>
      </c>
      <c r="CY59" s="838">
        <f t="shared" si="141"/>
        <v>3915</v>
      </c>
      <c r="CZ59" s="838">
        <f t="shared" si="141"/>
        <v>3820</v>
      </c>
      <c r="DA59" s="838">
        <f t="shared" si="141"/>
        <v>3700</v>
      </c>
      <c r="DB59" s="838">
        <f t="shared" si="141"/>
        <v>3565</v>
      </c>
      <c r="DC59" s="838">
        <f t="shared" si="141"/>
        <v>4593.2118702406242</v>
      </c>
      <c r="DD59" s="838">
        <f t="shared" si="141"/>
        <v>3714.1287446982237</v>
      </c>
      <c r="DE59" s="838">
        <f t="shared" si="141"/>
        <v>3117.2199931703103</v>
      </c>
      <c r="DF59" s="838">
        <f t="shared" si="141"/>
        <v>4621.1328926158221</v>
      </c>
    </row>
    <row r="60" spans="2:110" ht="12.75" customHeight="1" x14ac:dyDescent="0.2">
      <c r="B60" s="535"/>
      <c r="C60" s="628"/>
      <c r="D60" s="628"/>
      <c r="E60" s="628"/>
      <c r="F60" s="628"/>
      <c r="G60" s="628"/>
      <c r="H60" s="628"/>
      <c r="I60" s="738"/>
      <c r="J60" s="876"/>
      <c r="K60" s="738"/>
      <c r="L60" s="559"/>
      <c r="M60" s="559"/>
      <c r="O60" s="628"/>
    </row>
    <row r="61" spans="2:110" ht="12.75" customHeight="1" x14ac:dyDescent="0.2">
      <c r="B61" s="574"/>
      <c r="C61" s="532"/>
      <c r="D61" s="532"/>
      <c r="E61" s="532"/>
      <c r="F61" s="532"/>
      <c r="G61" s="532"/>
      <c r="H61" s="532"/>
      <c r="I61" s="726"/>
      <c r="J61" s="858"/>
      <c r="K61" s="726"/>
      <c r="L61" s="559"/>
      <c r="M61" s="559"/>
      <c r="O61" s="532"/>
      <c r="P61" s="529"/>
      <c r="Q61" s="529"/>
      <c r="R61" s="529"/>
      <c r="S61" s="529"/>
      <c r="T61" s="529"/>
      <c r="U61" s="529"/>
      <c r="V61" s="529"/>
      <c r="W61" s="529"/>
      <c r="X61" s="625"/>
      <c r="Y61" s="625"/>
      <c r="Z61" s="625"/>
      <c r="AA61" s="625"/>
      <c r="AB61" s="625"/>
      <c r="AC61" s="625"/>
      <c r="AD61" s="625"/>
      <c r="AE61" s="625"/>
      <c r="AF61" s="625"/>
      <c r="AG61" s="625"/>
      <c r="AH61" s="625"/>
      <c r="AI61" s="625"/>
      <c r="AJ61" s="625"/>
      <c r="AK61" s="625"/>
      <c r="AL61" s="625"/>
      <c r="AM61" s="400"/>
      <c r="AN61" s="400"/>
      <c r="AO61" s="400"/>
      <c r="AT61" s="529"/>
      <c r="AU61" s="529"/>
      <c r="AV61" s="529"/>
      <c r="AW61" s="529"/>
      <c r="AX61" s="529"/>
      <c r="AY61" s="529"/>
      <c r="AZ61" s="529"/>
      <c r="BA61" s="529"/>
      <c r="BB61" s="529"/>
      <c r="BC61" s="529"/>
      <c r="BD61" s="529"/>
    </row>
    <row r="62" spans="2:110" ht="12.75" customHeight="1" x14ac:dyDescent="0.2">
      <c r="B62" s="575"/>
      <c r="C62" s="908"/>
      <c r="D62" s="908"/>
      <c r="E62" s="908"/>
      <c r="F62" s="908"/>
      <c r="G62" s="908"/>
      <c r="H62" s="576"/>
      <c r="I62" s="739"/>
      <c r="J62" s="877"/>
      <c r="K62" s="739"/>
      <c r="L62" s="559"/>
      <c r="M62" s="559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908"/>
      <c r="AC62" s="908"/>
      <c r="AD62" s="908"/>
      <c r="AE62" s="908"/>
      <c r="AF62" s="908"/>
    </row>
    <row r="63" spans="2:110" ht="12.75" customHeight="1" x14ac:dyDescent="0.2">
      <c r="B63" s="575"/>
      <c r="C63" s="576"/>
      <c r="D63" s="576"/>
      <c r="E63" s="576"/>
      <c r="F63" s="576"/>
      <c r="G63" s="576"/>
      <c r="H63" s="576"/>
      <c r="I63" s="739"/>
      <c r="J63" s="877"/>
      <c r="K63" s="739"/>
      <c r="L63" s="559"/>
      <c r="M63" s="559"/>
      <c r="O63" s="576"/>
    </row>
    <row r="64" spans="2:110" ht="12.75" customHeight="1" x14ac:dyDescent="0.2">
      <c r="B64" s="575"/>
      <c r="C64" s="576"/>
      <c r="D64" s="576"/>
      <c r="E64" s="576"/>
      <c r="F64" s="576"/>
      <c r="G64" s="576"/>
      <c r="H64" s="576"/>
      <c r="I64" s="739"/>
      <c r="J64" s="877"/>
      <c r="K64" s="739"/>
      <c r="L64" s="559"/>
      <c r="M64" s="559"/>
      <c r="O64" s="576"/>
    </row>
    <row r="65" spans="2:56" ht="12.75" customHeight="1" x14ac:dyDescent="0.2">
      <c r="B65" s="575"/>
      <c r="C65" s="576"/>
      <c r="D65" s="576"/>
      <c r="E65" s="576"/>
      <c r="F65" s="576"/>
      <c r="G65" s="576"/>
      <c r="H65" s="576"/>
      <c r="I65" s="739"/>
      <c r="J65" s="877"/>
      <c r="K65" s="739"/>
      <c r="L65" s="559"/>
      <c r="M65" s="559"/>
      <c r="O65" s="576"/>
    </row>
    <row r="66" spans="2:56" ht="12.75" customHeight="1" x14ac:dyDescent="0.2"/>
    <row r="67" spans="2:56" ht="12.75" customHeight="1" x14ac:dyDescent="0.2"/>
    <row r="68" spans="2:56" ht="12.75" customHeight="1" x14ac:dyDescent="0.2"/>
    <row r="69" spans="2:56" ht="12.75" customHeight="1" x14ac:dyDescent="0.2">
      <c r="P69" s="529"/>
      <c r="Q69" s="529"/>
      <c r="R69" s="529"/>
      <c r="S69" s="529"/>
      <c r="T69" s="529"/>
      <c r="U69" s="529"/>
      <c r="V69" s="529"/>
      <c r="W69" s="529"/>
      <c r="X69" s="625"/>
      <c r="Y69" s="625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T69" s="529"/>
      <c r="AU69" s="529"/>
      <c r="AV69" s="529"/>
      <c r="AW69" s="529"/>
      <c r="AX69" s="529"/>
      <c r="AY69" s="529"/>
      <c r="AZ69" s="529"/>
      <c r="BA69" s="529"/>
      <c r="BB69" s="529"/>
      <c r="BC69" s="529"/>
      <c r="BD69" s="529"/>
    </row>
    <row r="70" spans="2:56" ht="12.75" customHeight="1" x14ac:dyDescent="0.2"/>
    <row r="71" spans="2:56" ht="12.75" customHeight="1" x14ac:dyDescent="0.2"/>
    <row r="72" spans="2:56" ht="12.75" customHeight="1" x14ac:dyDescent="0.2"/>
    <row r="73" spans="2:56" ht="12.75" customHeight="1" x14ac:dyDescent="0.2"/>
    <row r="74" spans="2:56" ht="12.75" customHeight="1" x14ac:dyDescent="0.2"/>
    <row r="75" spans="2:56" ht="12.75" customHeight="1" x14ac:dyDescent="0.2"/>
    <row r="76" spans="2:56" ht="12.75" customHeight="1" x14ac:dyDescent="0.2"/>
  </sheetData>
  <phoneticPr fontId="24" type="noConversion"/>
  <pageMargins left="0.7" right="0.7" top="0.75" bottom="0.75" header="0.3" footer="0.3"/>
  <pageSetup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147D-DB1F-4F94-978F-BE1288687048}">
  <dimension ref="A1:BD23"/>
  <sheetViews>
    <sheetView showGridLines="0" topLeftCell="W1" workbookViewId="0">
      <selection activeCell="F11" sqref="F11"/>
    </sheetView>
  </sheetViews>
  <sheetFormatPr defaultColWidth="9" defaultRowHeight="15" x14ac:dyDescent="0.25"/>
  <cols>
    <col min="1" max="1" width="9" style="914"/>
    <col min="2" max="2" width="26.42578125" style="914" bestFit="1" customWidth="1"/>
    <col min="3" max="9" width="4.7109375" style="914" bestFit="1" customWidth="1"/>
    <col min="10" max="11" width="5" style="914" bestFit="1" customWidth="1"/>
    <col min="12" max="13" width="8.5703125" style="914" bestFit="1" customWidth="1"/>
    <col min="14" max="14" width="9" style="914"/>
    <col min="15" max="22" width="6.7109375" style="914" bestFit="1" customWidth="1"/>
    <col min="23" max="24" width="9.7109375" style="914" bestFit="1" customWidth="1"/>
    <col min="25" max="25" width="9" style="914"/>
    <col min="26" max="29" width="6.7109375" style="914" bestFit="1" customWidth="1"/>
    <col min="30" max="30" width="9" style="914"/>
    <col min="31" max="31" width="26.42578125" style="914" bestFit="1" customWidth="1"/>
    <col min="32" max="38" width="4.7109375" style="914" bestFit="1" customWidth="1"/>
    <col min="39" max="40" width="5" style="914" bestFit="1" customWidth="1"/>
    <col min="41" max="42" width="8.5703125" style="914" bestFit="1" customWidth="1"/>
    <col min="43" max="43" width="9" style="914"/>
    <col min="44" max="51" width="6.7109375" style="914" bestFit="1" customWidth="1"/>
    <col min="52" max="52" width="9" style="914"/>
    <col min="53" max="56" width="6.7109375" style="914" bestFit="1" customWidth="1"/>
    <col min="57" max="16384" width="9" style="914"/>
  </cols>
  <sheetData>
    <row r="1" spans="1:56" x14ac:dyDescent="0.25">
      <c r="A1" s="384"/>
      <c r="B1" s="423" t="s">
        <v>51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384"/>
      <c r="AA1" s="384"/>
      <c r="AB1" s="384"/>
      <c r="AC1" s="384"/>
      <c r="AE1" s="423" t="s">
        <v>52</v>
      </c>
      <c r="AF1" s="384"/>
      <c r="AG1" s="384"/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</row>
    <row r="2" spans="1:56" x14ac:dyDescent="0.25">
      <c r="A2" s="384"/>
      <c r="B2" s="376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384"/>
      <c r="AA2" s="384"/>
      <c r="AB2" s="384"/>
      <c r="AC2" s="384"/>
      <c r="AE2" s="384"/>
      <c r="AF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</row>
    <row r="3" spans="1:56" x14ac:dyDescent="0.25">
      <c r="A3" s="384"/>
      <c r="B3" s="383" t="s">
        <v>131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4"/>
      <c r="AA3" s="554"/>
      <c r="AB3" s="554"/>
      <c r="AC3" s="554"/>
      <c r="AE3" s="384"/>
      <c r="AF3" s="38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</row>
    <row r="4" spans="1:56" ht="33.75" x14ac:dyDescent="0.25">
      <c r="A4" s="556"/>
      <c r="B4" s="755" t="s">
        <v>121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556">
        <v>2020</v>
      </c>
      <c r="K4" s="556" t="s">
        <v>122</v>
      </c>
      <c r="L4" s="558" t="s">
        <v>140</v>
      </c>
      <c r="M4" s="558" t="s">
        <v>139</v>
      </c>
      <c r="N4" s="556"/>
      <c r="O4" s="556" t="s">
        <v>82</v>
      </c>
      <c r="P4" s="556" t="s">
        <v>88</v>
      </c>
      <c r="Q4" s="556" t="s">
        <v>89</v>
      </c>
      <c r="R4" s="556" t="s">
        <v>87</v>
      </c>
      <c r="S4" s="556" t="s">
        <v>90</v>
      </c>
      <c r="T4" s="556" t="s">
        <v>107</v>
      </c>
      <c r="U4" s="556" t="s">
        <v>124</v>
      </c>
      <c r="V4" s="556" t="s">
        <v>132</v>
      </c>
      <c r="W4" s="558" t="s">
        <v>133</v>
      </c>
      <c r="X4" s="558" t="s">
        <v>135</v>
      </c>
      <c r="Y4" s="556"/>
      <c r="Z4" s="556" t="s">
        <v>93</v>
      </c>
      <c r="AA4" s="556" t="s">
        <v>94</v>
      </c>
      <c r="AB4" s="556" t="s">
        <v>109</v>
      </c>
      <c r="AC4" s="556" t="s">
        <v>134</v>
      </c>
      <c r="AD4" s="556"/>
      <c r="AE4" s="755" t="s">
        <v>121</v>
      </c>
      <c r="AF4" s="556">
        <v>2013</v>
      </c>
      <c r="AG4" s="556">
        <v>2014</v>
      </c>
      <c r="AH4" s="556">
        <v>2015</v>
      </c>
      <c r="AI4" s="556">
        <v>2016</v>
      </c>
      <c r="AJ4" s="556">
        <v>2017</v>
      </c>
      <c r="AK4" s="556">
        <v>2018</v>
      </c>
      <c r="AL4" s="556">
        <v>2019</v>
      </c>
      <c r="AM4" s="556">
        <v>2020</v>
      </c>
      <c r="AN4" s="556" t="s">
        <v>122</v>
      </c>
      <c r="AO4" s="558" t="str">
        <f>L4</f>
        <v>2020/ 2019 Growth %</v>
      </c>
      <c r="AP4" s="558" t="s">
        <v>139</v>
      </c>
      <c r="AQ4" s="556"/>
      <c r="AR4" s="558" t="s">
        <v>82</v>
      </c>
      <c r="AS4" s="558" t="s">
        <v>88</v>
      </c>
      <c r="AT4" s="558" t="s">
        <v>89</v>
      </c>
      <c r="AU4" s="558" t="s">
        <v>87</v>
      </c>
      <c r="AV4" s="558" t="s">
        <v>90</v>
      </c>
      <c r="AW4" s="558" t="str">
        <f>T4</f>
        <v>Q2 2020</v>
      </c>
      <c r="AX4" s="558" t="str">
        <f>U4</f>
        <v>Q3 2020</v>
      </c>
      <c r="AY4" s="556" t="s">
        <v>132</v>
      </c>
      <c r="AZ4" s="556"/>
      <c r="BA4" s="556" t="s">
        <v>93</v>
      </c>
      <c r="BB4" s="556" t="s">
        <v>94</v>
      </c>
      <c r="BC4" s="556" t="str">
        <f>AB4</f>
        <v>H1 2020</v>
      </c>
      <c r="BD4" s="556" t="str">
        <f>AC4</f>
        <v>H2 2020</v>
      </c>
    </row>
    <row r="5" spans="1:56" x14ac:dyDescent="0.25">
      <c r="A5" s="384"/>
      <c r="B5" s="531"/>
      <c r="C5" s="532"/>
      <c r="D5" s="532"/>
      <c r="E5" s="532"/>
      <c r="F5" s="532"/>
      <c r="G5" s="532"/>
      <c r="H5" s="532"/>
      <c r="I5" s="532"/>
      <c r="J5" s="532"/>
      <c r="K5" s="532"/>
      <c r="L5" s="559"/>
      <c r="M5" s="559"/>
      <c r="N5" s="384"/>
      <c r="O5" s="560"/>
      <c r="P5" s="560"/>
      <c r="Q5" s="560"/>
      <c r="R5" s="560"/>
      <c r="S5" s="384"/>
      <c r="T5" s="384"/>
      <c r="U5" s="384"/>
      <c r="V5" s="384"/>
      <c r="W5" s="384"/>
      <c r="X5" s="384"/>
      <c r="Y5" s="384"/>
      <c r="Z5" s="529"/>
      <c r="AA5" s="529"/>
      <c r="AB5" s="529"/>
      <c r="AC5" s="529"/>
      <c r="AE5" s="531"/>
      <c r="AF5" s="532"/>
      <c r="AG5" s="532"/>
      <c r="AH5" s="532"/>
      <c r="AI5" s="532"/>
      <c r="AJ5" s="532"/>
      <c r="AK5" s="532"/>
      <c r="AL5" s="532"/>
      <c r="AM5" s="532"/>
      <c r="AN5" s="532"/>
      <c r="AO5" s="559"/>
      <c r="AP5" s="559"/>
      <c r="AQ5" s="384"/>
      <c r="AR5" s="529"/>
      <c r="AS5" s="529"/>
      <c r="AT5" s="529"/>
      <c r="AU5" s="529"/>
      <c r="AV5" s="384"/>
      <c r="AW5" s="384"/>
      <c r="AX5" s="384"/>
      <c r="AY5" s="384"/>
      <c r="AZ5" s="384"/>
      <c r="BA5" s="384"/>
      <c r="BB5" s="384"/>
      <c r="BC5" s="384"/>
    </row>
    <row r="6" spans="1:56" x14ac:dyDescent="0.25">
      <c r="A6" s="384"/>
      <c r="B6" s="530" t="s">
        <v>104</v>
      </c>
      <c r="C6" s="915">
        <v>1120</v>
      </c>
      <c r="D6" s="915">
        <v>1255</v>
      </c>
      <c r="E6" s="915">
        <v>1185</v>
      </c>
      <c r="F6" s="915">
        <v>1210</v>
      </c>
      <c r="G6" s="915">
        <v>1325</v>
      </c>
      <c r="H6" s="915">
        <v>1420</v>
      </c>
      <c r="I6" s="524">
        <f>SUM(I7:I11)</f>
        <v>1586.9426338496155</v>
      </c>
      <c r="J6" s="524">
        <f t="shared" ref="J6:K6" si="0">SUM(J7:J11)</f>
        <v>1432.7297253075587</v>
      </c>
      <c r="K6" s="524">
        <f t="shared" si="0"/>
        <v>1517.1065431463489</v>
      </c>
      <c r="L6" s="916">
        <f>IF(ISERROR(J6/I6),"N/A",IF(I6&lt;0,"N/A",IF(J6&lt;0,"N/A",IF(J6/I6-1&gt;300%,"&gt;±300%",IF(J6/I6-1&lt;-300%,"&gt;±300%",J6/I6-1)))))</f>
        <v>-9.7176107852094296E-2</v>
      </c>
      <c r="M6" s="916">
        <f>IF(ISERROR(K6/J6),"N/A",IF(J6&lt;0,"N/A",IF(K6&lt;0,"N/A",IF(K6/J6-1&gt;300%,"&gt;±300%",IF(K6/J6-1&lt;-300%,"&gt;±300%",K6/J6-1)))))</f>
        <v>5.8892348185682675E-2</v>
      </c>
      <c r="N6" s="533"/>
      <c r="O6" s="524">
        <f t="shared" ref="O6" si="1">SUM(O7:O11)</f>
        <v>402.47334736907857</v>
      </c>
      <c r="P6" s="524">
        <f t="shared" ref="P6:V6" si="2">SUM(P7:P11)</f>
        <v>376.43887962150075</v>
      </c>
      <c r="Q6" s="524">
        <f t="shared" si="2"/>
        <v>412.93156770811333</v>
      </c>
      <c r="R6" s="524">
        <f t="shared" si="2"/>
        <v>395.09883915092297</v>
      </c>
      <c r="S6" s="524">
        <f t="shared" si="2"/>
        <v>393.08516140315004</v>
      </c>
      <c r="T6" s="524">
        <f t="shared" si="2"/>
        <v>266.58587751973079</v>
      </c>
      <c r="U6" s="524">
        <f t="shared" si="2"/>
        <v>346.63638417600441</v>
      </c>
      <c r="V6" s="524">
        <f t="shared" si="2"/>
        <v>426.42230220867344</v>
      </c>
      <c r="W6" s="607">
        <f>IF(ISERROR(V6/R6),"N/A",IF(R6&lt;0,"N/A",IF(V6&lt;0,"N/A",IF(V6/R6-1&gt;300%,"&gt;±300%",IF(V6/R6-1&lt;-300%,"&gt;±300%",V6/R6-1)))))</f>
        <v>7.9280068564780759E-2</v>
      </c>
      <c r="X6" s="607">
        <f>IF(ISERROR(V6/U6),"N/A",IF(U6&lt;0,"N/A",IF(V6&lt;0,"N/A",IF(V6/U6-1&gt;300%,"&gt;±300%",IF(V6/U6-1&lt;-300%,"&gt;±300%",V6/U6-1)))))</f>
        <v>0.23017179290722622</v>
      </c>
      <c r="Y6" s="883"/>
      <c r="Z6" s="524">
        <f>O6+P6</f>
        <v>778.91222699057926</v>
      </c>
      <c r="AA6" s="524">
        <f>Q6+R6</f>
        <v>808.03040685903625</v>
      </c>
      <c r="AB6" s="524">
        <f t="shared" ref="AB6:AB23" si="3">S6+T6</f>
        <v>659.67103892288083</v>
      </c>
      <c r="AC6" s="524">
        <f>U6+V6</f>
        <v>773.05868638467791</v>
      </c>
      <c r="AE6" s="530" t="s">
        <v>27</v>
      </c>
      <c r="AF6" s="524">
        <f t="shared" ref="AF6:AP21" si="4">C6</f>
        <v>1120</v>
      </c>
      <c r="AG6" s="524">
        <f t="shared" si="4"/>
        <v>1255</v>
      </c>
      <c r="AH6" s="524">
        <f t="shared" si="4"/>
        <v>1185</v>
      </c>
      <c r="AI6" s="524">
        <f t="shared" si="4"/>
        <v>1210</v>
      </c>
      <c r="AJ6" s="524">
        <f t="shared" si="4"/>
        <v>1325</v>
      </c>
      <c r="AK6" s="524">
        <f t="shared" si="4"/>
        <v>1420</v>
      </c>
      <c r="AL6" s="524">
        <f t="shared" si="4"/>
        <v>1586.9426338496155</v>
      </c>
      <c r="AM6" s="524">
        <f t="shared" si="4"/>
        <v>1432.7297253075587</v>
      </c>
      <c r="AN6" s="524">
        <f t="shared" si="4"/>
        <v>1517.1065431463489</v>
      </c>
      <c r="AO6" s="563">
        <f t="shared" si="4"/>
        <v>-9.7176107852094296E-2</v>
      </c>
      <c r="AP6" s="563">
        <f t="shared" si="4"/>
        <v>5.8892348185682675E-2</v>
      </c>
      <c r="AQ6" s="533"/>
      <c r="AR6" s="524">
        <f t="shared" ref="AR6:AY6" si="5">O6</f>
        <v>402.47334736907857</v>
      </c>
      <c r="AS6" s="524">
        <f t="shared" si="5"/>
        <v>376.43887962150075</v>
      </c>
      <c r="AT6" s="524">
        <f t="shared" si="5"/>
        <v>412.93156770811333</v>
      </c>
      <c r="AU6" s="524">
        <f t="shared" si="5"/>
        <v>395.09883915092297</v>
      </c>
      <c r="AV6" s="524">
        <f t="shared" si="5"/>
        <v>393.08516140315004</v>
      </c>
      <c r="AW6" s="524">
        <f t="shared" si="5"/>
        <v>266.58587751973079</v>
      </c>
      <c r="AX6" s="524">
        <f t="shared" si="5"/>
        <v>346.63638417600441</v>
      </c>
      <c r="AY6" s="524">
        <f t="shared" si="5"/>
        <v>426.42230220867344</v>
      </c>
      <c r="AZ6" s="534"/>
      <c r="BA6" s="524">
        <f t="shared" ref="BA6:BD6" si="6">Z6</f>
        <v>778.91222699057926</v>
      </c>
      <c r="BB6" s="524">
        <f t="shared" si="6"/>
        <v>808.03040685903625</v>
      </c>
      <c r="BC6" s="524">
        <f t="shared" si="6"/>
        <v>659.67103892288083</v>
      </c>
      <c r="BD6" s="524">
        <f t="shared" si="6"/>
        <v>773.05868638467791</v>
      </c>
    </row>
    <row r="7" spans="1:56" x14ac:dyDescent="0.25">
      <c r="A7" s="384"/>
      <c r="B7" s="535" t="s">
        <v>15</v>
      </c>
      <c r="C7" s="532"/>
      <c r="D7" s="532"/>
      <c r="E7" s="532"/>
      <c r="F7" s="532"/>
      <c r="G7" s="532"/>
      <c r="H7" s="532"/>
      <c r="I7" s="532">
        <v>519.91616357389603</v>
      </c>
      <c r="J7" s="532">
        <v>458.11545227711014</v>
      </c>
      <c r="K7" s="532">
        <v>432.34314025669579</v>
      </c>
      <c r="L7" s="559">
        <f t="shared" ref="L7:M22" si="7">IF(ISERROR(J7/I7),"N/A",IF(I7&lt;0,"N/A",IF(J7&lt;0,"N/A",IF(J7/I7-1&gt;300%,"&gt;±300%",IF(J7/I7-1&lt;-300%,"&gt;±300%",J7/I7-1)))))</f>
        <v>-0.11886668587483162</v>
      </c>
      <c r="M7" s="559">
        <f t="shared" si="7"/>
        <v>-5.6257242344283309E-2</v>
      </c>
      <c r="N7" s="533"/>
      <c r="O7" s="532">
        <v>131.85882982881964</v>
      </c>
      <c r="P7" s="532">
        <v>123.32938440130982</v>
      </c>
      <c r="Q7" s="532">
        <v>135.28516527441252</v>
      </c>
      <c r="R7" s="532">
        <v>129.44278406935399</v>
      </c>
      <c r="S7" s="532">
        <v>131.85882982881964</v>
      </c>
      <c r="T7" s="532">
        <v>73.997630640785886</v>
      </c>
      <c r="U7" s="532">
        <v>108.22813221953002</v>
      </c>
      <c r="V7" s="532">
        <v>144.03085958797459</v>
      </c>
      <c r="W7" s="608">
        <f t="shared" ref="W7:W11" si="8">IF(ISERROR(V7/R7),"N/A",IF(R7&lt;0,"N/A",IF(V7&lt;0,"N/A",IF(V7/R7-1&gt;300%,"&gt;±300%",IF(V7/R7-1&lt;-300%,"&gt;±300%",V7/R7-1)))))</f>
        <v>0.1126990246965367</v>
      </c>
      <c r="X7" s="608">
        <f t="shared" ref="X7:X23" si="9">IF(ISERROR(V7/U7),"N/A",IF(U7&lt;0,"N/A",IF(V7&lt;0,"N/A",IF(V7/U7-1&gt;300%,"&gt;±300%",IF(V7/U7-1&lt;-300%,"&gt;±300%",V7/U7-1)))))</f>
        <v>0.33080795754492276</v>
      </c>
      <c r="Y7" s="883"/>
      <c r="Z7" s="532">
        <f>O7+P7</f>
        <v>255.18821423012946</v>
      </c>
      <c r="AA7" s="532">
        <f>Q7+R7</f>
        <v>264.72794934376651</v>
      </c>
      <c r="AB7" s="532">
        <f t="shared" si="3"/>
        <v>205.85646046960551</v>
      </c>
      <c r="AC7" s="533">
        <f t="shared" ref="AC7:AC23" si="10">U7+V7</f>
        <v>252.25899180750463</v>
      </c>
      <c r="AE7" s="535" t="s">
        <v>15</v>
      </c>
      <c r="AF7" s="574"/>
      <c r="AG7" s="574"/>
      <c r="AH7" s="574"/>
      <c r="AI7" s="574"/>
      <c r="AJ7" s="574"/>
      <c r="AK7" s="574"/>
      <c r="AL7" s="532">
        <f t="shared" si="4"/>
        <v>519.91616357389603</v>
      </c>
      <c r="AM7" s="532">
        <f t="shared" si="4"/>
        <v>458.11545227711014</v>
      </c>
      <c r="AN7" s="532"/>
      <c r="AO7" s="565"/>
      <c r="AP7" s="559"/>
      <c r="AQ7" s="532"/>
      <c r="AR7" s="527"/>
      <c r="AS7" s="527"/>
      <c r="AT7" s="527"/>
      <c r="AU7" s="527"/>
      <c r="AV7" s="527"/>
      <c r="AW7" s="527"/>
      <c r="AX7" s="527"/>
      <c r="AY7" s="527"/>
      <c r="AZ7" s="536"/>
      <c r="BA7" s="384"/>
      <c r="BB7" s="384"/>
      <c r="BC7" s="384"/>
      <c r="BD7" s="384"/>
    </row>
    <row r="8" spans="1:56" x14ac:dyDescent="0.25">
      <c r="A8" s="384"/>
      <c r="B8" s="535" t="s">
        <v>16</v>
      </c>
      <c r="C8" s="532"/>
      <c r="D8" s="532"/>
      <c r="E8" s="532"/>
      <c r="F8" s="532"/>
      <c r="G8" s="532"/>
      <c r="H8" s="532"/>
      <c r="I8" s="532">
        <v>805.47281864610522</v>
      </c>
      <c r="J8" s="532">
        <v>743.22936620895837</v>
      </c>
      <c r="K8" s="532">
        <v>829.84187265006256</v>
      </c>
      <c r="L8" s="559">
        <f t="shared" si="7"/>
        <v>-7.7275670880824987E-2</v>
      </c>
      <c r="M8" s="559">
        <f t="shared" si="7"/>
        <v>0.11653536630676298</v>
      </c>
      <c r="N8" s="533"/>
      <c r="O8" s="532">
        <v>204.2804412840706</v>
      </c>
      <c r="P8" s="532">
        <v>191.06631767852895</v>
      </c>
      <c r="Q8" s="532">
        <v>209.58864337961188</v>
      </c>
      <c r="R8" s="532">
        <v>200.53741630389379</v>
      </c>
      <c r="S8" s="532">
        <v>204.2804412840706</v>
      </c>
      <c r="T8" s="532">
        <v>145.210401435682</v>
      </c>
      <c r="U8" s="532">
        <v>178.1503468726701</v>
      </c>
      <c r="V8" s="532">
        <v>215.58817661653569</v>
      </c>
      <c r="W8" s="608">
        <f t="shared" si="8"/>
        <v>7.5052130370693693E-2</v>
      </c>
      <c r="X8" s="608">
        <f t="shared" si="9"/>
        <v>0.21014738618849638</v>
      </c>
      <c r="Y8" s="883"/>
      <c r="Z8" s="532">
        <f>O8+P8</f>
        <v>395.34675896259955</v>
      </c>
      <c r="AA8" s="532">
        <f>Q8+R8</f>
        <v>410.12605968350567</v>
      </c>
      <c r="AB8" s="532">
        <f t="shared" si="3"/>
        <v>349.49084271975261</v>
      </c>
      <c r="AC8" s="533">
        <f t="shared" si="10"/>
        <v>393.73852348920582</v>
      </c>
      <c r="AE8" s="535" t="s">
        <v>16</v>
      </c>
      <c r="AF8" s="574"/>
      <c r="AG8" s="574"/>
      <c r="AH8" s="574"/>
      <c r="AI8" s="574"/>
      <c r="AJ8" s="574"/>
      <c r="AK8" s="574"/>
      <c r="AL8" s="532">
        <f t="shared" si="4"/>
        <v>805.47281864610522</v>
      </c>
      <c r="AM8" s="532">
        <f t="shared" si="4"/>
        <v>743.22936620895837</v>
      </c>
      <c r="AN8" s="532"/>
      <c r="AO8" s="565"/>
      <c r="AP8" s="559"/>
      <c r="AQ8" s="532"/>
      <c r="AR8" s="527"/>
      <c r="AS8" s="527"/>
      <c r="AT8" s="527"/>
      <c r="AU8" s="527"/>
      <c r="AV8" s="527"/>
      <c r="AW8" s="527"/>
      <c r="AX8" s="527"/>
      <c r="AY8" s="527"/>
      <c r="AZ8" s="536"/>
      <c r="BA8" s="384"/>
      <c r="BB8" s="384"/>
      <c r="BC8" s="384"/>
      <c r="BD8" s="384"/>
    </row>
    <row r="9" spans="1:56" x14ac:dyDescent="0.25">
      <c r="A9" s="384"/>
      <c r="B9" s="535" t="s">
        <v>17</v>
      </c>
      <c r="C9" s="532"/>
      <c r="D9" s="532"/>
      <c r="E9" s="532"/>
      <c r="F9" s="532"/>
      <c r="G9" s="532"/>
      <c r="H9" s="532"/>
      <c r="I9" s="532">
        <v>115.59699415787007</v>
      </c>
      <c r="J9" s="532">
        <v>102.74753320998113</v>
      </c>
      <c r="K9" s="532">
        <v>117.32384335984364</v>
      </c>
      <c r="L9" s="559">
        <f t="shared" si="7"/>
        <v>-0.11115739679476888</v>
      </c>
      <c r="M9" s="559">
        <f t="shared" si="7"/>
        <v>0.1418653051268246</v>
      </c>
      <c r="N9" s="533"/>
      <c r="O9" s="532">
        <v>29.317196596868691</v>
      </c>
      <c r="P9" s="532">
        <v>27.420778823518226</v>
      </c>
      <c r="Q9" s="532">
        <v>30.079000338003599</v>
      </c>
      <c r="R9" s="532">
        <v>28.780018399479559</v>
      </c>
      <c r="S9" s="532">
        <v>26.385476937181821</v>
      </c>
      <c r="T9" s="532">
        <v>20.565584117638672</v>
      </c>
      <c r="U9" s="532">
        <v>26.770310300823205</v>
      </c>
      <c r="V9" s="532">
        <v>29.026161854337431</v>
      </c>
      <c r="W9" s="608">
        <f t="shared" si="8"/>
        <v>8.552581566880546E-3</v>
      </c>
      <c r="X9" s="608">
        <f t="shared" si="9"/>
        <v>8.4266918394474422E-2</v>
      </c>
      <c r="Y9" s="883"/>
      <c r="Z9" s="532">
        <f>O9+P9</f>
        <v>56.737975420386917</v>
      </c>
      <c r="AA9" s="532">
        <f>Q9+R9</f>
        <v>58.859018737483154</v>
      </c>
      <c r="AB9" s="532">
        <f t="shared" si="3"/>
        <v>46.951061054820492</v>
      </c>
      <c r="AC9" s="533">
        <f t="shared" si="10"/>
        <v>55.796472155160636</v>
      </c>
      <c r="AE9" s="535" t="s">
        <v>17</v>
      </c>
      <c r="AF9" s="574"/>
      <c r="AG9" s="574"/>
      <c r="AH9" s="574"/>
      <c r="AI9" s="574"/>
      <c r="AJ9" s="574"/>
      <c r="AK9" s="574"/>
      <c r="AL9" s="532">
        <f t="shared" si="4"/>
        <v>115.59699415787007</v>
      </c>
      <c r="AM9" s="532">
        <f t="shared" si="4"/>
        <v>102.74753320998113</v>
      </c>
      <c r="AN9" s="532"/>
      <c r="AO9" s="565"/>
      <c r="AP9" s="559"/>
      <c r="AQ9" s="532"/>
      <c r="AR9" s="527"/>
      <c r="AS9" s="527"/>
      <c r="AT9" s="527"/>
      <c r="AU9" s="527"/>
      <c r="AV9" s="527"/>
      <c r="AW9" s="527"/>
      <c r="AX9" s="527"/>
      <c r="AY9" s="527"/>
      <c r="AZ9" s="537"/>
      <c r="BA9" s="384"/>
      <c r="BB9" s="384"/>
      <c r="BC9" s="384"/>
      <c r="BD9" s="384"/>
    </row>
    <row r="10" spans="1:56" x14ac:dyDescent="0.25">
      <c r="A10" s="384"/>
      <c r="B10" s="535" t="s">
        <v>18</v>
      </c>
      <c r="C10" s="532"/>
      <c r="D10" s="532"/>
      <c r="E10" s="532"/>
      <c r="F10" s="532"/>
      <c r="G10" s="532"/>
      <c r="H10" s="532"/>
      <c r="I10" s="532">
        <v>35.641912172501151</v>
      </c>
      <c r="J10" s="532">
        <v>32.585877733912916</v>
      </c>
      <c r="K10" s="532">
        <v>39.358966339713312</v>
      </c>
      <c r="L10" s="559">
        <f t="shared" si="7"/>
        <v>-8.5742718398427065E-2</v>
      </c>
      <c r="M10" s="559">
        <f t="shared" si="7"/>
        <v>0.20785349595636271</v>
      </c>
      <c r="N10" s="533"/>
      <c r="O10" s="532">
        <v>9.0393435734367067</v>
      </c>
      <c r="P10" s="532">
        <v>8.4546228701646342</v>
      </c>
      <c r="Q10" s="532">
        <v>9.2742298023738687</v>
      </c>
      <c r="R10" s="532">
        <v>8.8737159265259393</v>
      </c>
      <c r="S10" s="532">
        <v>6.77950768007753</v>
      </c>
      <c r="T10" s="532">
        <v>7.1864294396399391</v>
      </c>
      <c r="U10" s="532">
        <v>9.0887452063263918</v>
      </c>
      <c r="V10" s="532">
        <v>9.5311954078690579</v>
      </c>
      <c r="W10" s="608">
        <f t="shared" si="8"/>
        <v>7.4092915165081541E-2</v>
      </c>
      <c r="X10" s="608">
        <f t="shared" si="9"/>
        <v>4.868110960297245E-2</v>
      </c>
      <c r="Y10" s="883"/>
      <c r="Z10" s="532">
        <f>O10+P10</f>
        <v>17.493966443601341</v>
      </c>
      <c r="AA10" s="532">
        <f>Q10+R10</f>
        <v>18.147945728899806</v>
      </c>
      <c r="AB10" s="532">
        <f t="shared" si="3"/>
        <v>13.96593711971747</v>
      </c>
      <c r="AC10" s="533">
        <f t="shared" si="10"/>
        <v>18.61994061419545</v>
      </c>
      <c r="AE10" s="535" t="s">
        <v>18</v>
      </c>
      <c r="AF10" s="574"/>
      <c r="AG10" s="574"/>
      <c r="AH10" s="574"/>
      <c r="AI10" s="574"/>
      <c r="AJ10" s="574"/>
      <c r="AK10" s="574"/>
      <c r="AL10" s="532">
        <f t="shared" si="4"/>
        <v>35.641912172501151</v>
      </c>
      <c r="AM10" s="532">
        <f t="shared" si="4"/>
        <v>32.585877733912916</v>
      </c>
      <c r="AN10" s="532"/>
      <c r="AO10" s="565"/>
      <c r="AP10" s="559"/>
      <c r="AQ10" s="532"/>
      <c r="AR10" s="527"/>
      <c r="AS10" s="527"/>
      <c r="AT10" s="527"/>
      <c r="AU10" s="527"/>
      <c r="AV10" s="527"/>
      <c r="AW10" s="527"/>
      <c r="AX10" s="527"/>
      <c r="AY10" s="527"/>
      <c r="AZ10" s="536"/>
      <c r="BA10" s="384"/>
      <c r="BB10" s="384"/>
      <c r="BC10" s="384"/>
      <c r="BD10" s="384"/>
    </row>
    <row r="11" spans="1:56" x14ac:dyDescent="0.25">
      <c r="A11" s="384"/>
      <c r="B11" s="401" t="s">
        <v>19</v>
      </c>
      <c r="C11" s="403"/>
      <c r="D11" s="403"/>
      <c r="E11" s="403"/>
      <c r="F11" s="403"/>
      <c r="G11" s="403"/>
      <c r="H11" s="403"/>
      <c r="I11" s="403">
        <v>110.31474529924304</v>
      </c>
      <c r="J11" s="403">
        <v>96.051495877596153</v>
      </c>
      <c r="K11" s="403">
        <v>98.238720540033725</v>
      </c>
      <c r="L11" s="568">
        <f t="shared" si="7"/>
        <v>-0.12929594663846589</v>
      </c>
      <c r="M11" s="568">
        <f t="shared" si="7"/>
        <v>2.277137531751583E-2</v>
      </c>
      <c r="N11" s="533"/>
      <c r="O11" s="403">
        <v>27.9775360858829</v>
      </c>
      <c r="P11" s="403">
        <v>26.167775847979073</v>
      </c>
      <c r="Q11" s="403">
        <v>28.704528913711428</v>
      </c>
      <c r="R11" s="403">
        <v>27.464904451669646</v>
      </c>
      <c r="S11" s="403">
        <v>23.780905673000465</v>
      </c>
      <c r="T11" s="403">
        <v>19.625831885984304</v>
      </c>
      <c r="U11" s="403">
        <v>24.398849576654712</v>
      </c>
      <c r="V11" s="403">
        <v>28.245908741956676</v>
      </c>
      <c r="W11" s="609">
        <f t="shared" si="8"/>
        <v>2.8436446653632874E-2</v>
      </c>
      <c r="X11" s="920">
        <f t="shared" si="9"/>
        <v>0.15767379331617759</v>
      </c>
      <c r="Y11" s="172"/>
      <c r="Z11" s="403">
        <f>O12+P12</f>
        <v>239.48580756696759</v>
      </c>
      <c r="AA11" s="403">
        <f>Q12+R11</f>
        <v>143.82926975379399</v>
      </c>
      <c r="AB11" s="403">
        <f t="shared" si="3"/>
        <v>43.406737558984773</v>
      </c>
      <c r="AC11" s="1014">
        <f t="shared" si="10"/>
        <v>52.644758318611387</v>
      </c>
      <c r="AE11" s="401" t="s">
        <v>19</v>
      </c>
      <c r="AF11" s="799"/>
      <c r="AG11" s="799"/>
      <c r="AH11" s="799"/>
      <c r="AI11" s="799"/>
      <c r="AJ11" s="799"/>
      <c r="AK11" s="799"/>
      <c r="AL11" s="403">
        <f t="shared" si="4"/>
        <v>110.31474529924304</v>
      </c>
      <c r="AM11" s="403">
        <f t="shared" si="4"/>
        <v>96.051495877596153</v>
      </c>
      <c r="AN11" s="403"/>
      <c r="AO11" s="567"/>
      <c r="AP11" s="568"/>
      <c r="AQ11" s="532"/>
      <c r="AR11" s="402"/>
      <c r="AS11" s="402"/>
      <c r="AT11" s="402"/>
      <c r="AU11" s="402"/>
      <c r="AV11" s="402"/>
      <c r="AW11" s="402"/>
      <c r="AX11" s="402"/>
      <c r="AY11" s="402"/>
      <c r="AZ11" s="538"/>
      <c r="BA11" s="402"/>
      <c r="BB11" s="402"/>
      <c r="BC11" s="402"/>
      <c r="BD11" s="402"/>
    </row>
    <row r="12" spans="1:56" x14ac:dyDescent="0.25">
      <c r="A12" s="384"/>
      <c r="B12" s="530" t="s">
        <v>105</v>
      </c>
      <c r="C12" s="915">
        <v>855</v>
      </c>
      <c r="D12" s="915">
        <v>775</v>
      </c>
      <c r="E12" s="915">
        <v>515</v>
      </c>
      <c r="F12" s="915">
        <v>625</v>
      </c>
      <c r="G12" s="915">
        <v>560</v>
      </c>
      <c r="H12" s="915">
        <v>505</v>
      </c>
      <c r="I12" s="524">
        <f>SUM(I13:I17)</f>
        <v>476.43626153638382</v>
      </c>
      <c r="J12" s="524">
        <f t="shared" ref="J12:K12" si="11">SUM(J13:J17)</f>
        <v>422.17387336446427</v>
      </c>
      <c r="K12" s="524">
        <f t="shared" si="11"/>
        <v>456.02484557981984</v>
      </c>
      <c r="L12" s="916">
        <f>IF(ISERROR(J12/I12),"N/A",IF(I12&lt;0,"N/A",IF(J12&lt;0,"N/A",IF(J12/I12-1&gt;300%,"&gt;±300%",IF(J12/I12-1&lt;-300%,"&gt;±300%",J12/I12-1)))))</f>
        <v>-0.11389222977473923</v>
      </c>
      <c r="M12" s="563">
        <f t="shared" si="7"/>
        <v>8.0182536985494268E-2</v>
      </c>
      <c r="N12" s="533"/>
      <c r="O12" s="524">
        <f t="shared" ref="O12" si="12">SUM(O13:O17)</f>
        <v>120.42288527370043</v>
      </c>
      <c r="P12" s="524">
        <f t="shared" ref="P12:V12" si="13">SUM(P13:P17)</f>
        <v>119.06292229326716</v>
      </c>
      <c r="Q12" s="524">
        <f t="shared" si="13"/>
        <v>116.36436530212434</v>
      </c>
      <c r="R12" s="524">
        <f t="shared" si="13"/>
        <v>120.58608866729192</v>
      </c>
      <c r="S12" s="524">
        <f t="shared" si="13"/>
        <v>69.832585545308064</v>
      </c>
      <c r="T12" s="524">
        <f t="shared" si="13"/>
        <v>97.065973165819898</v>
      </c>
      <c r="U12" s="524">
        <f t="shared" si="13"/>
        <v>121.33979117200853</v>
      </c>
      <c r="V12" s="524">
        <f t="shared" si="13"/>
        <v>133.93552348132775</v>
      </c>
      <c r="W12" s="607">
        <f>IF(ISERROR(V12/R12),"N/A",IF(R12&lt;0,"N/A",IF(V12&lt;0,"N/A",IF(V12/R12-1&gt;300%,"&gt;±300%",IF(V12/R12-1&lt;-300%,"&gt;±300%",V12/R12-1)))))</f>
        <v>0.11070460085050238</v>
      </c>
      <c r="X12" s="607">
        <f t="shared" si="9"/>
        <v>0.10380545563543775</v>
      </c>
      <c r="Y12" s="883"/>
      <c r="Z12" s="524">
        <f t="shared" ref="Z12:Z23" si="14">O12+P12</f>
        <v>239.48580756696759</v>
      </c>
      <c r="AA12" s="524">
        <f t="shared" ref="AA12:AA23" si="15">Q12+R12</f>
        <v>236.95045396941626</v>
      </c>
      <c r="AB12" s="524">
        <f t="shared" si="3"/>
        <v>166.89855871112798</v>
      </c>
      <c r="AC12" s="524">
        <f t="shared" si="10"/>
        <v>255.2753146533363</v>
      </c>
      <c r="AE12" s="530" t="s">
        <v>5</v>
      </c>
      <c r="AF12" s="524">
        <f t="shared" ref="AF12:AK12" si="16">C12</f>
        <v>855</v>
      </c>
      <c r="AG12" s="524">
        <f t="shared" si="16"/>
        <v>775</v>
      </c>
      <c r="AH12" s="524">
        <f t="shared" si="16"/>
        <v>515</v>
      </c>
      <c r="AI12" s="524">
        <f t="shared" si="16"/>
        <v>625</v>
      </c>
      <c r="AJ12" s="524">
        <f t="shared" si="16"/>
        <v>560</v>
      </c>
      <c r="AK12" s="524">
        <f t="shared" si="16"/>
        <v>505</v>
      </c>
      <c r="AL12" s="524">
        <f t="shared" si="4"/>
        <v>476.43626153638382</v>
      </c>
      <c r="AM12" s="524">
        <f t="shared" si="4"/>
        <v>422.17387336446427</v>
      </c>
      <c r="AN12" s="524">
        <f>K12</f>
        <v>456.02484557981984</v>
      </c>
      <c r="AO12" s="563">
        <f>L12</f>
        <v>-0.11389222977473923</v>
      </c>
      <c r="AP12" s="563">
        <f>M12</f>
        <v>8.0182536985494268E-2</v>
      </c>
      <c r="AQ12" s="533"/>
      <c r="AR12" s="524">
        <f t="shared" ref="AR12:AY12" si="17">O12</f>
        <v>120.42288527370043</v>
      </c>
      <c r="AS12" s="524">
        <f t="shared" si="17"/>
        <v>119.06292229326716</v>
      </c>
      <c r="AT12" s="524">
        <f t="shared" si="17"/>
        <v>116.36436530212434</v>
      </c>
      <c r="AU12" s="524">
        <f t="shared" si="17"/>
        <v>120.58608866729192</v>
      </c>
      <c r="AV12" s="524">
        <f t="shared" si="17"/>
        <v>69.832585545308064</v>
      </c>
      <c r="AW12" s="524">
        <f t="shared" si="17"/>
        <v>97.065973165819898</v>
      </c>
      <c r="AX12" s="524">
        <f t="shared" si="17"/>
        <v>121.33979117200853</v>
      </c>
      <c r="AY12" s="524">
        <f t="shared" si="17"/>
        <v>133.93552348132775</v>
      </c>
      <c r="AZ12" s="569"/>
      <c r="BA12" s="524">
        <f t="shared" ref="BA12:BD12" si="18">Z12</f>
        <v>239.48580756696759</v>
      </c>
      <c r="BB12" s="524">
        <f t="shared" si="18"/>
        <v>236.95045396941626</v>
      </c>
      <c r="BC12" s="524">
        <f t="shared" si="18"/>
        <v>166.89855871112798</v>
      </c>
      <c r="BD12" s="524">
        <f t="shared" si="18"/>
        <v>255.2753146533363</v>
      </c>
    </row>
    <row r="13" spans="1:56" x14ac:dyDescent="0.25">
      <c r="A13" s="384"/>
      <c r="B13" s="535" t="s">
        <v>15</v>
      </c>
      <c r="C13" s="919"/>
      <c r="D13" s="919"/>
      <c r="E13" s="919"/>
      <c r="F13" s="919"/>
      <c r="G13" s="919"/>
      <c r="H13" s="919"/>
      <c r="I13" s="532">
        <v>3.15</v>
      </c>
      <c r="J13" s="532">
        <v>2.85</v>
      </c>
      <c r="K13" s="532">
        <v>3.35</v>
      </c>
      <c r="L13" s="559">
        <f t="shared" ref="L13:L17" si="19">IF(ISERROR(J13/I13),"N/A",IF(I13&lt;0,"N/A",IF(J13&lt;0,"N/A",IF(J13/I13-1&gt;300%,"&gt;±300%",IF(J13/I13-1&lt;-300%,"&gt;±300%",J13/I13-1)))))</f>
        <v>-9.5238095238095233E-2</v>
      </c>
      <c r="M13" s="559">
        <f t="shared" si="7"/>
        <v>0.17543859649122817</v>
      </c>
      <c r="N13" s="533"/>
      <c r="O13" s="532">
        <v>0.77962500000000001</v>
      </c>
      <c r="P13" s="532">
        <v>0.77174999999999994</v>
      </c>
      <c r="Q13" s="532">
        <v>0.78749999999999998</v>
      </c>
      <c r="R13" s="532">
        <v>0.8111250000000001</v>
      </c>
      <c r="S13" s="532">
        <v>0.75</v>
      </c>
      <c r="T13" s="532">
        <v>0.55000000000000004</v>
      </c>
      <c r="U13" s="532">
        <v>0.75</v>
      </c>
      <c r="V13" s="532">
        <v>0.80000000000000027</v>
      </c>
      <c r="W13" s="608">
        <f t="shared" ref="W13:W17" si="20">IF(ISERROR(V13/R13),"N/A",IF(R13&lt;0,"N/A",IF(V13&lt;0,"N/A",IF(V13/R13-1&gt;300%,"&gt;±300%",IF(V13/R13-1&lt;-300%,"&gt;±300%",V13/R13-1)))))</f>
        <v>-1.3715518569887286E-2</v>
      </c>
      <c r="X13" s="608">
        <f t="shared" si="9"/>
        <v>6.6666666666667096E-2</v>
      </c>
      <c r="Y13" s="883"/>
      <c r="Z13" s="782">
        <f t="shared" si="14"/>
        <v>1.5513749999999999</v>
      </c>
      <c r="AA13" s="782">
        <f t="shared" si="15"/>
        <v>1.5986250000000002</v>
      </c>
      <c r="AB13" s="782">
        <f t="shared" si="3"/>
        <v>1.3</v>
      </c>
      <c r="AC13" s="533">
        <f t="shared" si="10"/>
        <v>1.5500000000000003</v>
      </c>
      <c r="AE13" s="535" t="s">
        <v>15</v>
      </c>
      <c r="AF13" s="532"/>
      <c r="AG13" s="532"/>
      <c r="AH13" s="532"/>
      <c r="AI13" s="532"/>
      <c r="AJ13" s="532"/>
      <c r="AK13" s="532"/>
      <c r="AL13" s="532">
        <f t="shared" si="4"/>
        <v>3.15</v>
      </c>
      <c r="AM13" s="532">
        <f t="shared" si="4"/>
        <v>2.85</v>
      </c>
      <c r="AN13" s="532"/>
      <c r="AO13" s="565"/>
      <c r="AP13" s="559"/>
      <c r="AQ13" s="539"/>
      <c r="AR13" s="527"/>
      <c r="AS13" s="527"/>
      <c r="AT13" s="527"/>
      <c r="AU13" s="527"/>
      <c r="AV13" s="527"/>
      <c r="AW13" s="527"/>
      <c r="AX13" s="527"/>
      <c r="AY13" s="527"/>
      <c r="AZ13" s="540"/>
      <c r="BA13" s="384"/>
      <c r="BB13" s="384"/>
      <c r="BC13" s="384"/>
      <c r="BD13" s="384"/>
    </row>
    <row r="14" spans="1:56" x14ac:dyDescent="0.25">
      <c r="A14" s="384"/>
      <c r="B14" s="535" t="s">
        <v>16</v>
      </c>
      <c r="C14" s="532"/>
      <c r="D14" s="532"/>
      <c r="E14" s="532"/>
      <c r="F14" s="532"/>
      <c r="G14" s="532"/>
      <c r="H14" s="532"/>
      <c r="I14" s="532">
        <v>4.052412110506765</v>
      </c>
      <c r="J14" s="532">
        <v>3.9280814591160906</v>
      </c>
      <c r="K14" s="532">
        <v>4.0703212753397553</v>
      </c>
      <c r="L14" s="559">
        <f t="shared" si="19"/>
        <v>-3.0680653398582058E-2</v>
      </c>
      <c r="M14" s="559">
        <f t="shared" si="7"/>
        <v>3.6211014894704352E-2</v>
      </c>
      <c r="N14" s="533"/>
      <c r="O14" s="532">
        <v>0.95231684596908983</v>
      </c>
      <c r="P14" s="532">
        <v>0.98270993679789076</v>
      </c>
      <c r="Q14" s="532">
        <v>1.0333650881792251</v>
      </c>
      <c r="R14" s="532">
        <v>1.0840202395605598</v>
      </c>
      <c r="S14" s="532">
        <v>0.93029842327998891</v>
      </c>
      <c r="T14" s="532">
        <v>0.87052763718163406</v>
      </c>
      <c r="U14" s="532">
        <v>1.0833681243130111</v>
      </c>
      <c r="V14" s="532">
        <v>1.0438872743414562</v>
      </c>
      <c r="W14" s="608">
        <f t="shared" si="20"/>
        <v>-3.7022339394117476E-2</v>
      </c>
      <c r="X14" s="608">
        <f t="shared" si="9"/>
        <v>-3.6442691164271235E-2</v>
      </c>
      <c r="Y14" s="883"/>
      <c r="Z14" s="782">
        <f t="shared" si="14"/>
        <v>1.9350267827669807</v>
      </c>
      <c r="AA14" s="782">
        <f t="shared" si="15"/>
        <v>2.1173853277397852</v>
      </c>
      <c r="AB14" s="782">
        <f t="shared" si="3"/>
        <v>1.8008260604616231</v>
      </c>
      <c r="AC14" s="533">
        <f t="shared" si="10"/>
        <v>2.1272553986544676</v>
      </c>
      <c r="AE14" s="535" t="s">
        <v>16</v>
      </c>
      <c r="AF14" s="532"/>
      <c r="AG14" s="532"/>
      <c r="AH14" s="532"/>
      <c r="AI14" s="532"/>
      <c r="AJ14" s="532"/>
      <c r="AK14" s="532"/>
      <c r="AL14" s="532">
        <f t="shared" si="4"/>
        <v>4.052412110506765</v>
      </c>
      <c r="AM14" s="532">
        <f t="shared" si="4"/>
        <v>3.9280814591160906</v>
      </c>
      <c r="AN14" s="570"/>
      <c r="AO14" s="565"/>
      <c r="AP14" s="559"/>
      <c r="AQ14" s="539"/>
      <c r="AR14" s="527"/>
      <c r="AS14" s="527"/>
      <c r="AT14" s="527"/>
      <c r="AU14" s="527"/>
      <c r="AV14" s="527"/>
      <c r="AW14" s="527"/>
      <c r="AX14" s="527"/>
      <c r="AY14" s="527"/>
      <c r="AZ14" s="540"/>
      <c r="BA14" s="384"/>
      <c r="BB14" s="384"/>
      <c r="BC14" s="384"/>
      <c r="BD14" s="384"/>
    </row>
    <row r="15" spans="1:56" x14ac:dyDescent="0.25">
      <c r="A15" s="384"/>
      <c r="B15" s="535" t="s">
        <v>17</v>
      </c>
      <c r="C15" s="532"/>
      <c r="D15" s="532"/>
      <c r="E15" s="532"/>
      <c r="F15" s="532"/>
      <c r="G15" s="532"/>
      <c r="H15" s="532"/>
      <c r="I15" s="532">
        <v>187.4376351734617</v>
      </c>
      <c r="J15" s="532">
        <v>162.41693582805777</v>
      </c>
      <c r="K15" s="532">
        <v>170.53778261946067</v>
      </c>
      <c r="L15" s="559">
        <f t="shared" si="19"/>
        <v>-0.133488129650424</v>
      </c>
      <c r="M15" s="559">
        <f t="shared" si="7"/>
        <v>5.0000000000000044E-2</v>
      </c>
      <c r="N15" s="533"/>
      <c r="O15" s="532">
        <v>46.859408793365425</v>
      </c>
      <c r="P15" s="532">
        <v>46.859408793365425</v>
      </c>
      <c r="Q15" s="532">
        <v>46.859408793365425</v>
      </c>
      <c r="R15" s="532">
        <v>46.859408793365425</v>
      </c>
      <c r="S15" s="532">
        <v>42.2</v>
      </c>
      <c r="T15" s="532">
        <v>35.870000000000005</v>
      </c>
      <c r="U15" s="532">
        <v>42.173467914028883</v>
      </c>
      <c r="V15" s="532">
        <v>42.173467914028883</v>
      </c>
      <c r="W15" s="608">
        <f t="shared" si="20"/>
        <v>-9.9999999999999978E-2</v>
      </c>
      <c r="X15" s="608">
        <f t="shared" si="9"/>
        <v>0</v>
      </c>
      <c r="Y15" s="883"/>
      <c r="Z15" s="782">
        <f t="shared" si="14"/>
        <v>93.71881758673085</v>
      </c>
      <c r="AA15" s="782">
        <f t="shared" si="15"/>
        <v>93.71881758673085</v>
      </c>
      <c r="AB15" s="782">
        <f t="shared" si="3"/>
        <v>78.070000000000007</v>
      </c>
      <c r="AC15" s="533">
        <f t="shared" si="10"/>
        <v>84.346935828057767</v>
      </c>
      <c r="AE15" s="535" t="s">
        <v>17</v>
      </c>
      <c r="AF15" s="532"/>
      <c r="AG15" s="532"/>
      <c r="AH15" s="532"/>
      <c r="AI15" s="532"/>
      <c r="AJ15" s="532"/>
      <c r="AK15" s="532"/>
      <c r="AL15" s="532">
        <f t="shared" si="4"/>
        <v>187.4376351734617</v>
      </c>
      <c r="AM15" s="532">
        <f t="shared" si="4"/>
        <v>162.41693582805777</v>
      </c>
      <c r="AN15" s="532"/>
      <c r="AO15" s="565"/>
      <c r="AP15" s="559"/>
      <c r="AQ15" s="523"/>
      <c r="AR15" s="527"/>
      <c r="AS15" s="527"/>
      <c r="AT15" s="527"/>
      <c r="AU15" s="527"/>
      <c r="AV15" s="527"/>
      <c r="AW15" s="527"/>
      <c r="AX15" s="527"/>
      <c r="AY15" s="527"/>
      <c r="AZ15" s="539"/>
      <c r="BA15" s="384"/>
      <c r="BB15" s="384"/>
      <c r="BC15" s="384"/>
      <c r="BD15" s="384"/>
    </row>
    <row r="16" spans="1:56" x14ac:dyDescent="0.25">
      <c r="A16" s="384"/>
      <c r="B16" s="535" t="s">
        <v>18</v>
      </c>
      <c r="C16" s="532"/>
      <c r="D16" s="532"/>
      <c r="E16" s="532"/>
      <c r="F16" s="532"/>
      <c r="G16" s="532"/>
      <c r="H16" s="532"/>
      <c r="I16" s="532">
        <v>276.49621425241537</v>
      </c>
      <c r="J16" s="532">
        <v>247.87885607729038</v>
      </c>
      <c r="K16" s="532">
        <v>272.66674168501942</v>
      </c>
      <c r="L16" s="559">
        <f t="shared" si="19"/>
        <v>-0.10350000000000004</v>
      </c>
      <c r="M16" s="559">
        <f t="shared" si="7"/>
        <v>0.10000000000000009</v>
      </c>
      <c r="N16" s="533"/>
      <c r="O16" s="532">
        <v>70.50653463436592</v>
      </c>
      <c r="P16" s="532">
        <v>69.124053563103843</v>
      </c>
      <c r="Q16" s="532">
        <v>66.359091420579688</v>
      </c>
      <c r="R16" s="532">
        <v>70.50653463436592</v>
      </c>
      <c r="S16" s="532">
        <v>24.677287122028069</v>
      </c>
      <c r="T16" s="532">
        <v>58.755445528638262</v>
      </c>
      <c r="U16" s="532">
        <v>76.312955133666634</v>
      </c>
      <c r="V16" s="532">
        <v>88.133168292957407</v>
      </c>
      <c r="W16" s="608">
        <f t="shared" si="20"/>
        <v>0.25</v>
      </c>
      <c r="X16" s="608">
        <f t="shared" si="9"/>
        <v>0.15489130434782639</v>
      </c>
      <c r="Y16" s="883"/>
      <c r="Z16" s="782">
        <f t="shared" si="14"/>
        <v>139.63058819746976</v>
      </c>
      <c r="AA16" s="782">
        <f t="shared" si="15"/>
        <v>136.86562605494561</v>
      </c>
      <c r="AB16" s="782">
        <f t="shared" si="3"/>
        <v>83.432732650666338</v>
      </c>
      <c r="AC16" s="533">
        <f t="shared" si="10"/>
        <v>164.44612342662404</v>
      </c>
      <c r="AE16" s="535" t="s">
        <v>18</v>
      </c>
      <c r="AF16" s="532"/>
      <c r="AG16" s="532"/>
      <c r="AH16" s="532"/>
      <c r="AI16" s="532"/>
      <c r="AJ16" s="532"/>
      <c r="AK16" s="532"/>
      <c r="AL16" s="532">
        <f t="shared" si="4"/>
        <v>276.49621425241537</v>
      </c>
      <c r="AM16" s="532">
        <f t="shared" si="4"/>
        <v>247.87885607729038</v>
      </c>
      <c r="AN16" s="532"/>
      <c r="AO16" s="565"/>
      <c r="AP16" s="559"/>
      <c r="AQ16" s="523"/>
      <c r="AR16" s="527"/>
      <c r="AS16" s="527"/>
      <c r="AT16" s="527"/>
      <c r="AU16" s="527"/>
      <c r="AV16" s="527"/>
      <c r="AW16" s="527"/>
      <c r="AX16" s="527"/>
      <c r="AY16" s="527"/>
      <c r="AZ16" s="536"/>
      <c r="BA16" s="384"/>
      <c r="BB16" s="384"/>
      <c r="BC16" s="384"/>
      <c r="BD16" s="384"/>
    </row>
    <row r="17" spans="1:56" x14ac:dyDescent="0.25">
      <c r="A17" s="384"/>
      <c r="B17" s="401" t="s">
        <v>19</v>
      </c>
      <c r="C17" s="403"/>
      <c r="D17" s="403"/>
      <c r="E17" s="403"/>
      <c r="F17" s="403"/>
      <c r="G17" s="403"/>
      <c r="H17" s="403"/>
      <c r="I17" s="403">
        <v>5.3</v>
      </c>
      <c r="J17" s="403">
        <v>5.0999999999999996</v>
      </c>
      <c r="K17" s="403">
        <v>5.4</v>
      </c>
      <c r="L17" s="568">
        <f t="shared" si="19"/>
        <v>-3.7735849056603765E-2</v>
      </c>
      <c r="M17" s="568">
        <f t="shared" si="7"/>
        <v>5.8823529411764941E-2</v>
      </c>
      <c r="N17" s="533"/>
      <c r="O17" s="403">
        <v>1.325</v>
      </c>
      <c r="P17" s="403">
        <v>1.325</v>
      </c>
      <c r="Q17" s="403">
        <v>1.325</v>
      </c>
      <c r="R17" s="403">
        <v>1.325</v>
      </c>
      <c r="S17" s="403">
        <v>1.2749999999999999</v>
      </c>
      <c r="T17" s="403">
        <v>1.02</v>
      </c>
      <c r="U17" s="403">
        <v>1.02</v>
      </c>
      <c r="V17" s="403">
        <v>1.7849999999999997</v>
      </c>
      <c r="W17" s="609">
        <f t="shared" si="20"/>
        <v>0.34716981132075464</v>
      </c>
      <c r="X17" s="920">
        <f t="shared" si="9"/>
        <v>0.74999999999999978</v>
      </c>
      <c r="Y17" s="172"/>
      <c r="Z17" s="403">
        <f t="shared" si="14"/>
        <v>2.65</v>
      </c>
      <c r="AA17" s="403">
        <f t="shared" si="15"/>
        <v>2.65</v>
      </c>
      <c r="AB17" s="403">
        <f t="shared" si="3"/>
        <v>2.2949999999999999</v>
      </c>
      <c r="AC17" s="909">
        <f t="shared" si="10"/>
        <v>2.8049999999999997</v>
      </c>
      <c r="AE17" s="401" t="s">
        <v>19</v>
      </c>
      <c r="AF17" s="403"/>
      <c r="AG17" s="403"/>
      <c r="AH17" s="403"/>
      <c r="AI17" s="403"/>
      <c r="AJ17" s="403"/>
      <c r="AK17" s="403"/>
      <c r="AL17" s="403">
        <f t="shared" si="4"/>
        <v>5.3</v>
      </c>
      <c r="AM17" s="403">
        <f t="shared" si="4"/>
        <v>5.0999999999999996</v>
      </c>
      <c r="AN17" s="403"/>
      <c r="AO17" s="567"/>
      <c r="AP17" s="568"/>
      <c r="AQ17" s="523"/>
      <c r="AR17" s="402"/>
      <c r="AS17" s="402"/>
      <c r="AT17" s="402"/>
      <c r="AU17" s="402"/>
      <c r="AV17" s="402"/>
      <c r="AW17" s="402"/>
      <c r="AX17" s="402"/>
      <c r="AY17" s="402"/>
      <c r="AZ17" s="538"/>
      <c r="BA17" s="402"/>
      <c r="BB17" s="402"/>
      <c r="BC17" s="402"/>
      <c r="BD17" s="402"/>
    </row>
    <row r="18" spans="1:56" x14ac:dyDescent="0.25">
      <c r="A18" s="384"/>
      <c r="B18" s="530" t="s">
        <v>106</v>
      </c>
      <c r="C18" s="915">
        <v>5</v>
      </c>
      <c r="D18" s="915">
        <v>5</v>
      </c>
      <c r="E18" s="915">
        <v>5</v>
      </c>
      <c r="F18" s="915">
        <v>5</v>
      </c>
      <c r="G18" s="915">
        <v>10</v>
      </c>
      <c r="H18" s="915">
        <v>10</v>
      </c>
      <c r="I18" s="524">
        <f>SUM(I19:I23)</f>
        <v>58.149078516249638</v>
      </c>
      <c r="J18" s="524">
        <f t="shared" ref="J18:K18" si="21">SUM(J19:J23)</f>
        <v>56.491183381003999</v>
      </c>
      <c r="K18" s="524">
        <f t="shared" si="21"/>
        <v>59.427022109742019</v>
      </c>
      <c r="L18" s="916">
        <f>IF(ISERROR(J18/I18),"N/A",IF(I18&lt;0,"N/A",IF(J18&lt;0,"N/A",IF(J18/I18-1&gt;300%,"&gt;±300%",IF(J18/I18-1&lt;-300%,"&gt;±300%",J18/I18-1)))))</f>
        <v>-2.8511116212827758E-2</v>
      </c>
      <c r="M18" s="563">
        <f t="shared" si="7"/>
        <v>5.1969857118008944E-2</v>
      </c>
      <c r="N18" s="533"/>
      <c r="O18" s="524">
        <f>SUM(O19:O23)</f>
        <v>15.118760414224907</v>
      </c>
      <c r="P18" s="524">
        <f t="shared" ref="P18:V18" si="22">SUM(P19:P23)</f>
        <v>13.955778843899912</v>
      </c>
      <c r="Q18" s="524">
        <f t="shared" si="22"/>
        <v>13.810406147609289</v>
      </c>
      <c r="R18" s="524">
        <f t="shared" si="22"/>
        <v>15.26413311051553</v>
      </c>
      <c r="S18" s="524">
        <f t="shared" si="22"/>
        <v>13.516393937997215</v>
      </c>
      <c r="T18" s="524">
        <f t="shared" si="22"/>
        <v>13.357738841482027</v>
      </c>
      <c r="U18" s="524">
        <f t="shared" si="22"/>
        <v>14.43175220980239</v>
      </c>
      <c r="V18" s="524">
        <f t="shared" si="22"/>
        <v>15.181752209802388</v>
      </c>
      <c r="W18" s="607">
        <f>IF(ISERROR(V18/R18),"N/A",IF(R18&lt;0,"N/A",IF(V18&lt;0,"N/A",IF(V18/R18-1&gt;300%,"&gt;±300%",IF(V18/R18-1&lt;-300%,"&gt;±300%",V18/R18-1)))))</f>
        <v>-5.3970245225645197E-3</v>
      </c>
      <c r="X18" s="607">
        <f t="shared" si="9"/>
        <v>5.1968741501158933E-2</v>
      </c>
      <c r="Y18" s="883"/>
      <c r="Z18" s="524">
        <f t="shared" si="14"/>
        <v>29.074539258124819</v>
      </c>
      <c r="AA18" s="524">
        <f t="shared" si="15"/>
        <v>29.074539258124819</v>
      </c>
      <c r="AB18" s="524">
        <f t="shared" si="3"/>
        <v>26.87413277947924</v>
      </c>
      <c r="AC18" s="524">
        <f t="shared" si="10"/>
        <v>29.61350441960478</v>
      </c>
      <c r="AE18" s="530" t="s">
        <v>6</v>
      </c>
      <c r="AF18" s="524">
        <f t="shared" ref="AF18:AK18" si="23">C18</f>
        <v>5</v>
      </c>
      <c r="AG18" s="524">
        <f t="shared" si="23"/>
        <v>5</v>
      </c>
      <c r="AH18" s="524">
        <f t="shared" si="23"/>
        <v>5</v>
      </c>
      <c r="AI18" s="524">
        <f t="shared" si="23"/>
        <v>5</v>
      </c>
      <c r="AJ18" s="524">
        <f t="shared" si="23"/>
        <v>10</v>
      </c>
      <c r="AK18" s="524">
        <f t="shared" si="23"/>
        <v>10</v>
      </c>
      <c r="AL18" s="524">
        <f t="shared" si="4"/>
        <v>58.149078516249638</v>
      </c>
      <c r="AM18" s="524">
        <f t="shared" si="4"/>
        <v>56.491183381003999</v>
      </c>
      <c r="AN18" s="524">
        <f>K18</f>
        <v>59.427022109742019</v>
      </c>
      <c r="AO18" s="563">
        <f>L18</f>
        <v>-2.8511116212827758E-2</v>
      </c>
      <c r="AP18" s="563">
        <f>M18</f>
        <v>5.1969857118008944E-2</v>
      </c>
      <c r="AQ18" s="541"/>
      <c r="AR18" s="524">
        <f t="shared" ref="AR18:AY18" si="24">O18</f>
        <v>15.118760414224907</v>
      </c>
      <c r="AS18" s="524">
        <f t="shared" si="24"/>
        <v>13.955778843899912</v>
      </c>
      <c r="AT18" s="524">
        <f t="shared" si="24"/>
        <v>13.810406147609289</v>
      </c>
      <c r="AU18" s="524">
        <f t="shared" si="24"/>
        <v>15.26413311051553</v>
      </c>
      <c r="AV18" s="524">
        <f t="shared" si="24"/>
        <v>13.516393937997215</v>
      </c>
      <c r="AW18" s="524">
        <f t="shared" si="24"/>
        <v>13.357738841482027</v>
      </c>
      <c r="AX18" s="524">
        <f t="shared" si="24"/>
        <v>14.43175220980239</v>
      </c>
      <c r="AY18" s="524">
        <f t="shared" si="24"/>
        <v>15.181752209802388</v>
      </c>
      <c r="AZ18" s="534"/>
      <c r="BA18" s="524">
        <f t="shared" ref="BA18:BD18" si="25">Z18</f>
        <v>29.074539258124819</v>
      </c>
      <c r="BB18" s="524">
        <f t="shared" si="25"/>
        <v>29.074539258124819</v>
      </c>
      <c r="BC18" s="524">
        <f t="shared" si="25"/>
        <v>26.87413277947924</v>
      </c>
      <c r="BD18" s="524">
        <f t="shared" si="25"/>
        <v>29.61350441960478</v>
      </c>
    </row>
    <row r="19" spans="1:56" x14ac:dyDescent="0.25">
      <c r="A19" s="384"/>
      <c r="B19" s="535" t="s">
        <v>15</v>
      </c>
      <c r="C19" s="532"/>
      <c r="D19" s="532"/>
      <c r="E19" s="532"/>
      <c r="F19" s="532"/>
      <c r="G19" s="532"/>
      <c r="H19" s="532"/>
      <c r="I19" s="532">
        <v>3.2734426972831843</v>
      </c>
      <c r="J19" s="532">
        <v>2.9460984275548654</v>
      </c>
      <c r="K19" s="532">
        <v>3.2734426972831843</v>
      </c>
      <c r="L19" s="559">
        <f>IF(ISERROR(J19/I19),"N/A",IF(I19&lt;0,"N/A",IF(J19&lt;0,"N/A",IF(J19/I19-1&gt;300%,"&gt;±300%",IF(J19/I19-1&lt;-300%,"&gt;±300%",J19/I19-1)))))</f>
        <v>-0.10000000000000009</v>
      </c>
      <c r="M19" s="559">
        <f t="shared" si="7"/>
        <v>0.11111111111111138</v>
      </c>
      <c r="N19" s="533"/>
      <c r="O19" s="532">
        <v>0.85109510129362798</v>
      </c>
      <c r="P19" s="532">
        <v>0.78562624734796416</v>
      </c>
      <c r="Q19" s="532">
        <v>0.77744264060475621</v>
      </c>
      <c r="R19" s="532">
        <v>0.85927870803683604</v>
      </c>
      <c r="S19" s="532">
        <v>0.68742296642946854</v>
      </c>
      <c r="T19" s="532">
        <v>0.61377050574059699</v>
      </c>
      <c r="U19" s="532">
        <v>0.77335083723315223</v>
      </c>
      <c r="V19" s="532">
        <v>0.87335083723315221</v>
      </c>
      <c r="W19" s="608">
        <f t="shared" ref="W19:W23" si="26">IF(ISERROR(V19/R19),"N/A",IF(R19&lt;0,"N/A",IF(V19&lt;0,"N/A",IF(V19/R19-1&gt;300%,"&gt;±300%",IF(V19/R19-1&lt;-300%,"&gt;±300%",V19/R19-1)))))</f>
        <v>1.6376676234031606E-2</v>
      </c>
      <c r="X19" s="608">
        <f t="shared" si="9"/>
        <v>0.12930741803781309</v>
      </c>
      <c r="Y19" s="883"/>
      <c r="Z19" s="532">
        <f t="shared" si="14"/>
        <v>1.6367213486415921</v>
      </c>
      <c r="AA19" s="532">
        <f t="shared" si="15"/>
        <v>1.6367213486415921</v>
      </c>
      <c r="AB19" s="532">
        <f t="shared" si="3"/>
        <v>1.3011934721700655</v>
      </c>
      <c r="AC19" s="533">
        <f t="shared" si="10"/>
        <v>1.6467016744663043</v>
      </c>
      <c r="AD19" s="384"/>
      <c r="AE19" s="535" t="s">
        <v>15</v>
      </c>
      <c r="AF19" s="532"/>
      <c r="AG19" s="532"/>
      <c r="AH19" s="532"/>
      <c r="AI19" s="532"/>
      <c r="AJ19" s="532"/>
      <c r="AK19" s="532"/>
      <c r="AL19" s="532">
        <f t="shared" si="4"/>
        <v>3.2734426972831843</v>
      </c>
      <c r="AM19" s="532">
        <f t="shared" si="4"/>
        <v>2.9460984275548654</v>
      </c>
      <c r="AN19" s="532"/>
      <c r="AO19" s="565"/>
      <c r="AP19" s="559"/>
      <c r="AQ19" s="539"/>
      <c r="AR19" s="527"/>
      <c r="AS19" s="527"/>
      <c r="AT19" s="527"/>
      <c r="AU19" s="527"/>
      <c r="AV19" s="527"/>
      <c r="AW19" s="527"/>
      <c r="AX19" s="527"/>
      <c r="AY19" s="527"/>
      <c r="AZ19" s="540"/>
      <c r="BA19" s="384"/>
      <c r="BB19" s="384"/>
      <c r="BC19" s="384"/>
      <c r="BD19" s="384"/>
    </row>
    <row r="20" spans="1:56" x14ac:dyDescent="0.25">
      <c r="A20" s="384"/>
      <c r="B20" s="535" t="s">
        <v>16</v>
      </c>
      <c r="C20" s="532"/>
      <c r="D20" s="532"/>
      <c r="E20" s="532"/>
      <c r="F20" s="532"/>
      <c r="G20" s="532"/>
      <c r="H20" s="532"/>
      <c r="I20" s="532">
        <v>11.256803446024072</v>
      </c>
      <c r="J20" s="532">
        <v>10.356259170342147</v>
      </c>
      <c r="K20" s="532">
        <v>11.256803446024072</v>
      </c>
      <c r="L20" s="559">
        <f>IF(ISERROR(J20/I20),"N/A",IF(I20&lt;0,"N/A",IF(J20&lt;0,"N/A",IF(J20/I20-1&gt;300%,"&gt;±300%",IF(J20/I20-1&lt;-300%,"&gt;±300%",J20/I20-1)))))</f>
        <v>-7.999999999999996E-2</v>
      </c>
      <c r="M20" s="559">
        <f t="shared" si="7"/>
        <v>8.6956521739130377E-2</v>
      </c>
      <c r="N20" s="533"/>
      <c r="O20" s="532">
        <v>2.926768895966259</v>
      </c>
      <c r="P20" s="532">
        <v>2.7016328270457772</v>
      </c>
      <c r="Q20" s="532">
        <v>2.6734908184307171</v>
      </c>
      <c r="R20" s="532">
        <v>2.9549109045813182</v>
      </c>
      <c r="S20" s="532">
        <v>2.4164604730798342</v>
      </c>
      <c r="T20" s="532">
        <v>2.2007050736977063</v>
      </c>
      <c r="U20" s="532">
        <v>2.7185180322148139</v>
      </c>
      <c r="V20" s="532">
        <v>3.0185180322148137</v>
      </c>
      <c r="W20" s="608">
        <f t="shared" si="26"/>
        <v>2.1525903720101436E-2</v>
      </c>
      <c r="X20" s="608">
        <f t="shared" si="9"/>
        <v>0.11035424317402298</v>
      </c>
      <c r="Y20" s="883"/>
      <c r="Z20" s="532">
        <f t="shared" si="14"/>
        <v>5.6284017230120362</v>
      </c>
      <c r="AA20" s="532">
        <f t="shared" si="15"/>
        <v>5.6284017230120353</v>
      </c>
      <c r="AB20" s="532">
        <f t="shared" si="3"/>
        <v>4.6171655467775405</v>
      </c>
      <c r="AC20" s="533">
        <f t="shared" si="10"/>
        <v>5.7370360644296277</v>
      </c>
      <c r="AD20" s="384"/>
      <c r="AE20" s="535" t="s">
        <v>16</v>
      </c>
      <c r="AF20" s="532"/>
      <c r="AG20" s="532"/>
      <c r="AH20" s="532"/>
      <c r="AI20" s="532"/>
      <c r="AJ20" s="532"/>
      <c r="AK20" s="532"/>
      <c r="AL20" s="532">
        <f t="shared" si="4"/>
        <v>11.256803446024072</v>
      </c>
      <c r="AM20" s="532">
        <f t="shared" si="4"/>
        <v>10.356259170342147</v>
      </c>
      <c r="AN20" s="532"/>
      <c r="AO20" s="565"/>
      <c r="AP20" s="559"/>
      <c r="AQ20" s="571"/>
      <c r="AR20" s="527"/>
      <c r="AS20" s="527"/>
      <c r="AT20" s="527"/>
      <c r="AU20" s="527"/>
      <c r="AV20" s="527"/>
      <c r="AW20" s="527"/>
      <c r="AX20" s="527"/>
      <c r="AY20" s="527"/>
      <c r="AZ20" s="540"/>
      <c r="BA20" s="384"/>
      <c r="BB20" s="384"/>
      <c r="BC20" s="384"/>
      <c r="BD20" s="384"/>
    </row>
    <row r="21" spans="1:56" x14ac:dyDescent="0.25">
      <c r="A21" s="384"/>
      <c r="B21" s="535" t="s">
        <v>17</v>
      </c>
      <c r="C21" s="532"/>
      <c r="D21" s="532"/>
      <c r="E21" s="532"/>
      <c r="F21" s="532"/>
      <c r="G21" s="532"/>
      <c r="H21" s="532"/>
      <c r="I21" s="532">
        <v>34</v>
      </c>
      <c r="J21" s="532">
        <v>34</v>
      </c>
      <c r="K21" s="532">
        <v>34</v>
      </c>
      <c r="L21" s="559">
        <f>IF(ISERROR(J21/I21),"N/A",IF(I21&lt;0,"N/A",IF(J21&lt;0,"N/A",IF(J21/I21-1&gt;300%,"&gt;±300%",IF(J21/I21-1&lt;-300%,"&gt;±300%",J21/I21-1)))))</f>
        <v>0</v>
      </c>
      <c r="M21" s="559">
        <f t="shared" si="7"/>
        <v>0</v>
      </c>
      <c r="N21" s="533"/>
      <c r="O21" s="532">
        <v>8.84</v>
      </c>
      <c r="P21" s="532">
        <v>8.16</v>
      </c>
      <c r="Q21" s="532">
        <v>8.0749999999999993</v>
      </c>
      <c r="R21" s="532">
        <v>8.9250000000000007</v>
      </c>
      <c r="S21" s="532">
        <v>8.5</v>
      </c>
      <c r="T21" s="532">
        <v>8.5</v>
      </c>
      <c r="U21" s="532">
        <v>8.5</v>
      </c>
      <c r="V21" s="532">
        <v>8.5</v>
      </c>
      <c r="W21" s="608">
        <f t="shared" si="26"/>
        <v>-4.7619047619047672E-2</v>
      </c>
      <c r="X21" s="608">
        <f t="shared" si="9"/>
        <v>0</v>
      </c>
      <c r="Y21" s="883"/>
      <c r="Z21" s="532">
        <f t="shared" si="14"/>
        <v>17</v>
      </c>
      <c r="AA21" s="532">
        <f t="shared" si="15"/>
        <v>17</v>
      </c>
      <c r="AB21" s="532">
        <f t="shared" si="3"/>
        <v>17</v>
      </c>
      <c r="AC21" s="533">
        <f t="shared" si="10"/>
        <v>17</v>
      </c>
      <c r="AD21" s="384"/>
      <c r="AE21" s="535" t="s">
        <v>17</v>
      </c>
      <c r="AF21" s="532"/>
      <c r="AG21" s="532"/>
      <c r="AH21" s="532"/>
      <c r="AI21" s="532"/>
      <c r="AJ21" s="532"/>
      <c r="AK21" s="532"/>
      <c r="AL21" s="532">
        <f t="shared" si="4"/>
        <v>34</v>
      </c>
      <c r="AM21" s="532">
        <f t="shared" si="4"/>
        <v>34</v>
      </c>
      <c r="AN21" s="532"/>
      <c r="AO21" s="565"/>
      <c r="AP21" s="559"/>
      <c r="AQ21" s="571"/>
      <c r="AR21" s="527"/>
      <c r="AS21" s="527"/>
      <c r="AT21" s="527"/>
      <c r="AU21" s="527"/>
      <c r="AV21" s="527"/>
      <c r="AW21" s="527"/>
      <c r="AX21" s="527"/>
      <c r="AY21" s="527"/>
      <c r="AZ21" s="540"/>
      <c r="BA21" s="384"/>
      <c r="BB21" s="384"/>
      <c r="BC21" s="384"/>
      <c r="BD21" s="384"/>
    </row>
    <row r="22" spans="1:56" x14ac:dyDescent="0.25">
      <c r="A22" s="384"/>
      <c r="B22" s="535" t="s">
        <v>18</v>
      </c>
      <c r="C22" s="532"/>
      <c r="D22" s="532"/>
      <c r="E22" s="532"/>
      <c r="F22" s="532"/>
      <c r="G22" s="532"/>
      <c r="H22" s="532"/>
      <c r="I22" s="532">
        <v>7.2</v>
      </c>
      <c r="J22" s="532">
        <v>6.9634999999999998</v>
      </c>
      <c r="K22" s="532">
        <v>7.5600000000000005</v>
      </c>
      <c r="L22" s="559">
        <f>IF(ISERROR(J22/I22),"N/A",IF(I22&lt;0,"N/A",IF(J22&lt;0,"N/A",IF(J22/I22-1&gt;300%,"&gt;±300%",IF(J22/I22-1&lt;-300%,"&gt;±300%",J22/I22-1)))))</f>
        <v>-3.284722222222225E-2</v>
      </c>
      <c r="M22" s="559">
        <f t="shared" si="7"/>
        <v>8.5660946363179447E-2</v>
      </c>
      <c r="N22" s="533"/>
      <c r="O22" s="532">
        <v>1.8720000000000001</v>
      </c>
      <c r="P22" s="532">
        <v>1.728</v>
      </c>
      <c r="Q22" s="532">
        <v>1.71</v>
      </c>
      <c r="R22" s="532">
        <v>1.8899999999999997</v>
      </c>
      <c r="S22" s="532">
        <v>1.3839956250000001</v>
      </c>
      <c r="T22" s="532">
        <v>1.6538312499999999</v>
      </c>
      <c r="U22" s="532">
        <v>1.82791875</v>
      </c>
      <c r="V22" s="532">
        <v>2.0979187499999998</v>
      </c>
      <c r="W22" s="608">
        <f t="shared" si="26"/>
        <v>0.11000992063492077</v>
      </c>
      <c r="X22" s="608">
        <f t="shared" si="9"/>
        <v>0.1477089722943099</v>
      </c>
      <c r="Y22" s="883"/>
      <c r="Z22" s="532">
        <f t="shared" si="14"/>
        <v>3.6</v>
      </c>
      <c r="AA22" s="532">
        <f t="shared" si="15"/>
        <v>3.5999999999999996</v>
      </c>
      <c r="AB22" s="532">
        <f t="shared" si="3"/>
        <v>3.0378268749999999</v>
      </c>
      <c r="AC22" s="533">
        <f t="shared" si="10"/>
        <v>3.9258375000000001</v>
      </c>
      <c r="AE22" s="535" t="s">
        <v>18</v>
      </c>
      <c r="AF22" s="532"/>
      <c r="AG22" s="532"/>
      <c r="AH22" s="532"/>
      <c r="AI22" s="532"/>
      <c r="AJ22" s="532"/>
      <c r="AK22" s="532"/>
      <c r="AL22" s="532">
        <f t="shared" ref="AL22:AM23" si="27">I22</f>
        <v>7.2</v>
      </c>
      <c r="AM22" s="532">
        <f t="shared" si="27"/>
        <v>6.9634999999999998</v>
      </c>
      <c r="AN22" s="532"/>
      <c r="AO22" s="565"/>
      <c r="AP22" s="559"/>
      <c r="AQ22" s="523"/>
      <c r="AR22" s="527"/>
      <c r="AS22" s="527"/>
      <c r="AT22" s="527"/>
      <c r="AU22" s="527"/>
      <c r="AV22" s="527"/>
      <c r="AW22" s="527"/>
      <c r="AX22" s="527"/>
      <c r="AY22" s="527"/>
      <c r="AZ22" s="536"/>
      <c r="BA22" s="384"/>
      <c r="BB22" s="384"/>
      <c r="BC22" s="384"/>
      <c r="BD22" s="384"/>
    </row>
    <row r="23" spans="1:56" x14ac:dyDescent="0.25">
      <c r="A23" s="384"/>
      <c r="B23" s="401" t="s">
        <v>19</v>
      </c>
      <c r="C23" s="403"/>
      <c r="D23" s="403"/>
      <c r="E23" s="403"/>
      <c r="F23" s="403"/>
      <c r="G23" s="403"/>
      <c r="H23" s="403"/>
      <c r="I23" s="403">
        <v>2.4188323729423824</v>
      </c>
      <c r="J23" s="403">
        <v>2.2253257831069919</v>
      </c>
      <c r="K23" s="403">
        <v>3.3367759664347645</v>
      </c>
      <c r="L23" s="568">
        <f t="shared" ref="L23:M23" si="28">IF(ISERROR(J23/I23),"N/A",IF(I23&lt;0,"N/A",IF(J23&lt;0,"N/A",IF(J23/I23-1&gt;300%,"&gt;±300%",IF(J23/I23-1&lt;-300%,"&gt;±300%",J23/I23-1)))))</f>
        <v>-7.999999999999996E-2</v>
      </c>
      <c r="M23" s="568">
        <f t="shared" si="28"/>
        <v>0.49945504238753302</v>
      </c>
      <c r="N23" s="533"/>
      <c r="O23" s="403">
        <v>0.62889641696501941</v>
      </c>
      <c r="P23" s="403">
        <v>0.58051976950617179</v>
      </c>
      <c r="Q23" s="403">
        <v>0.57447268857381584</v>
      </c>
      <c r="R23" s="403">
        <v>0.63494349789737536</v>
      </c>
      <c r="S23" s="403">
        <v>0.5285148734879106</v>
      </c>
      <c r="T23" s="403">
        <v>0.38943201204372357</v>
      </c>
      <c r="U23" s="403">
        <v>0.61196459035442285</v>
      </c>
      <c r="V23" s="403">
        <v>0.69196459035442281</v>
      </c>
      <c r="W23" s="609">
        <f t="shared" si="26"/>
        <v>8.9804986815163357E-2</v>
      </c>
      <c r="X23" s="920">
        <f t="shared" si="9"/>
        <v>0.13072651794063361</v>
      </c>
      <c r="Y23" s="172"/>
      <c r="Z23" s="403">
        <f t="shared" si="14"/>
        <v>1.2094161864711912</v>
      </c>
      <c r="AA23" s="403">
        <f t="shared" si="15"/>
        <v>1.2094161864711912</v>
      </c>
      <c r="AB23" s="403">
        <f t="shared" si="3"/>
        <v>0.91794688553163417</v>
      </c>
      <c r="AC23" s="909">
        <f t="shared" si="10"/>
        <v>1.3039291807088458</v>
      </c>
      <c r="AE23" s="401" t="s">
        <v>19</v>
      </c>
      <c r="AF23" s="403"/>
      <c r="AG23" s="403"/>
      <c r="AH23" s="403"/>
      <c r="AI23" s="403"/>
      <c r="AJ23" s="403"/>
      <c r="AK23" s="403"/>
      <c r="AL23" s="403">
        <f t="shared" si="27"/>
        <v>2.4188323729423824</v>
      </c>
      <c r="AM23" s="403">
        <f t="shared" si="27"/>
        <v>2.2253257831069919</v>
      </c>
      <c r="AN23" s="403"/>
      <c r="AO23" s="567"/>
      <c r="AP23" s="568"/>
      <c r="AQ23" s="523"/>
      <c r="AR23" s="402"/>
      <c r="AS23" s="402"/>
      <c r="AT23" s="402"/>
      <c r="AU23" s="402"/>
      <c r="AV23" s="402"/>
      <c r="AW23" s="402"/>
      <c r="AX23" s="402"/>
      <c r="AY23" s="402"/>
      <c r="AZ23" s="538"/>
      <c r="BA23" s="402"/>
      <c r="BB23" s="402"/>
      <c r="BC23" s="402"/>
      <c r="BD23" s="402"/>
    </row>
  </sheetData>
  <phoneticPr fontId="24" type="noConversion"/>
  <pageMargins left="0.7" right="0.7" top="0.75" bottom="0.75" header="0.3" footer="0.3"/>
  <pageSetup orientation="portrait" horizontalDpi="300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DBA15-CFD7-4FC1-88BA-ECF86A86AFCE}">
  <sheetPr>
    <tabColor theme="9" tint="-0.249977111117893"/>
  </sheetPr>
  <dimension ref="A1"/>
  <sheetViews>
    <sheetView workbookViewId="0">
      <selection activeCell="E31" sqref="E31"/>
    </sheetView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A665-E71A-4C3C-9307-0B643CD44BE7}">
  <dimension ref="A1:CI66"/>
  <sheetViews>
    <sheetView topLeftCell="A4" zoomScale="90" zoomScaleNormal="90" workbookViewId="0">
      <selection activeCell="A44" sqref="A44"/>
    </sheetView>
  </sheetViews>
  <sheetFormatPr defaultColWidth="9.28515625" defaultRowHeight="14.25" x14ac:dyDescent="0.2"/>
  <cols>
    <col min="1" max="1" width="42.85546875" style="384" bestFit="1" customWidth="1"/>
    <col min="2" max="2" width="27.28515625" style="384" customWidth="1"/>
    <col min="3" max="3" width="6.5703125" style="384" bestFit="1" customWidth="1"/>
    <col min="4" max="7" width="6.7109375" style="384" bestFit="1" customWidth="1"/>
    <col min="8" max="8" width="6.5703125" style="384" bestFit="1" customWidth="1"/>
    <col min="9" max="9" width="7.28515625" style="679" bestFit="1" customWidth="1"/>
    <col min="10" max="10" width="7.28515625" style="384" bestFit="1" customWidth="1"/>
    <col min="11" max="11" width="7.140625" style="384" bestFit="1" customWidth="1"/>
    <col min="12" max="12" width="11" style="384" bestFit="1" customWidth="1"/>
    <col min="13" max="13" width="11.28515625" style="384" bestFit="1" customWidth="1"/>
    <col min="14" max="14" width="3" style="384" customWidth="1"/>
    <col min="15" max="15" width="8.85546875" style="384" bestFit="1" customWidth="1"/>
    <col min="16" max="16" width="8.85546875" style="382" bestFit="1" customWidth="1"/>
    <col min="17" max="17" width="8.28515625" style="382" bestFit="1" customWidth="1"/>
    <col min="18" max="20" width="8.5703125" style="382" bestFit="1" customWidth="1"/>
    <col min="21" max="21" width="8.42578125" style="382" bestFit="1" customWidth="1"/>
    <col min="22" max="23" width="8.85546875" style="382" bestFit="1" customWidth="1"/>
    <col min="24" max="24" width="8.85546875" style="431" bestFit="1" customWidth="1"/>
    <col min="25" max="25" width="8.28515625" style="431" bestFit="1" customWidth="1"/>
    <col min="26" max="28" width="8.5703125" style="431" bestFit="1" customWidth="1"/>
    <col min="29" max="29" width="8.42578125" style="431" bestFit="1" customWidth="1"/>
    <col min="30" max="32" width="8.85546875" style="431" bestFit="1" customWidth="1"/>
    <col min="33" max="33" width="8.42578125" style="430" bestFit="1" customWidth="1"/>
    <col min="34" max="36" width="8.85546875" style="430" bestFit="1" customWidth="1"/>
    <col min="37" max="37" width="8.85546875" style="715" bestFit="1" customWidth="1"/>
    <col min="38" max="40" width="9.140625" style="431" bestFit="1" customWidth="1"/>
    <col min="41" max="41" width="8.42578125" style="431" bestFit="1" customWidth="1"/>
    <col min="42" max="43" width="11.28515625" style="385" bestFit="1" customWidth="1"/>
    <col min="44" max="44" width="7.7109375" style="382" customWidth="1"/>
    <col min="45" max="45" width="8.28515625" style="382" bestFit="1" customWidth="1"/>
    <col min="46" max="46" width="8.5703125" style="395" bestFit="1" customWidth="1"/>
    <col min="47" max="47" width="8" style="395" bestFit="1" customWidth="1"/>
    <col min="48" max="48" width="8.42578125" style="395" bestFit="1" customWidth="1"/>
    <col min="49" max="49" width="8.28515625" style="395" bestFit="1" customWidth="1"/>
    <col min="50" max="50" width="8.5703125" style="395" bestFit="1" customWidth="1"/>
    <col min="51" max="51" width="8" style="395" bestFit="1" customWidth="1"/>
    <col min="52" max="52" width="8.42578125" style="395" bestFit="1" customWidth="1"/>
    <col min="53" max="53" width="8.28515625" style="395" bestFit="1" customWidth="1"/>
    <col min="54" max="54" width="8.5703125" style="395" bestFit="1" customWidth="1"/>
    <col min="55" max="55" width="8.28515625" style="395" bestFit="1" customWidth="1"/>
    <col min="56" max="57" width="8.5703125" style="395" bestFit="1" customWidth="1"/>
    <col min="58" max="58" width="9" style="395" bestFit="1" customWidth="1"/>
    <col min="59" max="60" width="11.28515625" style="382" bestFit="1" customWidth="1"/>
    <col min="61" max="61" width="9.28515625" style="384"/>
    <col min="62" max="62" width="11.5703125" style="395" bestFit="1" customWidth="1"/>
    <col min="63" max="16384" width="9.28515625" style="384"/>
  </cols>
  <sheetData>
    <row r="1" spans="1:64" x14ac:dyDescent="0.2">
      <c r="A1" s="383" t="s">
        <v>144</v>
      </c>
      <c r="D1" s="385"/>
      <c r="N1" s="382"/>
      <c r="P1" s="386"/>
      <c r="Q1" s="386"/>
      <c r="R1" s="386"/>
      <c r="S1" s="386"/>
      <c r="T1" s="386"/>
      <c r="U1" s="386"/>
      <c r="V1" s="386"/>
      <c r="W1" s="386"/>
      <c r="X1" s="430"/>
      <c r="Y1" s="430"/>
      <c r="Z1" s="430"/>
      <c r="AA1" s="430"/>
      <c r="AB1" s="430"/>
      <c r="AC1" s="430"/>
      <c r="AD1" s="430"/>
      <c r="AE1" s="430"/>
      <c r="AF1" s="430"/>
      <c r="AK1" s="679"/>
      <c r="AL1" s="384"/>
      <c r="AM1" s="384"/>
      <c r="AN1" s="384"/>
      <c r="AO1" s="38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386"/>
      <c r="BH1" s="386"/>
      <c r="BJ1" s="404"/>
    </row>
    <row r="2" spans="1:64" ht="22.5" x14ac:dyDescent="0.2">
      <c r="A2" s="388" t="s">
        <v>35</v>
      </c>
      <c r="B2" s="380"/>
      <c r="C2" s="769">
        <v>2013</v>
      </c>
      <c r="D2" s="769">
        <v>2014</v>
      </c>
      <c r="E2" s="769">
        <v>2015</v>
      </c>
      <c r="F2" s="769">
        <v>2016</v>
      </c>
      <c r="G2" s="769">
        <v>2017</v>
      </c>
      <c r="H2" s="769">
        <v>2018</v>
      </c>
      <c r="I2" s="769">
        <v>2019</v>
      </c>
      <c r="J2" s="769">
        <v>2020</v>
      </c>
      <c r="K2" s="769" t="s">
        <v>122</v>
      </c>
      <c r="L2" s="280" t="s">
        <v>128</v>
      </c>
      <c r="M2" s="280" t="s">
        <v>138</v>
      </c>
      <c r="N2" s="178"/>
      <c r="O2" s="925" t="s">
        <v>20</v>
      </c>
      <c r="P2" s="925" t="s">
        <v>34</v>
      </c>
      <c r="Q2" s="925" t="s">
        <v>45</v>
      </c>
      <c r="R2" s="925" t="s">
        <v>46</v>
      </c>
      <c r="S2" s="925" t="s">
        <v>48</v>
      </c>
      <c r="T2" s="925" t="s">
        <v>49</v>
      </c>
      <c r="U2" s="925" t="s">
        <v>53</v>
      </c>
      <c r="V2" s="925" t="s">
        <v>54</v>
      </c>
      <c r="W2" s="925" t="s">
        <v>55</v>
      </c>
      <c r="X2" s="925" t="s">
        <v>56</v>
      </c>
      <c r="Y2" s="925" t="s">
        <v>60</v>
      </c>
      <c r="Z2" s="925" t="s">
        <v>61</v>
      </c>
      <c r="AA2" s="925" t="s">
        <v>62</v>
      </c>
      <c r="AB2" s="925" t="s">
        <v>63</v>
      </c>
      <c r="AC2" s="925" t="s">
        <v>67</v>
      </c>
      <c r="AD2" s="925" t="s">
        <v>70</v>
      </c>
      <c r="AE2" s="925" t="s">
        <v>74</v>
      </c>
      <c r="AF2" s="925" t="s">
        <v>80</v>
      </c>
      <c r="AG2" s="926" t="s">
        <v>82</v>
      </c>
      <c r="AH2" s="926" t="s">
        <v>88</v>
      </c>
      <c r="AI2" s="926" t="s">
        <v>89</v>
      </c>
      <c r="AJ2" s="926" t="s">
        <v>87</v>
      </c>
      <c r="AK2" s="927" t="s">
        <v>90</v>
      </c>
      <c r="AL2" s="925" t="s">
        <v>107</v>
      </c>
      <c r="AM2" s="925" t="s">
        <v>124</v>
      </c>
      <c r="AN2" s="925" t="s">
        <v>132</v>
      </c>
      <c r="AO2" s="927" t="s">
        <v>141</v>
      </c>
      <c r="AP2" s="928" t="s">
        <v>143</v>
      </c>
      <c r="AQ2" s="929" t="s">
        <v>142</v>
      </c>
      <c r="AR2" s="178"/>
      <c r="AS2" s="499" t="s">
        <v>39</v>
      </c>
      <c r="AT2" s="499" t="s">
        <v>40</v>
      </c>
      <c r="AU2" s="499" t="s">
        <v>47</v>
      </c>
      <c r="AV2" s="499" t="s">
        <v>50</v>
      </c>
      <c r="AW2" s="499" t="s">
        <v>57</v>
      </c>
      <c r="AX2" s="499" t="s">
        <v>59</v>
      </c>
      <c r="AY2" s="499" t="s">
        <v>64</v>
      </c>
      <c r="AZ2" s="499" t="s">
        <v>66</v>
      </c>
      <c r="BA2" s="499" t="s">
        <v>71</v>
      </c>
      <c r="BB2" s="499" t="s">
        <v>81</v>
      </c>
      <c r="BC2" s="930" t="s">
        <v>93</v>
      </c>
      <c r="BD2" s="930" t="s">
        <v>94</v>
      </c>
      <c r="BE2" s="930" t="s">
        <v>109</v>
      </c>
      <c r="BF2" s="930" t="s">
        <v>134</v>
      </c>
      <c r="BG2" s="931" t="s">
        <v>136</v>
      </c>
      <c r="BH2" s="931" t="s">
        <v>137</v>
      </c>
      <c r="BI2" s="498"/>
      <c r="BJ2" s="499" t="s">
        <v>69</v>
      </c>
      <c r="BK2" s="438"/>
      <c r="BL2" s="387"/>
    </row>
    <row r="3" spans="1:64" x14ac:dyDescent="0.2">
      <c r="A3" s="119" t="s">
        <v>33</v>
      </c>
      <c r="B3" s="25"/>
      <c r="C3" s="932"/>
      <c r="D3" s="932"/>
      <c r="E3" s="932"/>
      <c r="F3" s="932"/>
      <c r="G3" s="932"/>
      <c r="H3" s="932"/>
      <c r="I3" s="955"/>
      <c r="J3" s="933"/>
      <c r="K3" s="933"/>
      <c r="N3" s="278"/>
      <c r="P3" s="553"/>
      <c r="Q3" s="553"/>
      <c r="R3" s="553"/>
      <c r="S3" s="553"/>
      <c r="T3" s="553"/>
      <c r="U3" s="553"/>
      <c r="V3" s="553"/>
      <c r="W3" s="553"/>
      <c r="X3" s="934"/>
      <c r="Y3" s="934"/>
      <c r="Z3" s="934"/>
      <c r="AA3" s="934"/>
      <c r="AB3" s="934"/>
      <c r="AC3" s="934"/>
      <c r="AD3" s="934"/>
      <c r="AE3" s="934"/>
      <c r="AF3" s="934"/>
      <c r="AG3" s="956"/>
      <c r="AH3" s="956"/>
      <c r="AI3" s="956"/>
      <c r="AJ3" s="956"/>
      <c r="AK3" s="957"/>
      <c r="AL3" s="382"/>
      <c r="AM3" s="382"/>
      <c r="AN3" s="382"/>
      <c r="AO3" s="382"/>
      <c r="AP3" s="935"/>
      <c r="AR3" s="936"/>
      <c r="AS3" s="2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937"/>
      <c r="BH3" s="937"/>
      <c r="BJ3" s="380"/>
    </row>
    <row r="4" spans="1:64" s="382" customFormat="1" x14ac:dyDescent="0.2">
      <c r="A4" s="388" t="s">
        <v>24</v>
      </c>
      <c r="B4" s="378"/>
      <c r="C4" s="776">
        <v>6070</v>
      </c>
      <c r="D4" s="776">
        <v>4875</v>
      </c>
      <c r="E4" s="776">
        <v>6160</v>
      </c>
      <c r="F4" s="776">
        <v>6045</v>
      </c>
      <c r="G4" s="776">
        <v>6130</v>
      </c>
      <c r="H4" s="776">
        <v>6125</v>
      </c>
      <c r="I4" s="958">
        <v>6095.2410056053104</v>
      </c>
      <c r="J4" s="958">
        <v>4969.5866239838624</v>
      </c>
      <c r="K4" s="958">
        <v>5957.2635772242775</v>
      </c>
      <c r="L4" s="916">
        <f t="shared" ref="L4:M11" si="0">IF(ISERROR(J4/I4),"N/A",IF(I4&lt;0,"N/A",IF(J4&lt;0,"N/A",IF(J4/I4-1&gt;300%,"&gt;±300%",IF(J4/I4-1&lt;-300%,"&gt;±300%",J4/I4-1)))))</f>
        <v>-0.18467758380452437</v>
      </c>
      <c r="M4" s="916">
        <f t="shared" si="0"/>
        <v>0.19874428759803875</v>
      </c>
      <c r="N4" s="393"/>
      <c r="O4" s="776">
        <v>1315</v>
      </c>
      <c r="P4" s="776">
        <v>1415</v>
      </c>
      <c r="Q4" s="776">
        <v>1360</v>
      </c>
      <c r="R4" s="776">
        <v>1545</v>
      </c>
      <c r="S4" s="776">
        <v>1655</v>
      </c>
      <c r="T4" s="776">
        <v>1615</v>
      </c>
      <c r="U4" s="776">
        <v>1275</v>
      </c>
      <c r="V4" s="776">
        <v>1650</v>
      </c>
      <c r="W4" s="776">
        <v>1620</v>
      </c>
      <c r="X4" s="776">
        <v>1495</v>
      </c>
      <c r="Y4" s="776">
        <v>1425</v>
      </c>
      <c r="Z4" s="776">
        <v>1555</v>
      </c>
      <c r="AA4" s="776">
        <v>1565</v>
      </c>
      <c r="AB4" s="776">
        <v>1585</v>
      </c>
      <c r="AC4" s="776">
        <v>1300</v>
      </c>
      <c r="AD4" s="776">
        <v>1605</v>
      </c>
      <c r="AE4" s="776">
        <v>1665</v>
      </c>
      <c r="AF4" s="776">
        <v>1565</v>
      </c>
      <c r="AG4" s="959">
        <v>1319.8025490907514</v>
      </c>
      <c r="AH4" s="959">
        <v>1665.2100827564277</v>
      </c>
      <c r="AI4" s="959">
        <v>1530.5682266290912</v>
      </c>
      <c r="AJ4" s="959">
        <v>1579.5061122555239</v>
      </c>
      <c r="AK4" s="959">
        <v>1243.294139870975</v>
      </c>
      <c r="AL4" s="959">
        <v>937.04170214323983</v>
      </c>
      <c r="AM4" s="959">
        <v>1491.2159838179944</v>
      </c>
      <c r="AN4" s="959">
        <v>1298.5387428375373</v>
      </c>
      <c r="AO4" s="959">
        <v>1412.0287503134332</v>
      </c>
      <c r="AP4" s="916">
        <f>IF(ISERROR(AO4/AK4),"N/A",IF(AK4&lt;0,"N/A",IF(AO4&lt;0,"N/A",IF(AO4/AK4-1&gt;300%,"&gt;±300%",IF(AO4/AK4-1&lt;-300%,"&gt;±300%",AO4/AK4-1)))))</f>
        <v>0.1357157610828672</v>
      </c>
      <c r="AQ4" s="916">
        <f t="shared" ref="AQ4:AQ11" si="1">IF(ISERROR(AO4/AN4),"N/A",IF(AN4&lt;0,"N/A",IF(AO4&lt;0,"N/A",IF(AO4/AN4-1&gt;300%,"&gt;±300%",IF(AO4/AN4-1&lt;-300%,"&gt;±300%",AO4/AN4-1)))))</f>
        <v>8.7398245221317117E-2</v>
      </c>
      <c r="AR4" s="4"/>
      <c r="AS4" s="378">
        <f t="shared" ref="AS4:AT4" si="2">SUM(AS5:AS9)</f>
        <v>2145</v>
      </c>
      <c r="AT4" s="378">
        <f t="shared" si="2"/>
        <v>2730</v>
      </c>
      <c r="AU4" s="378">
        <f t="shared" ref="AU4:AU10" si="3">SUM(Q4:R4)</f>
        <v>2905</v>
      </c>
      <c r="AV4" s="378">
        <f t="shared" ref="AV4:AV10" si="4">SUM(S4:T4)</f>
        <v>3270</v>
      </c>
      <c r="AW4" s="378">
        <f t="shared" ref="AW4:AW10" si="5">SUM(U4:V4)</f>
        <v>2925</v>
      </c>
      <c r="AX4" s="378">
        <f t="shared" ref="AX4:AX10" si="6">SUM(W4:X4)</f>
        <v>3115</v>
      </c>
      <c r="AY4" s="378">
        <f t="shared" ref="AY4:AY10" si="7">SUM(Y4:Z4)</f>
        <v>2980</v>
      </c>
      <c r="AZ4" s="378">
        <f t="shared" ref="AZ4:AZ11" si="8">SUM(AA4:AB4)</f>
        <v>3150</v>
      </c>
      <c r="BA4" s="378">
        <f t="shared" ref="BA4:BA11" si="9">SUM(AC4:AD4)</f>
        <v>2905</v>
      </c>
      <c r="BB4" s="378">
        <f t="shared" ref="BB4:BB11" si="10">SUM(AE4:AF4)</f>
        <v>3230</v>
      </c>
      <c r="BC4" s="378">
        <f t="shared" ref="BC4:BC11" si="11">SUM(AG4:AH4)</f>
        <v>2985.0126318471794</v>
      </c>
      <c r="BD4" s="378">
        <f t="shared" ref="BD4:BD11" si="12">SUM(AI4:AJ4)</f>
        <v>3110.0743388846149</v>
      </c>
      <c r="BE4" s="378">
        <f t="shared" ref="BE4:BE10" si="13">SUM(AK4:AL4)</f>
        <v>2180.3358420142149</v>
      </c>
      <c r="BF4" s="378">
        <f>SUM(AM4:AN4)</f>
        <v>2789.7547266555316</v>
      </c>
      <c r="BG4" s="916">
        <f>IF(ISERROR(BF4/BD4),"N/A",IF(BD4&lt;0,"N/A",IF(BF4&lt;0,"N/A",IF(BF4/BD4-1&gt;300%,"&gt;±300%",IF(BF4/BD4-1&lt;-300%,"&gt;±300%",BF4/BD4-1)))))</f>
        <v>-0.10299419799205234</v>
      </c>
      <c r="BH4" s="916">
        <f>IF(ISERROR(BF4/BE4),"N/A",IF(BE4&lt;0,"N/A",IF(BF4&lt;0,"N/A",IF(BF4/BE4-1&gt;300%,"&gt;±300%",IF(BF4/BE4-1&lt;-300%,"&gt;±300%",BF4/BE4-1)))))</f>
        <v>0.27950688737856533</v>
      </c>
      <c r="BI4" s="20"/>
      <c r="BJ4" s="378">
        <f t="shared" ref="BJ4:BJ11" si="14">SUM(AL4:AO4)</f>
        <v>5138.8251791122048</v>
      </c>
      <c r="BK4" s="20"/>
    </row>
    <row r="5" spans="1:64" s="382" customFormat="1" x14ac:dyDescent="0.2">
      <c r="A5" s="379"/>
      <c r="B5" s="379" t="s">
        <v>0</v>
      </c>
      <c r="C5" s="782">
        <v>4355</v>
      </c>
      <c r="D5" s="782">
        <v>3135</v>
      </c>
      <c r="E5" s="782">
        <v>4480</v>
      </c>
      <c r="F5" s="782">
        <v>4265</v>
      </c>
      <c r="G5" s="782">
        <v>4385</v>
      </c>
      <c r="H5" s="782">
        <v>4470</v>
      </c>
      <c r="I5" s="960">
        <v>4399.8708867806208</v>
      </c>
      <c r="J5" s="960">
        <v>3297.9434773722314</v>
      </c>
      <c r="K5" s="960">
        <v>4339.6310348490824</v>
      </c>
      <c r="L5" s="27">
        <f t="shared" si="0"/>
        <v>-0.25044539664087007</v>
      </c>
      <c r="M5" s="27">
        <f t="shared" si="0"/>
        <v>0.31585973641575493</v>
      </c>
      <c r="N5" s="393"/>
      <c r="O5" s="532">
        <v>870</v>
      </c>
      <c r="P5" s="532">
        <v>980</v>
      </c>
      <c r="Q5" s="532">
        <v>940</v>
      </c>
      <c r="R5" s="532">
        <v>1130</v>
      </c>
      <c r="S5" s="532">
        <v>1215</v>
      </c>
      <c r="T5" s="532">
        <v>1195</v>
      </c>
      <c r="U5" s="532">
        <v>815</v>
      </c>
      <c r="V5" s="532">
        <v>1200</v>
      </c>
      <c r="W5" s="532">
        <v>1180</v>
      </c>
      <c r="X5" s="532">
        <v>1070</v>
      </c>
      <c r="Y5" s="532">
        <v>1030</v>
      </c>
      <c r="Z5" s="532">
        <v>1095</v>
      </c>
      <c r="AA5" s="532">
        <v>1140</v>
      </c>
      <c r="AB5" s="532">
        <v>1115</v>
      </c>
      <c r="AC5" s="532">
        <v>915</v>
      </c>
      <c r="AD5" s="532">
        <v>1160</v>
      </c>
      <c r="AE5" s="532">
        <v>1230</v>
      </c>
      <c r="AF5" s="532">
        <v>1170</v>
      </c>
      <c r="AG5" s="961">
        <v>874.71887169811328</v>
      </c>
      <c r="AH5" s="961">
        <v>1219.2549208192097</v>
      </c>
      <c r="AI5" s="961">
        <v>1118.9515339045818</v>
      </c>
      <c r="AJ5" s="961">
        <v>1186.4846841106546</v>
      </c>
      <c r="AK5" s="961">
        <v>842.82011396263874</v>
      </c>
      <c r="AL5" s="961">
        <v>520.90282542463535</v>
      </c>
      <c r="AM5" s="961">
        <v>1061.625189674869</v>
      </c>
      <c r="AN5" s="961">
        <v>872.79394664043843</v>
      </c>
      <c r="AO5" s="961">
        <v>970.61014088253614</v>
      </c>
      <c r="AP5" s="27">
        <f>IF(ISERROR(AO5/AK5),"N/A",IF(AK5&lt;0,"N/A",IF(AO5&lt;0,"N/A",IF(AO5/AK5-1&gt;300%,"&gt;±300%",IF(AO5/AK5-1&lt;-300%,"&gt;±300%",AO5/AK5-1)))))</f>
        <v>0.15162194732049561</v>
      </c>
      <c r="AQ5" s="27">
        <f t="shared" si="1"/>
        <v>0.112072493878552</v>
      </c>
      <c r="AR5" s="4"/>
      <c r="AS5" s="381">
        <f t="shared" ref="AS5:AS10" si="15">D5-AT5</f>
        <v>1285</v>
      </c>
      <c r="AT5" s="381">
        <f>SUM(O5:P5)</f>
        <v>1850</v>
      </c>
      <c r="AU5" s="381">
        <f t="shared" si="3"/>
        <v>2070</v>
      </c>
      <c r="AV5" s="381">
        <f t="shared" si="4"/>
        <v>2410</v>
      </c>
      <c r="AW5" s="381">
        <f t="shared" si="5"/>
        <v>2015</v>
      </c>
      <c r="AX5" s="381">
        <f t="shared" si="6"/>
        <v>2250</v>
      </c>
      <c r="AY5" s="381">
        <f t="shared" si="7"/>
        <v>2125</v>
      </c>
      <c r="AZ5" s="381">
        <f t="shared" si="8"/>
        <v>2255</v>
      </c>
      <c r="BA5" s="381">
        <f t="shared" si="9"/>
        <v>2075</v>
      </c>
      <c r="BB5" s="381">
        <f t="shared" si="10"/>
        <v>2400</v>
      </c>
      <c r="BC5" s="381">
        <f t="shared" si="11"/>
        <v>2093.9737925173231</v>
      </c>
      <c r="BD5" s="381">
        <f t="shared" si="12"/>
        <v>2305.4362180152366</v>
      </c>
      <c r="BE5" s="381">
        <f t="shared" si="13"/>
        <v>1363.722939387274</v>
      </c>
      <c r="BF5" s="381">
        <f>SUM(AM5:AN5)</f>
        <v>1934.4191363153075</v>
      </c>
      <c r="BG5" s="27">
        <f>IF(ISERROR(BF5/BD5),"N/A",IF(BD5&lt;0,"N/A",IF(BF5&lt;0,"N/A",IF(BF5/BD5-1&gt;300%,"&gt;±300%",IF(BF5/BD5-1&lt;-300%,"&gt;±300%",BF5/BD5-1)))))</f>
        <v>-0.16093140152857488</v>
      </c>
      <c r="BH5" s="27">
        <f>IF(ISERROR(BF5/BE5),"N/A",IF(BE5&lt;0,"N/A",IF(BF5&lt;0,"N/A",IF(BF5/BE5-1&gt;300%,"&gt;±300%",IF(BF5/BE5-1&lt;-300%,"&gt;±300%",BF5/BE5-1)))))</f>
        <v>0.41848397533332515</v>
      </c>
      <c r="BI5" s="20"/>
      <c r="BJ5" s="381">
        <f t="shared" si="14"/>
        <v>3425.9321026224789</v>
      </c>
      <c r="BK5" s="20"/>
    </row>
    <row r="6" spans="1:64" x14ac:dyDescent="0.2">
      <c r="A6" s="379"/>
      <c r="B6" s="379" t="s">
        <v>8</v>
      </c>
      <c r="C6" s="782">
        <v>405</v>
      </c>
      <c r="D6" s="782">
        <v>405</v>
      </c>
      <c r="E6" s="782">
        <v>405</v>
      </c>
      <c r="F6" s="782">
        <v>490</v>
      </c>
      <c r="G6" s="782">
        <v>480</v>
      </c>
      <c r="H6" s="782">
        <v>465</v>
      </c>
      <c r="I6" s="960">
        <v>457.84099999999995</v>
      </c>
      <c r="J6" s="960">
        <v>447.61500000000001</v>
      </c>
      <c r="K6" s="960">
        <v>456.96591193137499</v>
      </c>
      <c r="L6" s="27">
        <f t="shared" si="0"/>
        <v>-2.2335264862692328E-2</v>
      </c>
      <c r="M6" s="27">
        <f t="shared" si="0"/>
        <v>2.089052406951275E-2</v>
      </c>
      <c r="N6" s="393"/>
      <c r="O6" s="532">
        <v>95</v>
      </c>
      <c r="P6" s="532">
        <v>95</v>
      </c>
      <c r="Q6" s="532">
        <v>95</v>
      </c>
      <c r="R6" s="532">
        <v>80</v>
      </c>
      <c r="S6" s="532">
        <v>115</v>
      </c>
      <c r="T6" s="532">
        <v>110</v>
      </c>
      <c r="U6" s="532">
        <v>130</v>
      </c>
      <c r="V6" s="532">
        <v>120</v>
      </c>
      <c r="W6" s="532">
        <v>120</v>
      </c>
      <c r="X6" s="532">
        <v>120</v>
      </c>
      <c r="Y6" s="532">
        <v>115</v>
      </c>
      <c r="Z6" s="532">
        <v>125</v>
      </c>
      <c r="AA6" s="532">
        <v>100</v>
      </c>
      <c r="AB6" s="532">
        <v>140</v>
      </c>
      <c r="AC6" s="532">
        <v>115</v>
      </c>
      <c r="AD6" s="532">
        <v>115</v>
      </c>
      <c r="AE6" s="532">
        <v>120</v>
      </c>
      <c r="AF6" s="532">
        <v>120</v>
      </c>
      <c r="AG6" s="961">
        <v>111.4571283018868</v>
      </c>
      <c r="AH6" s="961">
        <v>118.81441169811319</v>
      </c>
      <c r="AI6" s="961">
        <v>119.06663113006395</v>
      </c>
      <c r="AJ6" s="961">
        <v>108.48322886993604</v>
      </c>
      <c r="AK6" s="961">
        <v>107.64875596927972</v>
      </c>
      <c r="AL6" s="961">
        <v>109.94480403072028</v>
      </c>
      <c r="AM6" s="961">
        <v>115.38638519356425</v>
      </c>
      <c r="AN6" s="961">
        <v>114.64093480643575</v>
      </c>
      <c r="AO6" s="961">
        <v>119.70376522614774</v>
      </c>
      <c r="AP6" s="27">
        <f>IF(ISERROR(AO6/AK6),"N/A",IF(AK6&lt;0,"N/A",IF(AO6&lt;0,"N/A",IF(AO6/AK6-1&gt;300%,"&gt;±300%",IF(AO6/AK6-1&lt;-300%,"&gt;±300%",AO6/AK6-1)))))</f>
        <v>0.11198465925893486</v>
      </c>
      <c r="AQ6" s="27">
        <f t="shared" si="1"/>
        <v>4.4162501189128234E-2</v>
      </c>
      <c r="AR6" s="4"/>
      <c r="AS6" s="381">
        <f t="shared" si="15"/>
        <v>215</v>
      </c>
      <c r="AT6" s="381">
        <f t="shared" ref="AT6:AT10" si="16">SUM(O6:P6)</f>
        <v>190</v>
      </c>
      <c r="AU6" s="381">
        <f t="shared" si="3"/>
        <v>175</v>
      </c>
      <c r="AV6" s="381">
        <f t="shared" si="4"/>
        <v>225</v>
      </c>
      <c r="AW6" s="381">
        <f t="shared" si="5"/>
        <v>250</v>
      </c>
      <c r="AX6" s="381">
        <f t="shared" si="6"/>
        <v>240</v>
      </c>
      <c r="AY6" s="381">
        <f t="shared" si="7"/>
        <v>240</v>
      </c>
      <c r="AZ6" s="381">
        <f t="shared" si="8"/>
        <v>240</v>
      </c>
      <c r="BA6" s="381">
        <f t="shared" si="9"/>
        <v>230</v>
      </c>
      <c r="BB6" s="381">
        <f t="shared" si="10"/>
        <v>240</v>
      </c>
      <c r="BC6" s="381">
        <f t="shared" si="11"/>
        <v>230.27153999999999</v>
      </c>
      <c r="BD6" s="381">
        <f t="shared" si="12"/>
        <v>227.54986</v>
      </c>
      <c r="BE6" s="381">
        <f t="shared" si="13"/>
        <v>217.59356</v>
      </c>
      <c r="BF6" s="381">
        <f>SUM(AM6:AN6)</f>
        <v>230.02732</v>
      </c>
      <c r="BG6" s="27">
        <f>IF(ISERROR(BF6/BD6),"N/A",IF(BD6&lt;0,"N/A",IF(BF6&lt;0,"N/A",IF(BF6/BD6-1&gt;300%,"&gt;±300%",IF(BF6/BD6-1&lt;-300%,"&gt;±300%",BF6/BD6-1)))))</f>
        <v>1.0887547898293715E-2</v>
      </c>
      <c r="BH6" s="27">
        <f>IF(ISERROR(BF6/BE6),"N/A",IF(BE6&lt;0,"N/A",IF(BF6&lt;0,"N/A",IF(BF6/BE6-1&gt;300%,"&gt;±300%",IF(BF6/BE6-1&lt;-300%,"&gt;±300%",BF6/BE6-1)))))</f>
        <v>5.7142132331490014E-2</v>
      </c>
      <c r="BI6" s="20"/>
      <c r="BJ6" s="381">
        <f t="shared" si="14"/>
        <v>459.675889256868</v>
      </c>
      <c r="BK6" s="20"/>
      <c r="BL6" s="382"/>
    </row>
    <row r="7" spans="1:64" x14ac:dyDescent="0.2">
      <c r="A7" s="379"/>
      <c r="B7" s="379" t="s">
        <v>15</v>
      </c>
      <c r="C7" s="782">
        <v>355</v>
      </c>
      <c r="D7" s="782">
        <v>395</v>
      </c>
      <c r="E7" s="782">
        <v>365</v>
      </c>
      <c r="F7" s="782">
        <v>390</v>
      </c>
      <c r="G7" s="782">
        <v>360</v>
      </c>
      <c r="H7" s="782">
        <v>345</v>
      </c>
      <c r="I7" s="960">
        <v>355.97466466766417</v>
      </c>
      <c r="J7" s="960">
        <v>337.22154999999998</v>
      </c>
      <c r="K7" s="960">
        <v>364.98095980587357</v>
      </c>
      <c r="L7" s="27">
        <f t="shared" si="0"/>
        <v>-5.2681037526004837E-2</v>
      </c>
      <c r="M7" s="27">
        <f t="shared" si="0"/>
        <v>8.2318018542627547E-2</v>
      </c>
      <c r="N7" s="393"/>
      <c r="O7" s="532">
        <v>105</v>
      </c>
      <c r="P7" s="532">
        <v>115</v>
      </c>
      <c r="Q7" s="532">
        <v>100</v>
      </c>
      <c r="R7" s="532">
        <v>100</v>
      </c>
      <c r="S7" s="532">
        <v>90</v>
      </c>
      <c r="T7" s="532">
        <v>100</v>
      </c>
      <c r="U7" s="532">
        <v>100</v>
      </c>
      <c r="V7" s="532">
        <v>105</v>
      </c>
      <c r="W7" s="532">
        <v>100</v>
      </c>
      <c r="X7" s="532">
        <v>85</v>
      </c>
      <c r="Y7" s="532">
        <v>95</v>
      </c>
      <c r="Z7" s="532">
        <v>85</v>
      </c>
      <c r="AA7" s="532">
        <v>95</v>
      </c>
      <c r="AB7" s="532">
        <v>95</v>
      </c>
      <c r="AC7" s="532">
        <v>90</v>
      </c>
      <c r="AD7" s="532">
        <v>85</v>
      </c>
      <c r="AE7" s="532">
        <v>90</v>
      </c>
      <c r="AF7" s="532">
        <v>90</v>
      </c>
      <c r="AG7" s="961">
        <v>85.149501412581387</v>
      </c>
      <c r="AH7" s="961">
        <v>98.594069999999988</v>
      </c>
      <c r="AI7" s="961">
        <v>78.519019999999998</v>
      </c>
      <c r="AJ7" s="961">
        <v>94.076549999999997</v>
      </c>
      <c r="AK7" s="961">
        <v>97.902689003601438</v>
      </c>
      <c r="AL7" s="961">
        <v>86.827750996398549</v>
      </c>
      <c r="AM7" s="961">
        <v>70.848171565696305</v>
      </c>
      <c r="AN7" s="961">
        <v>81.777938434303678</v>
      </c>
      <c r="AO7" s="961">
        <v>94.408802917203161</v>
      </c>
      <c r="AP7" s="27">
        <f>IF(ISERROR(AO7/AK7),"N/A",IF(AK7&lt;0,"N/A",IF(AO7&lt;0,"N/A",IF(AO7/AK7-1&gt;300%,"&gt;±300%",IF(AO7/AK7-1&lt;-300%,"&gt;±300%",AO7/AK7-1)))))</f>
        <v>-3.5687335270941811E-2</v>
      </c>
      <c r="AQ7" s="27">
        <f t="shared" si="1"/>
        <v>0.15445320247399597</v>
      </c>
      <c r="AR7" s="4"/>
      <c r="AS7" s="381">
        <f t="shared" si="15"/>
        <v>175</v>
      </c>
      <c r="AT7" s="381">
        <f t="shared" si="16"/>
        <v>220</v>
      </c>
      <c r="AU7" s="381">
        <f t="shared" si="3"/>
        <v>200</v>
      </c>
      <c r="AV7" s="381">
        <f t="shared" si="4"/>
        <v>190</v>
      </c>
      <c r="AW7" s="381">
        <f t="shared" si="5"/>
        <v>205</v>
      </c>
      <c r="AX7" s="381">
        <f t="shared" si="6"/>
        <v>185</v>
      </c>
      <c r="AY7" s="381">
        <f t="shared" si="7"/>
        <v>180</v>
      </c>
      <c r="AZ7" s="381">
        <f t="shared" si="8"/>
        <v>190</v>
      </c>
      <c r="BA7" s="381">
        <f t="shared" si="9"/>
        <v>175</v>
      </c>
      <c r="BB7" s="381">
        <f t="shared" si="10"/>
        <v>180</v>
      </c>
      <c r="BC7" s="381">
        <f t="shared" si="11"/>
        <v>183.74357141258139</v>
      </c>
      <c r="BD7" s="381">
        <f t="shared" si="12"/>
        <v>172.59557000000001</v>
      </c>
      <c r="BE7" s="381">
        <f t="shared" si="13"/>
        <v>184.73043999999999</v>
      </c>
      <c r="BF7" s="381">
        <f t="shared" ref="BF7:BF10" si="17">SUM(AM7:AN7)</f>
        <v>152.62610999999998</v>
      </c>
      <c r="BG7" s="27">
        <f>IF(ISERROR(BF7/BD7),"N/A",IF(BD7&lt;0,"N/A",IF(BF7&lt;0,"N/A",IF(BF7/BD7-1&gt;300%,"&gt;±300%",IF(BF7/BD7-1&lt;-300%,"&gt;±300%",BF7/BD7-1)))))</f>
        <v>-0.11570088386393707</v>
      </c>
      <c r="BH7" s="27">
        <f>IF(ISERROR(BF7/BE7),"N/A",IF(BE7&lt;0,"N/A",IF(BF7&lt;0,"N/A",IF(BF7/BE7-1&gt;300%,"&gt;±300%",IF(BF7/BE7-1&lt;-300%,"&gt;±300%",BF7/BE7-1)))))</f>
        <v>-0.17379014525164349</v>
      </c>
      <c r="BI7" s="20"/>
      <c r="BJ7" s="381">
        <f t="shared" si="14"/>
        <v>333.86266391360169</v>
      </c>
      <c r="BK7" s="20"/>
      <c r="BL7" s="382"/>
    </row>
    <row r="8" spans="1:64" x14ac:dyDescent="0.2">
      <c r="A8" s="379"/>
      <c r="B8" s="379" t="s">
        <v>1</v>
      </c>
      <c r="C8" s="782">
        <v>740</v>
      </c>
      <c r="D8" s="782">
        <v>740</v>
      </c>
      <c r="E8" s="782">
        <v>710</v>
      </c>
      <c r="F8" s="782">
        <v>715</v>
      </c>
      <c r="G8" s="782">
        <v>720</v>
      </c>
      <c r="H8" s="782">
        <v>665</v>
      </c>
      <c r="I8" s="960">
        <v>716.41694974324423</v>
      </c>
      <c r="J8" s="960">
        <v>703.79433825411172</v>
      </c>
      <c r="K8" s="960">
        <v>621.33313684513769</v>
      </c>
      <c r="L8" s="27">
        <f t="shared" si="0"/>
        <v>-1.7619085497148412E-2</v>
      </c>
      <c r="M8" s="27">
        <f t="shared" si="0"/>
        <v>-0.11716661661918715</v>
      </c>
      <c r="N8" s="393"/>
      <c r="O8" s="532">
        <v>200</v>
      </c>
      <c r="P8" s="532">
        <v>175</v>
      </c>
      <c r="Q8" s="532">
        <v>180</v>
      </c>
      <c r="R8" s="532">
        <v>190</v>
      </c>
      <c r="S8" s="532">
        <v>190</v>
      </c>
      <c r="T8" s="532">
        <v>160</v>
      </c>
      <c r="U8" s="532">
        <v>190</v>
      </c>
      <c r="V8" s="532">
        <v>180</v>
      </c>
      <c r="W8" s="532">
        <v>175</v>
      </c>
      <c r="X8" s="532">
        <v>170</v>
      </c>
      <c r="Y8" s="532">
        <v>140</v>
      </c>
      <c r="Z8" s="532">
        <v>205</v>
      </c>
      <c r="AA8" s="532">
        <v>185</v>
      </c>
      <c r="AB8" s="532">
        <v>190</v>
      </c>
      <c r="AC8" s="532">
        <v>140</v>
      </c>
      <c r="AD8" s="532">
        <v>200</v>
      </c>
      <c r="AE8" s="532">
        <v>180</v>
      </c>
      <c r="AF8" s="532">
        <v>145</v>
      </c>
      <c r="AG8" s="961">
        <v>204</v>
      </c>
      <c r="AH8" s="961">
        <v>188.79226177563464</v>
      </c>
      <c r="AI8" s="961">
        <v>174.19652661717544</v>
      </c>
      <c r="AJ8" s="961">
        <v>149.39012598006315</v>
      </c>
      <c r="AK8" s="961">
        <v>150</v>
      </c>
      <c r="AL8" s="961">
        <v>175.16917898953065</v>
      </c>
      <c r="AM8" s="961">
        <v>196.62887190380991</v>
      </c>
      <c r="AN8" s="961">
        <v>182.16075371630441</v>
      </c>
      <c r="AO8" s="961">
        <v>184</v>
      </c>
      <c r="AP8" s="27">
        <f t="shared" ref="AP8" si="18">IF(ISERROR(AO8/AK8),"N/A",IF(AK8&lt;0,"N/A",IF(AO8&lt;0,"N/A",IF(AO8/AK8-1&gt;300%,"&gt;±300%",IF(AO8/AK8-1&lt;-300%,"&gt;±300%",AO8/AK8-1)))))</f>
        <v>0.22666666666666657</v>
      </c>
      <c r="AQ8" s="27">
        <f t="shared" si="1"/>
        <v>1.0096830662877032E-2</v>
      </c>
      <c r="AR8" s="4"/>
      <c r="AS8" s="381">
        <f t="shared" si="15"/>
        <v>365</v>
      </c>
      <c r="AT8" s="381">
        <f t="shared" si="16"/>
        <v>375</v>
      </c>
      <c r="AU8" s="381">
        <f t="shared" si="3"/>
        <v>370</v>
      </c>
      <c r="AV8" s="381">
        <f t="shared" si="4"/>
        <v>350</v>
      </c>
      <c r="AW8" s="381">
        <f t="shared" si="5"/>
        <v>370</v>
      </c>
      <c r="AX8" s="381">
        <f t="shared" si="6"/>
        <v>345</v>
      </c>
      <c r="AY8" s="381">
        <f t="shared" si="7"/>
        <v>345</v>
      </c>
      <c r="AZ8" s="381">
        <f t="shared" si="8"/>
        <v>375</v>
      </c>
      <c r="BA8" s="381">
        <f t="shared" si="9"/>
        <v>340</v>
      </c>
      <c r="BB8" s="381">
        <f t="shared" si="10"/>
        <v>325</v>
      </c>
      <c r="BC8" s="381">
        <f t="shared" si="11"/>
        <v>392.79226177563464</v>
      </c>
      <c r="BD8" s="381">
        <f t="shared" si="12"/>
        <v>323.58665259723858</v>
      </c>
      <c r="BE8" s="381">
        <f t="shared" si="13"/>
        <v>325.16917898953068</v>
      </c>
      <c r="BF8" s="381">
        <f t="shared" si="17"/>
        <v>378.78962562011429</v>
      </c>
      <c r="BG8" s="27">
        <f t="shared" ref="BG8:BG11" si="19">IF(ISERROR(BF8/BD8),"N/A",IF(BD8&lt;0,"N/A",IF(BF8&lt;0,"N/A",IF(BF8/BD8-1&gt;300%,"&gt;±300%",IF(BF8/BD8-1&lt;-300%,"&gt;±300%",BF8/BD8-1)))))</f>
        <v>0.17059718804775814</v>
      </c>
      <c r="BH8" s="27">
        <f t="shared" ref="BH8:BH11" si="20">IF(ISERROR(BF8/BE8),"N/A",IF(BE8&lt;0,"N/A",IF(BF8&lt;0,"N/A",IF(BF8/BE8-1&gt;300%,"&gt;±300%",IF(BF8/BE8-1&lt;-300%,"&gt;±300%",BF8/BE8-1)))))</f>
        <v>0.16490015073756426</v>
      </c>
      <c r="BI8" s="20"/>
      <c r="BJ8" s="381">
        <f t="shared" si="14"/>
        <v>737.95880460964497</v>
      </c>
      <c r="BK8" s="20"/>
      <c r="BL8" s="382"/>
    </row>
    <row r="9" spans="1:64" x14ac:dyDescent="0.2">
      <c r="A9" s="389"/>
      <c r="B9" s="390" t="s">
        <v>2</v>
      </c>
      <c r="C9" s="390">
        <v>215</v>
      </c>
      <c r="D9" s="390">
        <v>200</v>
      </c>
      <c r="E9" s="390">
        <v>200</v>
      </c>
      <c r="F9" s="390">
        <v>185</v>
      </c>
      <c r="G9" s="390">
        <v>185</v>
      </c>
      <c r="H9" s="390">
        <v>180</v>
      </c>
      <c r="I9" s="960">
        <v>165.13750441378124</v>
      </c>
      <c r="J9" s="390">
        <v>183.01225835751939</v>
      </c>
      <c r="K9" s="390">
        <v>174.35253379280948</v>
      </c>
      <c r="L9" s="1005">
        <f t="shared" si="0"/>
        <v>0.10824163782292473</v>
      </c>
      <c r="M9" s="1005">
        <f t="shared" si="0"/>
        <v>-4.731772965608072E-2</v>
      </c>
      <c r="N9" s="393"/>
      <c r="O9" s="390">
        <v>45</v>
      </c>
      <c r="P9" s="390">
        <v>50</v>
      </c>
      <c r="Q9" s="390">
        <v>45</v>
      </c>
      <c r="R9" s="390">
        <v>45</v>
      </c>
      <c r="S9" s="390">
        <v>45</v>
      </c>
      <c r="T9" s="390">
        <v>50</v>
      </c>
      <c r="U9" s="390">
        <v>40</v>
      </c>
      <c r="V9" s="390">
        <v>45</v>
      </c>
      <c r="W9" s="390">
        <v>45</v>
      </c>
      <c r="X9" s="390">
        <v>50</v>
      </c>
      <c r="Y9" s="390">
        <v>45</v>
      </c>
      <c r="Z9" s="390">
        <v>45</v>
      </c>
      <c r="AA9" s="390">
        <v>45</v>
      </c>
      <c r="AB9" s="390">
        <v>45</v>
      </c>
      <c r="AC9" s="390">
        <v>40</v>
      </c>
      <c r="AD9" s="390">
        <v>45</v>
      </c>
      <c r="AE9" s="390">
        <v>45</v>
      </c>
      <c r="AF9" s="390">
        <v>40</v>
      </c>
      <c r="AG9" s="1008">
        <v>44.477047678170074</v>
      </c>
      <c r="AH9" s="1008">
        <v>39.754418463470074</v>
      </c>
      <c r="AI9" s="1008">
        <v>39.834514977270075</v>
      </c>
      <c r="AJ9" s="1008">
        <v>41.071523294870076</v>
      </c>
      <c r="AK9" s="1008">
        <v>44.922580935454945</v>
      </c>
      <c r="AL9" s="1008">
        <v>44.197142701954945</v>
      </c>
      <c r="AM9" s="1008">
        <v>46.727365480054942</v>
      </c>
      <c r="AN9" s="1008">
        <v>47.165169240054936</v>
      </c>
      <c r="AO9" s="1008">
        <v>43.306041287546215</v>
      </c>
      <c r="AP9" s="1005">
        <f>IF(ISERROR(AO9/AK9),"N/A",IF(AK9&lt;0,"N/A",IF(AO9&lt;0,"N/A",IF(AO9/AK9-1&gt;300%,"&gt;±300%",IF(AO9/AK9-1&lt;-300%,"&gt;±300%",AO9/AK9-1)))))</f>
        <v>-3.5985012754084278E-2</v>
      </c>
      <c r="AQ9" s="1005">
        <f t="shared" si="1"/>
        <v>-8.1821564826091264E-2</v>
      </c>
      <c r="AR9" s="4"/>
      <c r="AS9" s="390">
        <f t="shared" si="15"/>
        <v>105</v>
      </c>
      <c r="AT9" s="390">
        <f t="shared" si="16"/>
        <v>95</v>
      </c>
      <c r="AU9" s="390">
        <f t="shared" si="3"/>
        <v>90</v>
      </c>
      <c r="AV9" s="390">
        <f t="shared" si="4"/>
        <v>95</v>
      </c>
      <c r="AW9" s="390">
        <f t="shared" si="5"/>
        <v>85</v>
      </c>
      <c r="AX9" s="390">
        <f t="shared" si="6"/>
        <v>95</v>
      </c>
      <c r="AY9" s="390">
        <f t="shared" si="7"/>
        <v>90</v>
      </c>
      <c r="AZ9" s="390">
        <f t="shared" si="8"/>
        <v>90</v>
      </c>
      <c r="BA9" s="390">
        <f t="shared" si="9"/>
        <v>85</v>
      </c>
      <c r="BB9" s="390">
        <f t="shared" si="10"/>
        <v>85</v>
      </c>
      <c r="BC9" s="390">
        <f t="shared" si="11"/>
        <v>84.231466141640141</v>
      </c>
      <c r="BD9" s="390">
        <f t="shared" si="12"/>
        <v>80.906038272140151</v>
      </c>
      <c r="BE9" s="390">
        <f t="shared" si="13"/>
        <v>89.119723637409891</v>
      </c>
      <c r="BF9" s="1006">
        <f t="shared" si="17"/>
        <v>93.892534720109879</v>
      </c>
      <c r="BG9" s="1005">
        <f>IF(ISERROR(BF9/BD9),"N/A",IF(BD9&lt;0,"N/A",IF(BF9&lt;0,"N/A",IF(BF9/BD9-1&gt;300%,"&gt;±300%",IF(BF9/BD9-1&lt;-300%,"&gt;±300%",BF9/BD9-1)))))</f>
        <v>0.16051331551160142</v>
      </c>
      <c r="BH9" s="1005">
        <f t="shared" si="20"/>
        <v>5.3555048062295496E-2</v>
      </c>
      <c r="BI9" s="20"/>
      <c r="BJ9" s="1027">
        <f t="shared" si="14"/>
        <v>181.39571870961103</v>
      </c>
      <c r="BK9" s="20"/>
      <c r="BL9" s="382"/>
    </row>
    <row r="10" spans="1:64" x14ac:dyDescent="0.2">
      <c r="A10" s="97" t="s">
        <v>36</v>
      </c>
      <c r="C10" s="780">
        <v>-215</v>
      </c>
      <c r="D10" s="780">
        <v>350</v>
      </c>
      <c r="E10" s="780">
        <v>30</v>
      </c>
      <c r="F10" s="780">
        <v>30</v>
      </c>
      <c r="G10" s="780">
        <v>30</v>
      </c>
      <c r="H10" s="780">
        <v>10</v>
      </c>
      <c r="I10" s="780">
        <v>2.254979148529328</v>
      </c>
      <c r="J10" s="780">
        <v>-81.678393872325955</v>
      </c>
      <c r="K10" s="780">
        <v>-50</v>
      </c>
      <c r="L10" s="780" t="str">
        <f t="shared" si="0"/>
        <v>N/A</v>
      </c>
      <c r="M10" s="939" t="str">
        <f t="shared" si="0"/>
        <v>N/A</v>
      </c>
      <c r="N10" s="393"/>
      <c r="O10" s="780">
        <v>65</v>
      </c>
      <c r="P10" s="780">
        <v>-40</v>
      </c>
      <c r="Q10" s="780">
        <v>60</v>
      </c>
      <c r="R10" s="780">
        <v>-5</v>
      </c>
      <c r="S10" s="780">
        <v>25</v>
      </c>
      <c r="T10" s="780">
        <v>-45</v>
      </c>
      <c r="U10" s="780">
        <v>150</v>
      </c>
      <c r="V10" s="780">
        <v>60</v>
      </c>
      <c r="W10" s="780">
        <v>-105</v>
      </c>
      <c r="X10" s="780">
        <v>-75</v>
      </c>
      <c r="Y10" s="780">
        <v>-60</v>
      </c>
      <c r="Z10" s="780">
        <v>75</v>
      </c>
      <c r="AA10" s="780">
        <v>-10</v>
      </c>
      <c r="AB10" s="780">
        <v>25</v>
      </c>
      <c r="AC10" s="780">
        <v>-5</v>
      </c>
      <c r="AD10" s="780">
        <v>55</v>
      </c>
      <c r="AE10" s="780">
        <v>-20</v>
      </c>
      <c r="AF10" s="780">
        <v>-20</v>
      </c>
      <c r="AG10" s="963">
        <v>12.297170420544143</v>
      </c>
      <c r="AH10" s="963">
        <v>-27.714881004337556</v>
      </c>
      <c r="AI10" s="963">
        <v>-29.755726724069664</v>
      </c>
      <c r="AJ10" s="963">
        <v>47.52841645639279</v>
      </c>
      <c r="AK10" s="963">
        <v>43.561391685575401</v>
      </c>
      <c r="AL10" s="963">
        <v>33.803713631496159</v>
      </c>
      <c r="AM10" s="963">
        <v>-111.39157709433073</v>
      </c>
      <c r="AN10" s="963">
        <v>-44.507885057236244</v>
      </c>
      <c r="AO10" s="963">
        <v>-23.100000000000023</v>
      </c>
      <c r="AP10" s="27" t="str">
        <f>IF(ISERROR(AO10/AK10),"N/A",IF(AK10&lt;0,"N/A",IF(AO10&lt;0,"N/A",IF(AO10/AK10-1&gt;300%,"&gt;±300%",IF(AO10/AK10-1&lt;-300%,"&gt;±300%",AO10/AK10-1)))))</f>
        <v>N/A</v>
      </c>
      <c r="AQ10" s="27" t="str">
        <f t="shared" si="1"/>
        <v>N/A</v>
      </c>
      <c r="AR10" s="4"/>
      <c r="AS10" s="391">
        <f t="shared" si="15"/>
        <v>325</v>
      </c>
      <c r="AT10" s="391">
        <f t="shared" si="16"/>
        <v>25</v>
      </c>
      <c r="AU10" s="391">
        <f t="shared" si="3"/>
        <v>55</v>
      </c>
      <c r="AV10" s="391">
        <f t="shared" si="4"/>
        <v>-20</v>
      </c>
      <c r="AW10" s="391">
        <f t="shared" si="5"/>
        <v>210</v>
      </c>
      <c r="AX10" s="391">
        <f t="shared" si="6"/>
        <v>-180</v>
      </c>
      <c r="AY10" s="391">
        <f t="shared" si="7"/>
        <v>15</v>
      </c>
      <c r="AZ10" s="391">
        <f t="shared" si="8"/>
        <v>15</v>
      </c>
      <c r="BA10" s="391">
        <f t="shared" si="9"/>
        <v>50</v>
      </c>
      <c r="BB10" s="391">
        <f t="shared" si="10"/>
        <v>-40</v>
      </c>
      <c r="BC10" s="391">
        <f t="shared" si="11"/>
        <v>-15.417710583793413</v>
      </c>
      <c r="BD10" s="391">
        <f t="shared" si="12"/>
        <v>17.772689732323126</v>
      </c>
      <c r="BE10" s="391">
        <f t="shared" si="13"/>
        <v>77.365105317071567</v>
      </c>
      <c r="BF10" s="381">
        <f t="shared" si="17"/>
        <v>-155.89946215156698</v>
      </c>
      <c r="BG10" s="27" t="str">
        <f>IF(ISERROR(BF10/BD10),"N/A",IF(BD10&lt;0,"N/A",IF(BF10&lt;0,"N/A",IF(BF10/BD10-1&gt;300%,"&gt;±300%",IF(BF10/BD10-1&lt;-300%,"&gt;±300%",BF10/BD10-1)))))</f>
        <v>N/A</v>
      </c>
      <c r="BH10" s="27" t="str">
        <f t="shared" si="20"/>
        <v>N/A</v>
      </c>
      <c r="BI10" s="20"/>
      <c r="BJ10" s="391">
        <f t="shared" si="14"/>
        <v>-145.19574852007085</v>
      </c>
      <c r="BK10" s="20"/>
      <c r="BL10" s="382"/>
    </row>
    <row r="11" spans="1:64" x14ac:dyDescent="0.2">
      <c r="A11" s="34" t="s">
        <v>14</v>
      </c>
      <c r="B11" s="392"/>
      <c r="C11" s="392">
        <v>5855</v>
      </c>
      <c r="D11" s="392">
        <v>5225</v>
      </c>
      <c r="E11" s="392">
        <v>6190</v>
      </c>
      <c r="F11" s="392">
        <v>6075</v>
      </c>
      <c r="G11" s="392">
        <v>6160</v>
      </c>
      <c r="H11" s="392">
        <v>6135</v>
      </c>
      <c r="I11" s="964">
        <f>I4+I10</f>
        <v>6097.4959847538394</v>
      </c>
      <c r="J11" s="964">
        <f>J4+J10</f>
        <v>4887.9082301115368</v>
      </c>
      <c r="K11" s="964">
        <f t="shared" ref="K11" si="21">K4+K10</f>
        <v>5907.2635772242775</v>
      </c>
      <c r="L11" s="940">
        <f t="shared" si="0"/>
        <v>-0.19837450613608476</v>
      </c>
      <c r="M11" s="940">
        <f t="shared" si="0"/>
        <v>0.20854633498090047</v>
      </c>
      <c r="N11" s="393"/>
      <c r="O11" s="392">
        <v>1380</v>
      </c>
      <c r="P11" s="392">
        <v>1375</v>
      </c>
      <c r="Q11" s="392">
        <v>1420</v>
      </c>
      <c r="R11" s="392">
        <v>1540</v>
      </c>
      <c r="S11" s="392">
        <v>1680</v>
      </c>
      <c r="T11" s="392">
        <v>1570</v>
      </c>
      <c r="U11" s="392">
        <v>1425</v>
      </c>
      <c r="V11" s="392">
        <v>1710</v>
      </c>
      <c r="W11" s="392">
        <v>1515</v>
      </c>
      <c r="X11" s="392">
        <v>1420</v>
      </c>
      <c r="Y11" s="392">
        <v>1365</v>
      </c>
      <c r="Z11" s="392">
        <v>1630</v>
      </c>
      <c r="AA11" s="392">
        <v>1555</v>
      </c>
      <c r="AB11" s="392">
        <v>1610</v>
      </c>
      <c r="AC11" s="392">
        <v>1295</v>
      </c>
      <c r="AD11" s="392">
        <v>1660</v>
      </c>
      <c r="AE11" s="392">
        <v>1645</v>
      </c>
      <c r="AF11" s="392">
        <v>1545</v>
      </c>
      <c r="AG11" s="964">
        <f>AG4+AG10</f>
        <v>1332.0997195112955</v>
      </c>
      <c r="AH11" s="964">
        <f t="shared" ref="AH11:AN11" si="22">AH4+AH10</f>
        <v>1637.4952017520902</v>
      </c>
      <c r="AI11" s="964">
        <f t="shared" si="22"/>
        <v>1500.8124999050215</v>
      </c>
      <c r="AJ11" s="964">
        <f t="shared" si="22"/>
        <v>1627.0345287119167</v>
      </c>
      <c r="AK11" s="964">
        <f>AK4+AK10</f>
        <v>1286.8555315565504</v>
      </c>
      <c r="AL11" s="964">
        <f t="shared" si="22"/>
        <v>970.84541577473601</v>
      </c>
      <c r="AM11" s="964">
        <f t="shared" si="22"/>
        <v>1379.8244067236637</v>
      </c>
      <c r="AN11" s="964">
        <f t="shared" si="22"/>
        <v>1254.0308577803009</v>
      </c>
      <c r="AO11" s="964">
        <f t="shared" ref="AO11" si="23">AO4+AO10</f>
        <v>1388.9287503134333</v>
      </c>
      <c r="AP11" s="965">
        <f>IF(ISERROR(AO11/AK11),"N/A",IF(AK11&lt;0,"N/A",IF(AO11&lt;0,"N/A",IF(AO11/AK11-1&gt;300%,"&gt;±300%",IF(AO11/AK11-1&lt;-300%,"&gt;±300%",AO11/AK11-1)))))</f>
        <v>7.9319874106938304E-2</v>
      </c>
      <c r="AQ11" s="965">
        <f t="shared" si="1"/>
        <v>0.10757142991832636</v>
      </c>
      <c r="AR11" s="4"/>
      <c r="AS11" s="392">
        <f t="shared" ref="AS11:AW11" si="24">AS4+AS10</f>
        <v>2470</v>
      </c>
      <c r="AT11" s="392">
        <f t="shared" si="24"/>
        <v>2755</v>
      </c>
      <c r="AU11" s="392">
        <f t="shared" si="24"/>
        <v>2960</v>
      </c>
      <c r="AV11" s="392">
        <f t="shared" si="24"/>
        <v>3250</v>
      </c>
      <c r="AW11" s="392">
        <f t="shared" si="24"/>
        <v>3135</v>
      </c>
      <c r="AX11" s="392">
        <f>AX4+AX10</f>
        <v>2935</v>
      </c>
      <c r="AY11" s="392">
        <f>AY4+AY10</f>
        <v>2995</v>
      </c>
      <c r="AZ11" s="392">
        <f t="shared" si="8"/>
        <v>3165</v>
      </c>
      <c r="BA11" s="392">
        <f t="shared" si="9"/>
        <v>2955</v>
      </c>
      <c r="BB11" s="392">
        <f t="shared" si="10"/>
        <v>3190</v>
      </c>
      <c r="BC11" s="392">
        <f t="shared" si="11"/>
        <v>2969.5949212633859</v>
      </c>
      <c r="BD11" s="392">
        <f t="shared" si="12"/>
        <v>3127.8470286169381</v>
      </c>
      <c r="BE11" s="392">
        <f>SUM(AK11:AL11)</f>
        <v>2257.7009473312864</v>
      </c>
      <c r="BF11" s="392">
        <f>SUM(AM11:AN11)</f>
        <v>2633.8552645039645</v>
      </c>
      <c r="BG11" s="965">
        <f t="shared" si="19"/>
        <v>-0.15793347935285873</v>
      </c>
      <c r="BH11" s="965">
        <f t="shared" si="20"/>
        <v>0.1666094518041954</v>
      </c>
      <c r="BI11" s="20"/>
      <c r="BJ11" s="392">
        <f t="shared" si="14"/>
        <v>4993.6294305921347</v>
      </c>
      <c r="BK11" s="20"/>
      <c r="BL11" s="382"/>
    </row>
    <row r="12" spans="1:64" x14ac:dyDescent="0.2">
      <c r="A12" s="388"/>
      <c r="B12" s="4"/>
      <c r="C12" s="542"/>
      <c r="D12" s="542"/>
      <c r="E12" s="542"/>
      <c r="F12" s="542"/>
      <c r="G12" s="776"/>
      <c r="H12" s="776"/>
      <c r="I12" s="958"/>
      <c r="J12" s="378"/>
      <c r="K12" s="378"/>
      <c r="L12" s="36"/>
      <c r="M12" s="941"/>
      <c r="N12" s="393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36"/>
      <c r="AH12" s="36"/>
      <c r="AI12" s="36"/>
      <c r="AJ12" s="36"/>
      <c r="AK12" s="966"/>
      <c r="AL12" s="36"/>
      <c r="AM12" s="36"/>
      <c r="AN12" s="36"/>
      <c r="AO12" s="36"/>
      <c r="AP12" s="1028"/>
      <c r="AQ12" s="1028"/>
      <c r="AR12" s="4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916"/>
      <c r="BH12" s="27"/>
      <c r="BI12" s="20"/>
      <c r="BJ12" s="377"/>
      <c r="BK12" s="20"/>
    </row>
    <row r="13" spans="1:64" s="382" customFormat="1" x14ac:dyDescent="0.2">
      <c r="A13" s="388" t="s">
        <v>22</v>
      </c>
      <c r="B13" s="378"/>
      <c r="C13" s="776">
        <v>1980</v>
      </c>
      <c r="D13" s="776">
        <v>2035</v>
      </c>
      <c r="E13" s="776">
        <v>1705</v>
      </c>
      <c r="F13" s="776">
        <v>1840</v>
      </c>
      <c r="G13" s="776">
        <v>1895</v>
      </c>
      <c r="H13" s="776">
        <v>1935</v>
      </c>
      <c r="I13" s="958">
        <v>2121.0934496508189</v>
      </c>
      <c r="J13" s="378">
        <v>1911.5462525428097</v>
      </c>
      <c r="K13" s="378">
        <v>1975.4804493358092</v>
      </c>
      <c r="L13" s="916">
        <f t="shared" ref="L13:M16" si="25">IF(ISERROR(J13/I13),"N/A",IF(I13&lt;0,"N/A",IF(J13&lt;0,"N/A",IF(J13/I13-1&gt;300%,"&gt;±300%",IF(J13/I13-1&lt;-300%,"&gt;±300%",J13/I13-1)))))</f>
        <v>-9.8792062717701357E-2</v>
      </c>
      <c r="M13" s="916">
        <f t="shared" si="25"/>
        <v>3.3446324779194736E-2</v>
      </c>
      <c r="N13" s="393"/>
      <c r="O13" s="776">
        <v>565</v>
      </c>
      <c r="P13" s="776">
        <v>475</v>
      </c>
      <c r="Q13" s="776">
        <v>435</v>
      </c>
      <c r="R13" s="776">
        <v>475</v>
      </c>
      <c r="S13" s="776">
        <v>415</v>
      </c>
      <c r="T13" s="776">
        <v>370</v>
      </c>
      <c r="U13" s="776">
        <v>395</v>
      </c>
      <c r="V13" s="776">
        <v>480</v>
      </c>
      <c r="W13" s="776">
        <v>510</v>
      </c>
      <c r="X13" s="776">
        <v>460</v>
      </c>
      <c r="Y13" s="776">
        <v>420</v>
      </c>
      <c r="Z13" s="776">
        <v>480</v>
      </c>
      <c r="AA13" s="776">
        <v>480</v>
      </c>
      <c r="AB13" s="776">
        <v>505</v>
      </c>
      <c r="AC13" s="776">
        <v>460</v>
      </c>
      <c r="AD13" s="776">
        <v>480</v>
      </c>
      <c r="AE13" s="776">
        <v>490</v>
      </c>
      <c r="AF13" s="776">
        <v>495</v>
      </c>
      <c r="AG13" s="967">
        <v>537.89889577899601</v>
      </c>
      <c r="AH13" s="959">
        <v>509.3519311400517</v>
      </c>
      <c r="AI13" s="959">
        <v>543.0142391310219</v>
      </c>
      <c r="AJ13" s="959">
        <v>530.82838360074959</v>
      </c>
      <c r="AK13" s="959">
        <v>476.44793307199734</v>
      </c>
      <c r="AL13" s="959">
        <v>377.02095007243861</v>
      </c>
      <c r="AM13" s="959">
        <v>482.40005936628023</v>
      </c>
      <c r="AN13" s="959">
        <v>575.68329220714031</v>
      </c>
      <c r="AO13" s="959">
        <v>561.27946435212277</v>
      </c>
      <c r="AP13" s="916">
        <f t="shared" ref="AP13" si="26">IF(ISERROR(AO13/AK13),"N/A",IF(AK13&lt;0,"N/A",IF(AO13&lt;0,"N/A",IF(AO13/AK13-1&gt;300%,"&gt;±300%",IF(AO13/AK13-1&lt;-300%,"&gt;±300%",AO13/AK13-1)))))</f>
        <v>0.17804995129930878</v>
      </c>
      <c r="AQ13" s="916">
        <f>IF(ISERROR(AO13/AN13),"N/A",IF(AN13&lt;0,"N/A",IF(AO13&lt;0,"N/A",IF(AO13/AN13-1&gt;300%,"&gt;±300%",IF(AO13/AN13-1&lt;-300%,"&gt;±300%",AO13/AN13-1)))))</f>
        <v>-2.5020402797854335E-2</v>
      </c>
      <c r="AR13" s="4"/>
      <c r="AS13" s="378">
        <f>SUM(AS14:AS16)</f>
        <v>995</v>
      </c>
      <c r="AT13" s="378">
        <f>SUM(AT14:AT16)</f>
        <v>1040</v>
      </c>
      <c r="AU13" s="378">
        <f>SUM(Q13:R13)</f>
        <v>910</v>
      </c>
      <c r="AV13" s="378">
        <f>SUM(S13:T13)</f>
        <v>785</v>
      </c>
      <c r="AW13" s="378">
        <f>SUM(U13:V13)</f>
        <v>875</v>
      </c>
      <c r="AX13" s="378">
        <f>SUM(W13:X13)</f>
        <v>970</v>
      </c>
      <c r="AY13" s="378">
        <f>SUM(Y13:Z13)</f>
        <v>900</v>
      </c>
      <c r="AZ13" s="378">
        <f>SUM(AA13:AB13)</f>
        <v>985</v>
      </c>
      <c r="BA13" s="378">
        <f>SUM(AC13:AD13)</f>
        <v>940</v>
      </c>
      <c r="BB13" s="378">
        <f>SUM(AE13:AF13)</f>
        <v>985</v>
      </c>
      <c r="BC13" s="378">
        <f>SUM(AG13:AH13)</f>
        <v>1047.2508269190478</v>
      </c>
      <c r="BD13" s="378">
        <f>SUM(AI13:AJ13)</f>
        <v>1073.8426227317714</v>
      </c>
      <c r="BE13" s="378">
        <f>SUM(AK13:AL13)</f>
        <v>853.46888314443595</v>
      </c>
      <c r="BF13" s="378">
        <f>SUM(AM13:AN13)</f>
        <v>1058.0833515734205</v>
      </c>
      <c r="BG13" s="916">
        <f>IF(ISERROR(BF13/BD13),"N/A",IF(BD13&lt;0,"N/A",IF(BF13&lt;0,"N/A",IF(BF13/BD13-1&gt;300%,"&gt;±300%",IF(BF13/BD13-1&lt;-300%,"&gt;±300%",BF13/BD13-1)))))</f>
        <v>-1.4675587301853033E-2</v>
      </c>
      <c r="BH13" s="916">
        <f>IF(ISERROR(BF13/BE13),"N/A",IF(BE13&lt;0,"N/A",IF(BF13&lt;0,"N/A",IF(BF13/BE13-1&gt;300%,"&gt;±300%",IF(BF13/BE13-1&lt;-300%,"&gt;±300%",BF13/BE13-1)))))</f>
        <v>0.2397444973917775</v>
      </c>
      <c r="BI13" s="20"/>
      <c r="BJ13" s="378">
        <f>SUM(AL13:AO13)</f>
        <v>1996.3837659979818</v>
      </c>
      <c r="BK13" s="20"/>
    </row>
    <row r="14" spans="1:64" s="382" customFormat="1" x14ac:dyDescent="0.2">
      <c r="A14" s="377"/>
      <c r="B14" s="377" t="s">
        <v>4</v>
      </c>
      <c r="C14" s="782">
        <v>1120</v>
      </c>
      <c r="D14" s="782">
        <v>1255</v>
      </c>
      <c r="E14" s="782">
        <v>1185</v>
      </c>
      <c r="F14" s="782">
        <v>1210</v>
      </c>
      <c r="G14" s="782">
        <v>1325</v>
      </c>
      <c r="H14" s="782">
        <v>1420</v>
      </c>
      <c r="I14" s="968">
        <v>1587.4314744427243</v>
      </c>
      <c r="J14" s="968">
        <v>1433.3025145115628</v>
      </c>
      <c r="K14" s="968">
        <v>1462.0152410626149</v>
      </c>
      <c r="L14" s="27">
        <f t="shared" si="25"/>
        <v>-9.7093299718823634E-2</v>
      </c>
      <c r="M14" s="27">
        <f t="shared" si="25"/>
        <v>2.0032565533338875E-2</v>
      </c>
      <c r="N14" s="393"/>
      <c r="O14" s="782">
        <v>365</v>
      </c>
      <c r="P14" s="782">
        <v>305</v>
      </c>
      <c r="Q14" s="782">
        <v>315</v>
      </c>
      <c r="R14" s="782">
        <v>310</v>
      </c>
      <c r="S14" s="782">
        <v>295</v>
      </c>
      <c r="T14" s="782">
        <v>265</v>
      </c>
      <c r="U14" s="782">
        <v>280</v>
      </c>
      <c r="V14" s="782">
        <v>340</v>
      </c>
      <c r="W14" s="782">
        <v>315</v>
      </c>
      <c r="X14" s="782">
        <v>280</v>
      </c>
      <c r="Y14" s="782">
        <v>300</v>
      </c>
      <c r="Z14" s="782">
        <v>330</v>
      </c>
      <c r="AA14" s="782">
        <v>330</v>
      </c>
      <c r="AB14" s="782">
        <v>365</v>
      </c>
      <c r="AC14" s="782">
        <v>330</v>
      </c>
      <c r="AD14" s="782">
        <v>345</v>
      </c>
      <c r="AE14" s="782">
        <v>365</v>
      </c>
      <c r="AF14" s="782">
        <v>380</v>
      </c>
      <c r="AG14" s="968">
        <v>402.59732495065066</v>
      </c>
      <c r="AH14" s="968">
        <v>376.55483756557391</v>
      </c>
      <c r="AI14" s="968">
        <v>413.05876683186614</v>
      </c>
      <c r="AJ14" s="968">
        <v>395.22054509463356</v>
      </c>
      <c r="AK14" s="968">
        <v>393.2101108078449</v>
      </c>
      <c r="AL14" s="968">
        <v>266.67105405009903</v>
      </c>
      <c r="AM14" s="968">
        <v>346.7438514221256</v>
      </c>
      <c r="AN14" s="968">
        <v>426.67749823149308</v>
      </c>
      <c r="AO14" s="968">
        <v>429.17383633651554</v>
      </c>
      <c r="AP14" s="27">
        <f>IF(ISERROR(AO14/AK14),"N/A",IF(AK14&lt;0,"N/A",IF(AO14&lt;0,"N/A",IF(AO14/AK14-1&gt;300%,"&gt;±300%",IF(AO14/AK14-1&lt;-300%,"&gt;±300%",AO14/AK14-1)))))</f>
        <v>9.1461853447215802E-2</v>
      </c>
      <c r="AQ14" s="27">
        <f>IF(ISERROR(AO14/AN14),"N/A",IF(AN14&lt;0,"N/A",IF(AO14&lt;0,"N/A",IF(AO14/AN14-1&gt;300%,"&gt;±300%",IF(AO14/AN14-1&lt;-300%,"&gt;±300%",AO14/AN14-1)))))</f>
        <v>5.8506439063914506E-3</v>
      </c>
      <c r="AR14" s="4"/>
      <c r="AS14" s="381">
        <f>D14-AT14</f>
        <v>585</v>
      </c>
      <c r="AT14" s="381">
        <f>SUM(O14:P14)</f>
        <v>670</v>
      </c>
      <c r="AU14" s="381">
        <f>SUM(Q14:R14)</f>
        <v>625</v>
      </c>
      <c r="AV14" s="381">
        <f>SUM(S14:T14)</f>
        <v>560</v>
      </c>
      <c r="AW14" s="381">
        <f>SUM(U14:V14)</f>
        <v>620</v>
      </c>
      <c r="AX14" s="381">
        <f>SUM(W14:X14)</f>
        <v>595</v>
      </c>
      <c r="AY14" s="381">
        <f>SUM(Y14:Z14)</f>
        <v>630</v>
      </c>
      <c r="AZ14" s="381">
        <f>SUM(AA14:AB14)</f>
        <v>695</v>
      </c>
      <c r="BA14" s="381">
        <f>SUM(AC14:AD14)</f>
        <v>675</v>
      </c>
      <c r="BB14" s="381">
        <f>SUM(AE14:AF14)</f>
        <v>745</v>
      </c>
      <c r="BC14" s="381">
        <f>SUM(AG14:AH14)</f>
        <v>779.15216251622451</v>
      </c>
      <c r="BD14" s="381">
        <f>SUM(AI14:AJ14)</f>
        <v>808.27931192649976</v>
      </c>
      <c r="BE14" s="381">
        <f>SUM(AK14:AL14)</f>
        <v>659.88116485794399</v>
      </c>
      <c r="BF14" s="381">
        <f>SUM(AM14:AN14)</f>
        <v>773.42134965361868</v>
      </c>
      <c r="BG14" s="27">
        <f>IF(ISERROR(BF14/BD14),"N/A",IF(BD14&lt;0,"N/A",IF(BF14&lt;0,"N/A",IF(BF14/BD14-1&gt;300%,"&gt;±300%",IF(BF14/BD14-1&lt;-300%,"&gt;±300%",BF14/BD14-1)))))</f>
        <v>-4.3126134442063813E-2</v>
      </c>
      <c r="BH14" s="27">
        <f>IF(ISERROR(BF14/BE14),"N/A",IF(BE14&lt;0,"N/A",IF(BF14&lt;0,"N/A",IF(BF14/BE14-1&gt;300%,"&gt;±300%",IF(BF14/BE14-1&lt;-300%,"&gt;±300%",BF14/BE14-1)))))</f>
        <v>0.17206156326664823</v>
      </c>
      <c r="BI14" s="20"/>
      <c r="BJ14" s="381">
        <f>SUM(AL14:AO14)</f>
        <v>1469.2662400402332</v>
      </c>
      <c r="BK14" s="20"/>
    </row>
    <row r="15" spans="1:64" x14ac:dyDescent="0.2">
      <c r="A15" s="377"/>
      <c r="B15" s="377" t="s">
        <v>5</v>
      </c>
      <c r="C15" s="782">
        <v>855</v>
      </c>
      <c r="D15" s="782">
        <v>775</v>
      </c>
      <c r="E15" s="782">
        <v>515</v>
      </c>
      <c r="F15" s="782">
        <v>625</v>
      </c>
      <c r="G15" s="782">
        <v>560</v>
      </c>
      <c r="H15" s="782">
        <v>505</v>
      </c>
      <c r="I15" s="968">
        <v>476.43626153638382</v>
      </c>
      <c r="J15" s="968">
        <v>422.16098092470668</v>
      </c>
      <c r="K15" s="968">
        <v>455.43949460148337</v>
      </c>
      <c r="L15" s="27">
        <f t="shared" si="25"/>
        <v>-0.1139192899311513</v>
      </c>
      <c r="M15" s="27">
        <f t="shared" si="25"/>
        <v>7.8828966153818847E-2</v>
      </c>
      <c r="N15" s="393"/>
      <c r="O15" s="532">
        <v>200</v>
      </c>
      <c r="P15" s="532">
        <v>170</v>
      </c>
      <c r="Q15" s="532">
        <v>120</v>
      </c>
      <c r="R15" s="532">
        <v>165</v>
      </c>
      <c r="S15" s="532">
        <v>120</v>
      </c>
      <c r="T15" s="532">
        <v>105</v>
      </c>
      <c r="U15" s="532">
        <v>115</v>
      </c>
      <c r="V15" s="532">
        <v>140</v>
      </c>
      <c r="W15" s="532">
        <v>195</v>
      </c>
      <c r="X15" s="532">
        <v>180</v>
      </c>
      <c r="Y15" s="532">
        <v>120</v>
      </c>
      <c r="Z15" s="532">
        <v>150</v>
      </c>
      <c r="AA15" s="532">
        <v>150</v>
      </c>
      <c r="AB15" s="532">
        <v>140</v>
      </c>
      <c r="AC15" s="532">
        <v>130</v>
      </c>
      <c r="AD15" s="532">
        <v>135</v>
      </c>
      <c r="AE15" s="532">
        <v>125</v>
      </c>
      <c r="AF15" s="532">
        <v>115</v>
      </c>
      <c r="AG15" s="968">
        <v>120.42288527370043</v>
      </c>
      <c r="AH15" s="968">
        <v>119.06292229326716</v>
      </c>
      <c r="AI15" s="968">
        <v>116.36436530212434</v>
      </c>
      <c r="AJ15" s="968">
        <v>120.58608866729192</v>
      </c>
      <c r="AK15" s="968">
        <v>69.832294560067226</v>
      </c>
      <c r="AL15" s="968">
        <v>97.062938201125974</v>
      </c>
      <c r="AM15" s="968">
        <v>121.33308106601038</v>
      </c>
      <c r="AN15" s="968">
        <v>133.93266709750307</v>
      </c>
      <c r="AO15" s="968">
        <v>117.92371810017983</v>
      </c>
      <c r="AP15" s="27">
        <f>IF(ISERROR(AO15/AK15),"N/A",IF(AK15&lt;0,"N/A",IF(AO15&lt;0,"N/A",IF(AO15/AK15-1&gt;300%,"&gt;±300%",IF(AO15/AK15-1&lt;-300%,"&gt;±300%",AO15/AK15-1)))))</f>
        <v>0.68867024695495416</v>
      </c>
      <c r="AQ15" s="27">
        <f>IF(ISERROR(AO15/AN15),"N/A",IF(AN15&lt;0,"N/A",IF(AO15&lt;0,"N/A",IF(AO15/AN15-1&gt;300%,"&gt;±300%",IF(AO15/AN15-1&lt;-300%,"&gt;±300%",AO15/AN15-1)))))</f>
        <v>-0.11952983050556831</v>
      </c>
      <c r="AR15" s="4"/>
      <c r="AS15" s="381">
        <f>D15-AT15</f>
        <v>405</v>
      </c>
      <c r="AT15" s="381">
        <f>SUM(O15:P15)</f>
        <v>370</v>
      </c>
      <c r="AU15" s="381">
        <f>SUM(Q15:R15)</f>
        <v>285</v>
      </c>
      <c r="AV15" s="381">
        <f>SUM(S15:T15)</f>
        <v>225</v>
      </c>
      <c r="AW15" s="381">
        <f>SUM(U15:V15)</f>
        <v>255</v>
      </c>
      <c r="AX15" s="381">
        <f>SUM(W15:X15)</f>
        <v>375</v>
      </c>
      <c r="AY15" s="381">
        <f>SUM(Y15:Z15)</f>
        <v>270</v>
      </c>
      <c r="AZ15" s="381">
        <f>SUM(AA15:AB15)</f>
        <v>290</v>
      </c>
      <c r="BA15" s="381">
        <f>SUM(AC15:AD15)</f>
        <v>265</v>
      </c>
      <c r="BB15" s="381">
        <f>SUM(AE15:AF15)</f>
        <v>240</v>
      </c>
      <c r="BC15" s="381">
        <f>SUM(AG15:AH15)</f>
        <v>239.48580756696759</v>
      </c>
      <c r="BD15" s="381">
        <f>SUM(AI15:AJ15)</f>
        <v>236.95045396941626</v>
      </c>
      <c r="BE15" s="381">
        <f>SUM(AK15:AL15)</f>
        <v>166.8952327611932</v>
      </c>
      <c r="BF15" s="381">
        <f t="shared" ref="BF15:BF16" si="27">SUM(AM15:AN15)</f>
        <v>255.26574816351345</v>
      </c>
      <c r="BG15" s="27">
        <f>IF(ISERROR(BF15/BD15),"N/A",IF(BD15&lt;0,"N/A",IF(BF15&lt;0,"N/A",IF(BF15/BD15-1&gt;300%,"&gt;±300%",IF(BF15/BD15-1&lt;-300%,"&gt;±300%",BF15/BD15-1)))))</f>
        <v>7.7295881427014157E-2</v>
      </c>
      <c r="BH15" s="27">
        <f>IF(ISERROR(BF15/BE15),"N/A",IF(BE15&lt;0,"N/A",IF(BF15&lt;0,"N/A",IF(BF15/BE15-1&gt;300%,"&gt;±300%",IF(BF15/BE15-1&lt;-300%,"&gt;±300%",BF15/BE15-1)))))</f>
        <v>0.52949694212516984</v>
      </c>
      <c r="BI15" s="20"/>
      <c r="BJ15" s="381">
        <f>SUM(AL15:AO15)</f>
        <v>470.25240446481928</v>
      </c>
      <c r="BK15" s="20"/>
    </row>
    <row r="16" spans="1:64" x14ac:dyDescent="0.2">
      <c r="A16" s="377"/>
      <c r="B16" s="377" t="s">
        <v>6</v>
      </c>
      <c r="C16" s="782">
        <v>5</v>
      </c>
      <c r="D16" s="782">
        <v>5</v>
      </c>
      <c r="E16" s="782">
        <v>5</v>
      </c>
      <c r="F16" s="782">
        <v>5</v>
      </c>
      <c r="G16" s="782">
        <v>10</v>
      </c>
      <c r="H16" s="782">
        <v>10</v>
      </c>
      <c r="I16" s="968">
        <v>57.22571367171097</v>
      </c>
      <c r="J16" s="968">
        <v>56.082757106540171</v>
      </c>
      <c r="K16" s="968">
        <v>58.025713671710967</v>
      </c>
      <c r="L16" s="27">
        <f t="shared" si="25"/>
        <v>-1.9972779574714328E-2</v>
      </c>
      <c r="M16" s="27">
        <f t="shared" si="25"/>
        <v>3.4644455183966194E-2</v>
      </c>
      <c r="N16" s="393"/>
      <c r="O16" s="532">
        <v>0</v>
      </c>
      <c r="P16" s="532">
        <v>0</v>
      </c>
      <c r="Q16" s="782">
        <v>0</v>
      </c>
      <c r="R16" s="782">
        <v>0</v>
      </c>
      <c r="S16" s="782">
        <v>0</v>
      </c>
      <c r="T16" s="782">
        <v>0</v>
      </c>
      <c r="U16" s="782">
        <v>0</v>
      </c>
      <c r="V16" s="782">
        <v>0</v>
      </c>
      <c r="W16" s="782">
        <v>0</v>
      </c>
      <c r="X16" s="782">
        <v>0</v>
      </c>
      <c r="Y16" s="782">
        <v>0</v>
      </c>
      <c r="Z16" s="782">
        <v>0</v>
      </c>
      <c r="AA16" s="782">
        <v>0</v>
      </c>
      <c r="AB16" s="782">
        <v>0</v>
      </c>
      <c r="AC16" s="782">
        <v>0</v>
      </c>
      <c r="AD16" s="782">
        <v>0</v>
      </c>
      <c r="AE16" s="782">
        <v>0</v>
      </c>
      <c r="AF16" s="782">
        <v>0</v>
      </c>
      <c r="AG16" s="968">
        <v>14.878685554644852</v>
      </c>
      <c r="AH16" s="968">
        <v>13.734171281210632</v>
      </c>
      <c r="AI16" s="968">
        <v>13.591106997031353</v>
      </c>
      <c r="AJ16" s="968">
        <v>15.02174983882413</v>
      </c>
      <c r="AK16" s="968">
        <v>13.405527704085188</v>
      </c>
      <c r="AL16" s="968">
        <v>13.286957821213612</v>
      </c>
      <c r="AM16" s="968">
        <v>14.323126878144235</v>
      </c>
      <c r="AN16" s="968">
        <v>15.073126878144233</v>
      </c>
      <c r="AO16" s="968">
        <v>14.181909915427365</v>
      </c>
      <c r="AP16" s="27">
        <f>IF(ISERROR(AO16/AK16),"N/A",IF(AK16&lt;0,"N/A",IF(AO16&lt;0,"N/A",IF(AO16/AK16-1&gt;300%,"&gt;±300%",IF(AO16/AK16-1&lt;-300%,"&gt;±300%",AO16/AK16-1)))))</f>
        <v>5.7915080143065456E-2</v>
      </c>
      <c r="AQ16" s="27">
        <f>IF(ISERROR(AO16/AN16),"N/A",IF(AN16&lt;0,"N/A",IF(AO16&lt;0,"N/A",IF(AO16/AN16-1&gt;300%,"&gt;±300%",IF(AO16/AN16-1&lt;-300%,"&gt;±300%",AO16/AN16-1)))))</f>
        <v>-5.9126216472649484E-2</v>
      </c>
      <c r="AR16" s="4"/>
      <c r="AS16" s="381">
        <f>D16-AT16</f>
        <v>5</v>
      </c>
      <c r="AT16" s="381">
        <f>SUM(O16:P16)</f>
        <v>0</v>
      </c>
      <c r="AU16" s="381">
        <f>SUM(Q16:R16)</f>
        <v>0</v>
      </c>
      <c r="AV16" s="381">
        <f>SUM(S16:T16)</f>
        <v>0</v>
      </c>
      <c r="AW16" s="381">
        <f>SUM(U16:V16)</f>
        <v>0</v>
      </c>
      <c r="AX16" s="381">
        <f>SUM(W16:X16)</f>
        <v>0</v>
      </c>
      <c r="AY16" s="381">
        <f>SUM(Y16:Z16)</f>
        <v>0</v>
      </c>
      <c r="AZ16" s="381">
        <f>SUM(AA16:AB16)</f>
        <v>0</v>
      </c>
      <c r="BA16" s="381">
        <f>SUM(AC16:AD16)</f>
        <v>0</v>
      </c>
      <c r="BB16" s="381">
        <f>SUM(AE16:AF16)</f>
        <v>0</v>
      </c>
      <c r="BC16" s="381">
        <f>SUM(AG16:AH16)</f>
        <v>28.612856835855482</v>
      </c>
      <c r="BD16" s="381">
        <f>SUM(AI16:AJ16)</f>
        <v>28.612856835855482</v>
      </c>
      <c r="BE16" s="381">
        <f>SUM(AK16:AL16)</f>
        <v>26.6924855252988</v>
      </c>
      <c r="BF16" s="381">
        <f t="shared" si="27"/>
        <v>29.396253756288466</v>
      </c>
      <c r="BG16" s="27">
        <f>IF(ISERROR(BF16/BD16),"N/A",IF(BD16&lt;0,"N/A",IF(BF16&lt;0,"N/A",IF(BF16/BD16-1&gt;300%,"&gt;±300%",IF(BF16/BD16-1&lt;-300%,"&gt;±300%",BF16/BD16-1)))))</f>
        <v>2.7379192679959585E-2</v>
      </c>
      <c r="BH16" s="27">
        <f>IF(ISERROR(BF16/BE16),"N/A",IF(BE16&lt;0,"N/A",IF(BF16&lt;0,"N/A",IF(BF16/BE16-1&gt;300%,"&gt;±300%",IF(BF16/BE16-1&lt;-300%,"&gt;±300%",BF16/BE16-1)))))</f>
        <v>0.10129323582200955</v>
      </c>
      <c r="BI16" s="20"/>
      <c r="BJ16" s="381">
        <f>SUM(AL16:AO16)</f>
        <v>56.865121492929447</v>
      </c>
      <c r="BK16" s="20"/>
    </row>
    <row r="17" spans="1:63" x14ac:dyDescent="0.2">
      <c r="A17" s="388"/>
      <c r="B17" s="4"/>
      <c r="C17" s="776"/>
      <c r="D17" s="776"/>
      <c r="E17" s="776"/>
      <c r="F17" s="776"/>
      <c r="G17" s="776"/>
      <c r="H17" s="776"/>
      <c r="I17" s="959"/>
      <c r="J17" s="378"/>
      <c r="K17" s="378"/>
      <c r="L17" s="393"/>
      <c r="M17" s="587"/>
      <c r="N17" s="393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393"/>
      <c r="AH17" s="393"/>
      <c r="AI17" s="393"/>
      <c r="AJ17" s="393"/>
      <c r="AK17" s="696"/>
      <c r="AL17" s="393"/>
      <c r="AM17" s="393"/>
      <c r="AN17" s="393"/>
      <c r="AO17" s="393"/>
      <c r="AP17" s="916"/>
      <c r="AQ17" s="916"/>
      <c r="AR17" s="4"/>
      <c r="AS17" s="942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27"/>
      <c r="BH17" s="27"/>
      <c r="BI17" s="20"/>
      <c r="BJ17" s="377"/>
      <c r="BK17" s="20"/>
    </row>
    <row r="18" spans="1:63" x14ac:dyDescent="0.2">
      <c r="A18" s="34" t="s">
        <v>25</v>
      </c>
      <c r="B18" s="392"/>
      <c r="C18" s="392">
        <v>7835</v>
      </c>
      <c r="D18" s="392">
        <v>7260</v>
      </c>
      <c r="E18" s="392">
        <v>7895</v>
      </c>
      <c r="F18" s="392">
        <v>7915</v>
      </c>
      <c r="G18" s="392">
        <v>8055</v>
      </c>
      <c r="H18" s="392">
        <v>8070</v>
      </c>
      <c r="I18" s="964">
        <f>I11+I13</f>
        <v>8218.5894344046574</v>
      </c>
      <c r="J18" s="392">
        <f>J11+J13</f>
        <v>6799.4544826543461</v>
      </c>
      <c r="K18" s="392">
        <f>K11+K13</f>
        <v>7882.7440265600871</v>
      </c>
      <c r="L18" s="940">
        <f>IF(ISERROR(J18/I18),"N/A",IF(I18&lt;0,"N/A",IF(J18&lt;0,"N/A",IF(J18/I18-1&gt;300%,"&gt;±300%",IF(J18/I18-1&lt;-300%,"&gt;±300%",J18/I18-1)))))</f>
        <v>-0.17267378582138793</v>
      </c>
      <c r="M18" s="940">
        <f>IF(ISERROR(K18/J18),"N/A",IF(J18&lt;0,"N/A",IF(K18&lt;0,"N/A",IF(K18/J18-1&gt;300%,"&gt;±300%",IF(K18/J18-1&lt;-300%,"&gt;±300%",K18/J18-1)))))</f>
        <v>0.15932006702438439</v>
      </c>
      <c r="N18" s="393"/>
      <c r="O18" s="392">
        <v>1945</v>
      </c>
      <c r="P18" s="392">
        <v>1850</v>
      </c>
      <c r="Q18" s="392">
        <v>1855</v>
      </c>
      <c r="R18" s="392">
        <v>2015</v>
      </c>
      <c r="S18" s="392">
        <v>2095</v>
      </c>
      <c r="T18" s="392">
        <v>1940</v>
      </c>
      <c r="U18" s="392">
        <v>1820</v>
      </c>
      <c r="V18" s="392">
        <v>2190</v>
      </c>
      <c r="W18" s="392">
        <v>2025</v>
      </c>
      <c r="X18" s="392">
        <v>1880</v>
      </c>
      <c r="Y18" s="392">
        <v>1785</v>
      </c>
      <c r="Z18" s="392">
        <v>2110</v>
      </c>
      <c r="AA18" s="392">
        <v>2035</v>
      </c>
      <c r="AB18" s="392">
        <v>2115</v>
      </c>
      <c r="AC18" s="392">
        <v>1755</v>
      </c>
      <c r="AD18" s="392">
        <v>2140</v>
      </c>
      <c r="AE18" s="392">
        <v>2135</v>
      </c>
      <c r="AF18" s="392">
        <v>2040</v>
      </c>
      <c r="AG18" s="392">
        <f>AG11+AG13</f>
        <v>1869.9986152902916</v>
      </c>
      <c r="AH18" s="392">
        <f t="shared" ref="AH18:AN18" si="28">AH11+AH13</f>
        <v>2146.8471328921419</v>
      </c>
      <c r="AI18" s="392">
        <f t="shared" si="28"/>
        <v>2043.8267390360434</v>
      </c>
      <c r="AJ18" s="392">
        <f t="shared" si="28"/>
        <v>2157.8629123126661</v>
      </c>
      <c r="AK18" s="964">
        <f t="shared" si="28"/>
        <v>1763.3034646285478</v>
      </c>
      <c r="AL18" s="392">
        <f t="shared" si="28"/>
        <v>1347.8663658471746</v>
      </c>
      <c r="AM18" s="392">
        <f t="shared" si="28"/>
        <v>1862.2244660899439</v>
      </c>
      <c r="AN18" s="392">
        <f t="shared" si="28"/>
        <v>1829.7141499874413</v>
      </c>
      <c r="AO18" s="392">
        <f t="shared" ref="AO18" si="29">AO11+AO13</f>
        <v>1950.2082146655562</v>
      </c>
      <c r="AP18" s="965">
        <f>IF(ISERROR(AO18/AK18),"N/A",IF(AK18&lt;0,"N/A",IF(AO18&lt;0,"N/A",IF(AO18/AK18-1&gt;300%,"&gt;±300%",IF(AO18/AK18-1&lt;-300%,"&gt;±300%",AO18/AK18-1)))))</f>
        <v>0.10599692780413217</v>
      </c>
      <c r="AQ18" s="965">
        <f>IF(ISERROR(AO18/AN18),"N/A",IF(AN18&lt;0,"N/A",IF(AO18&lt;0,"N/A",IF(AO18/AN18-1&gt;300%,"&gt;±300%",IF(AO18/AN18-1&lt;-300%,"&gt;±300%",AO18/AN18-1)))))</f>
        <v>6.5854037735316062E-2</v>
      </c>
      <c r="AR18" s="4"/>
      <c r="AS18" s="392">
        <f t="shared" ref="AS18:AY18" si="30">AS11+AS13</f>
        <v>3465</v>
      </c>
      <c r="AT18" s="392">
        <f t="shared" si="30"/>
        <v>3795</v>
      </c>
      <c r="AU18" s="392">
        <f t="shared" si="30"/>
        <v>3870</v>
      </c>
      <c r="AV18" s="392">
        <f t="shared" si="30"/>
        <v>4035</v>
      </c>
      <c r="AW18" s="392">
        <f t="shared" si="30"/>
        <v>4010</v>
      </c>
      <c r="AX18" s="392">
        <f t="shared" si="30"/>
        <v>3905</v>
      </c>
      <c r="AY18" s="392">
        <f t="shared" si="30"/>
        <v>3895</v>
      </c>
      <c r="AZ18" s="392">
        <f>SUM(AA18:AB18)</f>
        <v>4150</v>
      </c>
      <c r="BA18" s="392">
        <f>SUM(AC18:AD18)</f>
        <v>3895</v>
      </c>
      <c r="BB18" s="392">
        <f>SUM(AE18:AF18)</f>
        <v>4175</v>
      </c>
      <c r="BC18" s="392">
        <f>SUM(AG18:AH18)</f>
        <v>4016.8457481824335</v>
      </c>
      <c r="BD18" s="392">
        <f>SUM(AI18:AJ18)</f>
        <v>4201.68965134871</v>
      </c>
      <c r="BE18" s="392">
        <f>SUM(AK18:AL18)</f>
        <v>3111.1698304757224</v>
      </c>
      <c r="BF18" s="392">
        <f>SUM(AM18:AN18)</f>
        <v>3691.9386160773852</v>
      </c>
      <c r="BG18" s="965">
        <f>IF(ISERROR(BF18/BD18),"N/A",IF(BD18&lt;0,"N/A",IF(BF18&lt;0,"N/A",IF(BF18/BD18-1&gt;300%,"&gt;±300%",IF(BF18/BD18-1&lt;-300%,"&gt;±300%",BF18/BD18-1)))))</f>
        <v>-0.12132048713014743</v>
      </c>
      <c r="BH18" s="965">
        <f>IF(ISERROR(BF18/BE18),"N/A",IF(BE18&lt;0,"N/A",IF(BF18&lt;0,"N/A",IF(BF18/BE18-1&gt;300%,"&gt;±300%",IF(BF18/BE18-1&lt;-300%,"&gt;±300%",BF18/BE18-1)))))</f>
        <v>0.18667215782073154</v>
      </c>
      <c r="BI18" s="20"/>
      <c r="BJ18" s="392">
        <f>SUM(AL18:AO18)</f>
        <v>6990.0131965901164</v>
      </c>
      <c r="BK18" s="20"/>
    </row>
    <row r="19" spans="1:63" x14ac:dyDescent="0.2">
      <c r="A19" s="3"/>
      <c r="B19" s="4"/>
      <c r="C19" s="776"/>
      <c r="D19" s="776"/>
      <c r="E19" s="776"/>
      <c r="F19" s="776"/>
      <c r="G19" s="776"/>
      <c r="H19" s="776"/>
      <c r="I19" s="958"/>
      <c r="J19" s="378"/>
      <c r="K19" s="378"/>
      <c r="L19" s="378"/>
      <c r="M19" s="916"/>
      <c r="N19" s="393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4"/>
      <c r="AH19" s="4"/>
      <c r="AI19" s="4"/>
      <c r="AJ19" s="4"/>
      <c r="AK19" s="969"/>
      <c r="AL19" s="4"/>
      <c r="AM19" s="4"/>
      <c r="AN19" s="4"/>
      <c r="AO19" s="4"/>
      <c r="AP19" s="916"/>
      <c r="AQ19" s="916"/>
      <c r="AR19" s="4"/>
      <c r="AS19" s="943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1"/>
      <c r="BF19" s="381"/>
      <c r="BG19" s="27"/>
      <c r="BH19" s="27"/>
      <c r="BI19" s="20"/>
      <c r="BJ19" s="381"/>
      <c r="BK19" s="20"/>
    </row>
    <row r="20" spans="1:63" x14ac:dyDescent="0.2">
      <c r="A20" s="119" t="s">
        <v>32</v>
      </c>
      <c r="B20" s="5"/>
      <c r="C20" s="535"/>
      <c r="D20" s="535"/>
      <c r="E20" s="535"/>
      <c r="F20" s="535"/>
      <c r="G20" s="535"/>
      <c r="H20" s="535"/>
      <c r="I20" s="960"/>
      <c r="J20" s="379"/>
      <c r="K20" s="379"/>
      <c r="L20" s="11"/>
      <c r="M20" s="171"/>
      <c r="N20" s="393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  <c r="Z20" s="970"/>
      <c r="AA20" s="970"/>
      <c r="AB20" s="970"/>
      <c r="AC20" s="970"/>
      <c r="AD20" s="970"/>
      <c r="AE20" s="970"/>
      <c r="AF20" s="970"/>
      <c r="AG20" s="28"/>
      <c r="AH20" s="28"/>
      <c r="AI20" s="28"/>
      <c r="AJ20" s="28"/>
      <c r="AK20" s="971"/>
      <c r="AL20" s="943"/>
      <c r="AM20" s="943"/>
      <c r="AN20" s="943"/>
      <c r="AO20" s="943"/>
      <c r="AP20" s="27"/>
      <c r="AQ20" s="27"/>
      <c r="AR20" s="4"/>
      <c r="AS20" s="942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27"/>
      <c r="BH20" s="27"/>
      <c r="BI20" s="20"/>
      <c r="BJ20" s="377"/>
      <c r="BK20" s="20"/>
    </row>
    <row r="21" spans="1:63" s="382" customFormat="1" x14ac:dyDescent="0.2">
      <c r="A21" s="388" t="s">
        <v>27</v>
      </c>
      <c r="B21" s="378"/>
      <c r="C21" s="776">
        <v>3130</v>
      </c>
      <c r="D21" s="776">
        <v>3245</v>
      </c>
      <c r="E21" s="776">
        <v>3245</v>
      </c>
      <c r="F21" s="776">
        <v>3350</v>
      </c>
      <c r="G21" s="776">
        <v>3290</v>
      </c>
      <c r="H21" s="776">
        <v>3075</v>
      </c>
      <c r="I21" s="972">
        <v>2838.5136904062788</v>
      </c>
      <c r="J21" s="973">
        <v>2368.2581845230993</v>
      </c>
      <c r="K21" s="973">
        <v>2925.077608315642</v>
      </c>
      <c r="L21" s="916">
        <f>IF(ISERROR(J21/I21),"N/A",IF(I21&lt;0,"N/A",IF(J21&lt;0,"N/A",IF(J21/I21-1&gt;300%,"&gt;±300%",IF(J21/I21-1&lt;-300%,"&gt;±300%",J21/I21-1)))))</f>
        <v>-0.16566962754929371</v>
      </c>
      <c r="M21" s="916">
        <f>IF(ISERROR(K21/J21),"N/A",IF(J21&lt;0,"N/A",IF(K21&lt;0,"N/A",IF(K21/J21-1&gt;300%,"&gt;±300%",IF(K21/J21-1&lt;-300%,"&gt;±300%",K21/J21-1)))))</f>
        <v>0.23511770271984545</v>
      </c>
      <c r="N21" s="393"/>
      <c r="O21" s="776">
        <v>760</v>
      </c>
      <c r="P21" s="776">
        <v>810</v>
      </c>
      <c r="Q21" s="776">
        <v>835</v>
      </c>
      <c r="R21" s="776">
        <v>825</v>
      </c>
      <c r="S21" s="776">
        <v>775</v>
      </c>
      <c r="T21" s="776">
        <v>815</v>
      </c>
      <c r="U21" s="776">
        <v>860</v>
      </c>
      <c r="V21" s="776">
        <v>860</v>
      </c>
      <c r="W21" s="776">
        <v>780</v>
      </c>
      <c r="X21" s="776">
        <v>840</v>
      </c>
      <c r="Y21" s="776">
        <v>845</v>
      </c>
      <c r="Z21" s="776">
        <v>825</v>
      </c>
      <c r="AA21" s="776">
        <v>775</v>
      </c>
      <c r="AB21" s="776">
        <v>835</v>
      </c>
      <c r="AC21" s="776">
        <v>785</v>
      </c>
      <c r="AD21" s="776">
        <v>800</v>
      </c>
      <c r="AE21" s="776">
        <v>715</v>
      </c>
      <c r="AF21" s="776">
        <v>765</v>
      </c>
      <c r="AG21" s="967">
        <v>752.24126174547212</v>
      </c>
      <c r="AH21" s="967">
        <v>733.16791095969916</v>
      </c>
      <c r="AI21" s="967">
        <v>665.63838378063315</v>
      </c>
      <c r="AJ21" s="967">
        <v>687.46613392047516</v>
      </c>
      <c r="AK21" s="967">
        <v>639.27949337104315</v>
      </c>
      <c r="AL21" s="967">
        <v>383.57666825829489</v>
      </c>
      <c r="AM21" s="967">
        <v>635.72937407399536</v>
      </c>
      <c r="AN21" s="967">
        <v>709.67264881976598</v>
      </c>
      <c r="AO21" s="967">
        <v>689.40569389558982</v>
      </c>
      <c r="AP21" s="916">
        <f>IF(ISERROR(AO21/AK21),"N/A",IF(AK21&lt;0,"N/A",IF(AO21&lt;0,"N/A",IF(AO21/AK21-1&gt;300%,"&gt;±300%",IF(AO21/AK21-1&lt;-300%,"&gt;±300%",AO21/AK21-1)))))</f>
        <v>7.8410462159863137E-2</v>
      </c>
      <c r="AQ21" s="916">
        <f>IF(ISERROR(AO21/AN21),"N/A",IF(AN21&lt;0,"N/A",IF(AO21&lt;0,"N/A",IF(AO21/AN21-1&gt;300%,"&gt;±300%",IF(AO21/AN21-1&lt;-300%,"&gt;±300%",AO21/AN21-1)))))</f>
        <v>-2.8558173910015361E-2</v>
      </c>
      <c r="AR21" s="4"/>
      <c r="AS21" s="378">
        <f t="shared" ref="AS21:AT21" si="31">SUM(AS22:AS23)</f>
        <v>1665</v>
      </c>
      <c r="AT21" s="378">
        <f t="shared" si="31"/>
        <v>1580</v>
      </c>
      <c r="AU21" s="378">
        <f>SUM(Q21:R21)</f>
        <v>1660</v>
      </c>
      <c r="AV21" s="378">
        <f>SUM(S21:T21)</f>
        <v>1590</v>
      </c>
      <c r="AW21" s="378">
        <f>SUM(U21:V21)</f>
        <v>1720</v>
      </c>
      <c r="AX21" s="378">
        <f>SUM(W21:X21)</f>
        <v>1620</v>
      </c>
      <c r="AY21" s="378">
        <f>SUM(Y21:Z21)</f>
        <v>1670</v>
      </c>
      <c r="AZ21" s="378">
        <f>SUM(AA21:AB21)</f>
        <v>1610</v>
      </c>
      <c r="BA21" s="378">
        <f>SUM(AC21:AD21)</f>
        <v>1585</v>
      </c>
      <c r="BB21" s="378">
        <f>SUM(AE21:AF21)</f>
        <v>1480</v>
      </c>
      <c r="BC21" s="378">
        <f>SUM(AG21:AH21)</f>
        <v>1485.4091727051714</v>
      </c>
      <c r="BD21" s="378">
        <f>SUM(AI21:AJ21)</f>
        <v>1353.1045177011083</v>
      </c>
      <c r="BE21" s="378">
        <f>SUM(AK21:AL21)</f>
        <v>1022.856161629338</v>
      </c>
      <c r="BF21" s="378">
        <f>SUM(AM21:AN21)</f>
        <v>1345.4020228937613</v>
      </c>
      <c r="BG21" s="916">
        <f t="shared" ref="BG21:BG23" si="32">IF(ISERROR(BF21/BD21),"N/A",IF(BD21&lt;0,"N/A",IF(BF21&lt;0,"N/A",IF(BF21/BD21-1&gt;300%,"&gt;±300%",IF(BF21/BD21-1&lt;-300%,"&gt;±300%",BF21/BD21-1)))))</f>
        <v>-5.6924610823362309E-3</v>
      </c>
      <c r="BH21" s="916">
        <f t="shared" ref="BH21:BH23" si="33">IF(ISERROR(BF21/BE21),"N/A",IF(BE21&lt;0,"N/A",IF(BF21&lt;0,"N/A",IF(BF21/BE21-1&gt;300%,"&gt;±300%",IF(BF21/BE21-1&lt;-300%,"&gt;±300%",BF21/BE21-1)))))</f>
        <v>0.31533843502553727</v>
      </c>
      <c r="BI21" s="20"/>
      <c r="BJ21" s="378">
        <f>SUM(AL21:AO21)</f>
        <v>2418.384385047646</v>
      </c>
      <c r="BK21" s="20"/>
    </row>
    <row r="22" spans="1:63" s="382" customFormat="1" x14ac:dyDescent="0.2">
      <c r="A22" s="379"/>
      <c r="B22" s="379" t="s">
        <v>4</v>
      </c>
      <c r="C22" s="782">
        <v>2990</v>
      </c>
      <c r="D22" s="782">
        <v>3095</v>
      </c>
      <c r="E22" s="782">
        <v>3105</v>
      </c>
      <c r="F22" s="782">
        <v>3215</v>
      </c>
      <c r="G22" s="782">
        <v>3150</v>
      </c>
      <c r="H22" s="782">
        <v>2930</v>
      </c>
      <c r="I22" s="923">
        <v>2838.5136904062788</v>
      </c>
      <c r="J22" s="923">
        <v>2368.2581845230993</v>
      </c>
      <c r="K22" s="923">
        <v>2925.077608315642</v>
      </c>
      <c r="L22" s="27">
        <f>IF(ISERROR(J22/I22),"N/A",IF(I22&lt;0,"N/A",IF(J22&lt;0,"N/A",IF(J22/I22-1&gt;300%,"&gt;±300%",IF(J22/I22-1&lt;-300%,"&gt;±300%",J22/I22-1)))))</f>
        <v>-0.16566962754929371</v>
      </c>
      <c r="M22" s="27">
        <f>IF(ISERROR(K22/J22),"N/A",IF(J22&lt;0,"N/A",IF(K22&lt;0,"N/A",IF(K22/J22-1&gt;300%,"&gt;±300%",IF(K22/J22-1&lt;-300%,"&gt;±300%",K22/J22-1)))))</f>
        <v>0.23511770271984545</v>
      </c>
      <c r="N22" s="393"/>
      <c r="O22" s="532">
        <v>730</v>
      </c>
      <c r="P22" s="532">
        <v>775</v>
      </c>
      <c r="Q22" s="532">
        <v>800</v>
      </c>
      <c r="R22" s="532">
        <v>790</v>
      </c>
      <c r="S22" s="532">
        <v>740</v>
      </c>
      <c r="T22" s="532">
        <v>780</v>
      </c>
      <c r="U22" s="532">
        <v>825</v>
      </c>
      <c r="V22" s="532">
        <v>825</v>
      </c>
      <c r="W22" s="532">
        <v>750</v>
      </c>
      <c r="X22" s="532">
        <v>805</v>
      </c>
      <c r="Y22" s="532">
        <v>810</v>
      </c>
      <c r="Z22" s="532">
        <v>790</v>
      </c>
      <c r="AA22" s="532">
        <v>740</v>
      </c>
      <c r="AB22" s="532">
        <v>800</v>
      </c>
      <c r="AC22" s="532">
        <v>750</v>
      </c>
      <c r="AD22" s="532">
        <v>760</v>
      </c>
      <c r="AE22" s="532">
        <v>680</v>
      </c>
      <c r="AF22" s="532">
        <v>725</v>
      </c>
      <c r="AG22" s="876">
        <v>752.24126174547212</v>
      </c>
      <c r="AH22" s="876">
        <v>733.16791095969916</v>
      </c>
      <c r="AI22" s="876">
        <v>665.63838378063315</v>
      </c>
      <c r="AJ22" s="876">
        <v>687.46613392047516</v>
      </c>
      <c r="AK22" s="876">
        <v>639.27949337104315</v>
      </c>
      <c r="AL22" s="876">
        <v>383.57666825829489</v>
      </c>
      <c r="AM22" s="876">
        <v>635.72937407399536</v>
      </c>
      <c r="AN22" s="876">
        <v>709.67264881976598</v>
      </c>
      <c r="AO22" s="876">
        <v>689.40569389558982</v>
      </c>
      <c r="AP22" s="27">
        <f>IF(ISERROR(AO22/AK22),"N/A",IF(AK22&lt;0,"N/A",IF(AO22&lt;0,"N/A",IF(AO22/AK22-1&gt;300%,"&gt;±300%",IF(AO22/AK22-1&lt;-300%,"&gt;±300%",AO22/AK22-1)))))</f>
        <v>7.8410462159863137E-2</v>
      </c>
      <c r="AQ22" s="27">
        <f>IF(ISERROR(AO22/AN22),"N/A",IF(AN22&lt;0,"N/A",IF(AO22&lt;0,"N/A",IF(AO22/AN22-1&gt;300%,"&gt;±300%",IF(AO22/AN22-1&lt;-300%,"&gt;±300%",AO22/AN22-1)))))</f>
        <v>-2.8558173910015361E-2</v>
      </c>
      <c r="AR22" s="4"/>
      <c r="AS22" s="381">
        <f>D22-AT22</f>
        <v>1590</v>
      </c>
      <c r="AT22" s="381">
        <f>SUM(O22:P22)</f>
        <v>1505</v>
      </c>
      <c r="AU22" s="381">
        <f>SUM(Q22:R22)</f>
        <v>1590</v>
      </c>
      <c r="AV22" s="381">
        <f>SUM(S22:T22)</f>
        <v>1520</v>
      </c>
      <c r="AW22" s="381">
        <f>SUM(U22:V22)</f>
        <v>1650</v>
      </c>
      <c r="AX22" s="381">
        <f>SUM(W22:X22)</f>
        <v>1555</v>
      </c>
      <c r="AY22" s="381">
        <f>SUM(Y22:Z22)</f>
        <v>1600</v>
      </c>
      <c r="AZ22" s="381">
        <f>SUM(AA22:AB22)</f>
        <v>1540</v>
      </c>
      <c r="BA22" s="381">
        <f>SUM(AC22:AD22)</f>
        <v>1510</v>
      </c>
      <c r="BB22" s="381">
        <f>SUM(AE22:AF22)</f>
        <v>1405</v>
      </c>
      <c r="BC22" s="381">
        <f>SUM(AG22:AH22)</f>
        <v>1485.4091727051714</v>
      </c>
      <c r="BD22" s="381">
        <f>SUM(AI22:AJ22)</f>
        <v>1353.1045177011083</v>
      </c>
      <c r="BE22" s="381">
        <f>SUM(AK22:AL22)</f>
        <v>1022.856161629338</v>
      </c>
      <c r="BF22" s="381">
        <f>SUM(AM22:AN22)</f>
        <v>1345.4020228937613</v>
      </c>
      <c r="BG22" s="27">
        <f>IF(ISERROR(BF22/BD22),"N/A",IF(BD22&lt;0,"N/A",IF(BF22&lt;0,"N/A",IF(BF22/BD22-1&gt;300%,"&gt;±300%",IF(BF22/BD22-1&lt;-300%,"&gt;±300%",BF22/BD22-1)))))</f>
        <v>-5.6924610823362309E-3</v>
      </c>
      <c r="BH22" s="27">
        <f>IF(ISERROR(BF22/BE22),"N/A",IF(BE22&lt;0,"N/A",IF(BF22&lt;0,"N/A",IF(BF22/BE22-1&gt;300%,"&gt;±300%",IF(BF22/BE22-1&lt;-300%,"&gt;±300%",BF22/BE22-1)))))</f>
        <v>0.31533843502553727</v>
      </c>
      <c r="BI22" s="20"/>
      <c r="BJ22" s="381">
        <f>SUM(AL22:AO22)</f>
        <v>2418.384385047646</v>
      </c>
      <c r="BK22" s="20"/>
    </row>
    <row r="23" spans="1:63" x14ac:dyDescent="0.2">
      <c r="A23" s="390"/>
      <c r="B23" s="390" t="s">
        <v>9</v>
      </c>
      <c r="C23" s="390">
        <v>140</v>
      </c>
      <c r="D23" s="390">
        <v>150</v>
      </c>
      <c r="E23" s="390">
        <v>140</v>
      </c>
      <c r="F23" s="390">
        <v>135</v>
      </c>
      <c r="G23" s="390">
        <v>140</v>
      </c>
      <c r="H23" s="390">
        <v>145</v>
      </c>
      <c r="I23" s="974" t="s">
        <v>101</v>
      </c>
      <c r="J23" s="879" t="s">
        <v>101</v>
      </c>
      <c r="K23" s="879" t="s">
        <v>101</v>
      </c>
      <c r="L23" s="879" t="s">
        <v>101</v>
      </c>
      <c r="M23" s="879" t="s">
        <v>101</v>
      </c>
      <c r="N23" s="393"/>
      <c r="O23" s="390">
        <v>35</v>
      </c>
      <c r="P23" s="390">
        <v>40</v>
      </c>
      <c r="Q23" s="390">
        <v>35</v>
      </c>
      <c r="R23" s="390">
        <v>35</v>
      </c>
      <c r="S23" s="390">
        <v>35</v>
      </c>
      <c r="T23" s="390">
        <v>35</v>
      </c>
      <c r="U23" s="390">
        <v>35</v>
      </c>
      <c r="V23" s="390">
        <v>35</v>
      </c>
      <c r="W23" s="390">
        <v>30</v>
      </c>
      <c r="X23" s="390">
        <v>35</v>
      </c>
      <c r="Y23" s="390">
        <v>35</v>
      </c>
      <c r="Z23" s="390">
        <v>35</v>
      </c>
      <c r="AA23" s="390">
        <v>35</v>
      </c>
      <c r="AB23" s="390">
        <v>35</v>
      </c>
      <c r="AC23" s="390">
        <v>35</v>
      </c>
      <c r="AD23" s="390">
        <v>40</v>
      </c>
      <c r="AE23" s="390">
        <v>35</v>
      </c>
      <c r="AF23" s="390">
        <v>40</v>
      </c>
      <c r="AG23" s="944" t="s">
        <v>101</v>
      </c>
      <c r="AH23" s="944" t="s">
        <v>101</v>
      </c>
      <c r="AI23" s="944" t="s">
        <v>101</v>
      </c>
      <c r="AJ23" s="944" t="s">
        <v>101</v>
      </c>
      <c r="AK23" s="944" t="s">
        <v>101</v>
      </c>
      <c r="AL23" s="944" t="s">
        <v>101</v>
      </c>
      <c r="AM23" s="944" t="s">
        <v>101</v>
      </c>
      <c r="AN23" s="944" t="s">
        <v>101</v>
      </c>
      <c r="AO23" s="944" t="s">
        <v>101</v>
      </c>
      <c r="AP23" s="944" t="s">
        <v>101</v>
      </c>
      <c r="AQ23" s="944" t="s">
        <v>101</v>
      </c>
      <c r="AR23" s="4"/>
      <c r="AS23" s="390">
        <f>D23-AT23</f>
        <v>75</v>
      </c>
      <c r="AT23" s="390">
        <f>SUM(O23:P23)</f>
        <v>75</v>
      </c>
      <c r="AU23" s="390">
        <f>SUM(Q23:R23)</f>
        <v>70</v>
      </c>
      <c r="AV23" s="390">
        <f>SUM(S23:T23)</f>
        <v>70</v>
      </c>
      <c r="AW23" s="390">
        <f>SUM(U23:V23)</f>
        <v>70</v>
      </c>
      <c r="AX23" s="390">
        <f>SUM(W23:X23)</f>
        <v>65</v>
      </c>
      <c r="AY23" s="390">
        <f>SUM(Y23:Z23)</f>
        <v>70</v>
      </c>
      <c r="AZ23" s="390">
        <f>SUM(AA23:AB23)</f>
        <v>70</v>
      </c>
      <c r="BA23" s="390">
        <f>SUM(AC23:AD23)</f>
        <v>75</v>
      </c>
      <c r="BB23" s="390">
        <f>SUM(AE23:AF23)</f>
        <v>75</v>
      </c>
      <c r="BC23" s="879" t="s">
        <v>101</v>
      </c>
      <c r="BD23" s="879" t="s">
        <v>101</v>
      </c>
      <c r="BE23" s="879" t="s">
        <v>101</v>
      </c>
      <c r="BF23" s="879" t="s">
        <v>101</v>
      </c>
      <c r="BG23" s="1005" t="str">
        <f t="shared" si="32"/>
        <v>N/A</v>
      </c>
      <c r="BH23" s="1005" t="str">
        <f t="shared" si="33"/>
        <v>N/A</v>
      </c>
      <c r="BI23" s="20"/>
      <c r="BJ23" s="879" t="s">
        <v>101</v>
      </c>
      <c r="BK23" s="20"/>
    </row>
    <row r="24" spans="1:63" x14ac:dyDescent="0.2">
      <c r="A24" s="394"/>
      <c r="B24" s="394"/>
      <c r="C24" s="789"/>
      <c r="D24" s="789"/>
      <c r="E24" s="789"/>
      <c r="F24" s="789"/>
      <c r="G24" s="789"/>
      <c r="H24" s="789"/>
      <c r="I24" s="962"/>
      <c r="J24" s="394"/>
      <c r="K24" s="394"/>
      <c r="L24" s="394"/>
      <c r="M24" s="939"/>
      <c r="N24" s="393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45"/>
      <c r="AH24" s="945"/>
      <c r="AI24" s="945"/>
      <c r="AJ24" s="945"/>
      <c r="AK24" s="976"/>
      <c r="AL24" s="945"/>
      <c r="AM24" s="945"/>
      <c r="AN24" s="945"/>
      <c r="AO24" s="945"/>
      <c r="AP24" s="939"/>
      <c r="AQ24" s="939"/>
      <c r="AR24" s="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27"/>
      <c r="BH24" s="27"/>
      <c r="BI24" s="20"/>
      <c r="BJ24" s="394"/>
      <c r="BK24" s="20"/>
    </row>
    <row r="25" spans="1:63" s="26" customFormat="1" x14ac:dyDescent="0.2">
      <c r="A25" s="39" t="s">
        <v>5</v>
      </c>
      <c r="B25" s="389"/>
      <c r="C25" s="389">
        <v>2945</v>
      </c>
      <c r="D25" s="389">
        <v>3000</v>
      </c>
      <c r="E25" s="389">
        <v>2840</v>
      </c>
      <c r="F25" s="389">
        <v>2505</v>
      </c>
      <c r="G25" s="389">
        <v>2460</v>
      </c>
      <c r="H25" s="389">
        <v>2245</v>
      </c>
      <c r="I25" s="977">
        <v>2099.107610252664</v>
      </c>
      <c r="J25" s="977">
        <v>1819.9778909319002</v>
      </c>
      <c r="K25" s="977">
        <v>1978.2068132920872</v>
      </c>
      <c r="L25" s="946">
        <f>IF(ISERROR(J25/I25),"N/A",IF(I25&lt;0,"N/A",IF(J25&lt;0,"N/A",IF(J25/I25-1&gt;300%,"&gt;±300%",IF(J25/I25-1&lt;-300%,"&gt;±300%",J25/I25-1)))))</f>
        <v>-0.13297542153504249</v>
      </c>
      <c r="M25" s="31">
        <f>IF(ISERROR(K25/J25),"N/A",IF(J25&lt;0,"N/A",IF(K25&lt;0,"N/A",IF(K25/J25-1&gt;300%,"&gt;±300%",IF(K25/J25-1&lt;-300%,"&gt;±300%",K25/J25-1)))))</f>
        <v>8.6940024463246335E-2</v>
      </c>
      <c r="N25" s="393"/>
      <c r="O25" s="389">
        <v>740</v>
      </c>
      <c r="P25" s="389">
        <v>695</v>
      </c>
      <c r="Q25" s="389">
        <v>720</v>
      </c>
      <c r="R25" s="389">
        <v>660</v>
      </c>
      <c r="S25" s="389">
        <v>785</v>
      </c>
      <c r="T25" s="389">
        <v>675</v>
      </c>
      <c r="U25" s="389">
        <v>580</v>
      </c>
      <c r="V25" s="389">
        <v>600</v>
      </c>
      <c r="W25" s="389">
        <v>630</v>
      </c>
      <c r="X25" s="389">
        <v>700</v>
      </c>
      <c r="Y25" s="389">
        <v>610</v>
      </c>
      <c r="Z25" s="389">
        <v>590</v>
      </c>
      <c r="AA25" s="389">
        <v>580</v>
      </c>
      <c r="AB25" s="389">
        <v>680</v>
      </c>
      <c r="AC25" s="389">
        <v>580</v>
      </c>
      <c r="AD25" s="389">
        <v>570</v>
      </c>
      <c r="AE25" s="389">
        <v>550</v>
      </c>
      <c r="AF25" s="389">
        <v>560</v>
      </c>
      <c r="AG25" s="978">
        <v>538.799950252043</v>
      </c>
      <c r="AH25" s="978">
        <v>535.13025580837802</v>
      </c>
      <c r="AI25" s="978">
        <v>529.14641352166018</v>
      </c>
      <c r="AJ25" s="978">
        <v>497.03099067058241</v>
      </c>
      <c r="AK25" s="978">
        <v>392.534844217802</v>
      </c>
      <c r="AL25" s="978">
        <v>387.95864950950175</v>
      </c>
      <c r="AM25" s="978">
        <v>510.01555456641421</v>
      </c>
      <c r="AN25" s="978">
        <v>529.4688426381822</v>
      </c>
      <c r="AO25" s="978">
        <v>477.50168672885707</v>
      </c>
      <c r="AP25" s="946">
        <f>IF(ISERROR(AO25/AK25),"N/A",IF(AK25&lt;0,"N/A",IF(AO25&lt;0,"N/A",IF(AO25/AK25-1&gt;300%,"&gt;±300%",IF(AO25/AK25-1&lt;-300%,"&gt;±300%",AO25/AK25-1)))))</f>
        <v>0.21645681590475663</v>
      </c>
      <c r="AQ25" s="946">
        <f>IF(ISERROR(AO25/AN25),"N/A",IF(AN25&lt;0,"N/A",IF(AO25&lt;0,"N/A",IF(AO25/AN25-1&gt;300%,"&gt;±300%",IF(AO25/AN25-1&lt;-300%,"&gt;±300%",AO25/AN25-1)))))</f>
        <v>-9.8149601495696293E-2</v>
      </c>
      <c r="AR25" s="4"/>
      <c r="AS25" s="389">
        <f>D25-AT25</f>
        <v>1565</v>
      </c>
      <c r="AT25" s="389">
        <f>SUM(O25:P25)</f>
        <v>1435</v>
      </c>
      <c r="AU25" s="389">
        <f>SUM(Q25:R25)</f>
        <v>1380</v>
      </c>
      <c r="AV25" s="389">
        <f>SUM(S25:T25)</f>
        <v>1460</v>
      </c>
      <c r="AW25" s="389">
        <f>SUM(U25:V25)</f>
        <v>1180</v>
      </c>
      <c r="AX25" s="389">
        <f>SUM(W25:X25)</f>
        <v>1330</v>
      </c>
      <c r="AY25" s="389">
        <f>SUM(Y25:Z25)</f>
        <v>1200</v>
      </c>
      <c r="AZ25" s="389">
        <f>SUM(AA25:AB25)</f>
        <v>1260</v>
      </c>
      <c r="BA25" s="389">
        <f>SUM(AC25:AD25)</f>
        <v>1150</v>
      </c>
      <c r="BB25" s="389">
        <f>SUM(AE25:AF25)</f>
        <v>1110</v>
      </c>
      <c r="BC25" s="389">
        <f>SUM(AG25:AH25)</f>
        <v>1073.9302060604209</v>
      </c>
      <c r="BD25" s="389">
        <f>SUM(AI25:AJ25)</f>
        <v>1026.1774041922426</v>
      </c>
      <c r="BE25" s="389">
        <f>SUM(AK25:AL25)</f>
        <v>780.49349372730376</v>
      </c>
      <c r="BF25" s="389">
        <f>SUM(AM25:AN25)</f>
        <v>1039.4843972045965</v>
      </c>
      <c r="BG25" s="1007">
        <f>IF(ISERROR(BF25/BD25),"N/A",IF(BD25&lt;0,"N/A",IF(BF25&lt;0,"N/A",IF(BF25/BD25-1&gt;300%,"&gt;±300%",IF(BF25/BD25-1&lt;-300%,"&gt;±300%",BF25/BD25-1)))))</f>
        <v>1.2967536566280691E-2</v>
      </c>
      <c r="BH25" s="1007">
        <f>IF(ISERROR(BF25/BE25),"N/A",IF(BE25&lt;0,"N/A",IF(BF25&lt;0,"N/A",IF(BF25/BE25-1&gt;300%,"&gt;±300%",IF(BF25/BE25-1&lt;-300%,"&gt;±300%",BF25/BE25-1)))))</f>
        <v>0.33182967642749039</v>
      </c>
      <c r="BI25" s="20"/>
      <c r="BJ25" s="389">
        <f>SUM(AL25:AO25)</f>
        <v>1904.9447334429553</v>
      </c>
      <c r="BK25" s="20"/>
    </row>
    <row r="26" spans="1:63" x14ac:dyDescent="0.2">
      <c r="A26" s="388"/>
      <c r="B26" s="4"/>
      <c r="C26" s="776"/>
      <c r="D26" s="776"/>
      <c r="E26" s="776"/>
      <c r="F26" s="776"/>
      <c r="G26" s="776"/>
      <c r="H26" s="776"/>
      <c r="I26" s="958"/>
      <c r="J26" s="378"/>
      <c r="K26" s="378"/>
      <c r="L26" s="916"/>
      <c r="M26" s="916"/>
      <c r="N26" s="393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393"/>
      <c r="AH26" s="393"/>
      <c r="AI26" s="393"/>
      <c r="AJ26" s="393"/>
      <c r="AK26" s="696"/>
      <c r="AL26" s="393"/>
      <c r="AM26" s="393"/>
      <c r="AN26" s="393"/>
      <c r="AO26" s="393"/>
      <c r="AP26" s="916"/>
      <c r="AQ26" s="916"/>
      <c r="AR26" s="4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27"/>
      <c r="BH26" s="27"/>
      <c r="BI26" s="20"/>
      <c r="BJ26" s="377"/>
      <c r="BK26" s="20"/>
    </row>
    <row r="27" spans="1:63" s="26" customFormat="1" x14ac:dyDescent="0.2">
      <c r="A27" s="388" t="s">
        <v>6</v>
      </c>
      <c r="B27" s="378"/>
      <c r="C27" s="776">
        <v>1490</v>
      </c>
      <c r="D27" s="776">
        <v>1580</v>
      </c>
      <c r="E27" s="776">
        <v>1705</v>
      </c>
      <c r="F27" s="776">
        <v>1805</v>
      </c>
      <c r="G27" s="776">
        <v>1700</v>
      </c>
      <c r="H27" s="776">
        <v>1935</v>
      </c>
      <c r="I27" s="958">
        <v>2129.772830773356</v>
      </c>
      <c r="J27" s="378">
        <v>1925.9122671959001</v>
      </c>
      <c r="K27" s="378">
        <v>2411.5343933824001</v>
      </c>
      <c r="L27" s="916">
        <f t="shared" ref="L27:M30" si="34">IF(ISERROR(J27/I27),"N/A",IF(I27&lt;0,"N/A",IF(J27&lt;0,"N/A",IF(J27/I27-1&gt;300%,"&gt;±300%",IF(J27/I27-1&lt;-300%,"&gt;±300%",J27/I27-1)))))</f>
        <v>-9.5719393463870373E-2</v>
      </c>
      <c r="M27" s="916">
        <f t="shared" si="34"/>
        <v>0.25215173840372218</v>
      </c>
      <c r="N27" s="393"/>
      <c r="O27" s="776">
        <v>385</v>
      </c>
      <c r="P27" s="776">
        <v>410</v>
      </c>
      <c r="Q27" s="776">
        <v>420</v>
      </c>
      <c r="R27" s="776">
        <v>430</v>
      </c>
      <c r="S27" s="776">
        <v>425</v>
      </c>
      <c r="T27" s="776">
        <v>450</v>
      </c>
      <c r="U27" s="776">
        <v>450</v>
      </c>
      <c r="V27" s="776">
        <v>490</v>
      </c>
      <c r="W27" s="776">
        <v>475</v>
      </c>
      <c r="X27" s="776">
        <v>425</v>
      </c>
      <c r="Y27" s="776">
        <v>440</v>
      </c>
      <c r="Z27" s="776">
        <v>420</v>
      </c>
      <c r="AA27" s="776">
        <v>425</v>
      </c>
      <c r="AB27" s="776">
        <v>435</v>
      </c>
      <c r="AC27" s="776">
        <v>480</v>
      </c>
      <c r="AD27" s="776">
        <v>480</v>
      </c>
      <c r="AE27" s="529">
        <v>475</v>
      </c>
      <c r="AF27" s="529">
        <v>495</v>
      </c>
      <c r="AG27" s="979">
        <v>557.27192238260068</v>
      </c>
      <c r="AH27" s="979">
        <v>536.65758170086963</v>
      </c>
      <c r="AI27" s="979">
        <v>533.10077328454258</v>
      </c>
      <c r="AJ27" s="979">
        <v>502.34020771366221</v>
      </c>
      <c r="AK27" s="979">
        <v>461.15461479255191</v>
      </c>
      <c r="AL27" s="979">
        <v>396.32499481978363</v>
      </c>
      <c r="AM27" s="979">
        <v>475.41261948590386</v>
      </c>
      <c r="AN27" s="979">
        <v>588.96990859864559</v>
      </c>
      <c r="AO27" s="979">
        <v>662.44619003994057</v>
      </c>
      <c r="AP27" s="916">
        <f t="shared" ref="AP27:AP33" si="35">IF(ISERROR(AO27/AK27),"N/A",IF(AK27&lt;0,"N/A",IF(AO27&lt;0,"N/A",IF(AO27/AK27-1&gt;300%,"&gt;±300%",IF(AO27/AK27-1&lt;-300%,"&gt;±300%",AO27/AK27-1)))))</f>
        <v>0.43649476507556728</v>
      </c>
      <c r="AQ27" s="916">
        <f t="shared" ref="AQ27:AQ33" si="36">IF(ISERROR(AO27/AN27),"N/A",IF(AN27&lt;0,"N/A",IF(AO27&lt;0,"N/A",IF(AO27/AN27-1&gt;300%,"&gt;±300%",IF(AO27/AN27-1&lt;-300%,"&gt;±300%",AO27/AN27-1)))))</f>
        <v>0.12475388023832901</v>
      </c>
      <c r="AR27" s="4"/>
      <c r="AS27" s="378">
        <f>SUM(AS28:AS33)</f>
        <v>785</v>
      </c>
      <c r="AT27" s="378">
        <f t="shared" ref="AT27" si="37">SUM(AT28:AT33)</f>
        <v>795</v>
      </c>
      <c r="AU27" s="378">
        <f t="shared" ref="AU27:AU33" si="38">SUM(Q27:R27)</f>
        <v>850</v>
      </c>
      <c r="AV27" s="378">
        <f t="shared" ref="AV27:AV33" si="39">SUM(S27:T27)</f>
        <v>875</v>
      </c>
      <c r="AW27" s="378">
        <f t="shared" ref="AW27:AW33" si="40">SUM(U27:V27)</f>
        <v>940</v>
      </c>
      <c r="AX27" s="378">
        <f t="shared" ref="AX27:AX33" si="41">SUM(W27:X27)</f>
        <v>900</v>
      </c>
      <c r="AY27" s="378">
        <f t="shared" ref="AY27:AY33" si="42">SUM(Y27:Z27)</f>
        <v>860</v>
      </c>
      <c r="AZ27" s="378">
        <f t="shared" ref="AZ27:AZ33" si="43">SUM(AA27:AB27)</f>
        <v>860</v>
      </c>
      <c r="BA27" s="378">
        <f t="shared" ref="BA27:BA33" si="44">SUM(AC27:AD27)</f>
        <v>960</v>
      </c>
      <c r="BB27" s="378">
        <f t="shared" ref="BB27:BB33" si="45">SUM(AE27:AF27)</f>
        <v>970</v>
      </c>
      <c r="BC27" s="378">
        <f t="shared" ref="BC27:BC33" si="46">SUM(AG27:AH27)</f>
        <v>1093.9295040834704</v>
      </c>
      <c r="BD27" s="378">
        <f t="shared" ref="BD27:BD33" si="47">SUM(AI27:AJ27)</f>
        <v>1035.4409809982049</v>
      </c>
      <c r="BE27" s="378">
        <f t="shared" ref="BE27:BE33" si="48">SUM(AK27:AL27)</f>
        <v>857.47960961233548</v>
      </c>
      <c r="BF27" s="378">
        <f>SUM(AM27:AN27)</f>
        <v>1064.3825280845494</v>
      </c>
      <c r="BG27" s="916">
        <f t="shared" ref="BG27:BG33" si="49">IF(ISERROR(BF27/BD27),"N/A",IF(BD27&lt;0,"N/A",IF(BF27&lt;0,"N/A",IF(BF27/BD27-1&gt;300%,"&gt;±300%",IF(BF27/BD27-1&lt;-300%,"&gt;±300%",BF27/BD27-1)))))</f>
        <v>2.7950938409298631E-2</v>
      </c>
      <c r="BH27" s="916">
        <f t="shared" ref="BH27:BH33" si="50">IF(ISERROR(BF27/BE27),"N/A",IF(BE27&lt;0,"N/A",IF(BF27&lt;0,"N/A",IF(BF27/BE27-1&gt;300%,"&gt;±300%",IF(BF27/BE27-1&lt;-300%,"&gt;±300%",BF27/BE27-1)))))</f>
        <v>0.24129193995149834</v>
      </c>
      <c r="BI27" s="20"/>
      <c r="BJ27" s="378">
        <f>SUM(AL27:AO27)</f>
        <v>2123.1537129442736</v>
      </c>
      <c r="BK27" s="20"/>
    </row>
    <row r="28" spans="1:63" x14ac:dyDescent="0.2">
      <c r="A28" s="379"/>
      <c r="B28" s="379" t="s">
        <v>12</v>
      </c>
      <c r="C28" s="782">
        <v>535</v>
      </c>
      <c r="D28" s="782">
        <v>540</v>
      </c>
      <c r="E28" s="782">
        <v>510</v>
      </c>
      <c r="F28" s="782">
        <v>560</v>
      </c>
      <c r="G28" s="782">
        <v>565</v>
      </c>
      <c r="H28" s="782">
        <v>570</v>
      </c>
      <c r="I28" s="968">
        <v>694.31796271577525</v>
      </c>
      <c r="J28" s="968">
        <v>585.31692061722958</v>
      </c>
      <c r="K28" s="968">
        <v>647.09032353276052</v>
      </c>
      <c r="L28" s="27">
        <f t="shared" si="34"/>
        <v>-0.15699009380687179</v>
      </c>
      <c r="M28" s="27">
        <f t="shared" si="34"/>
        <v>0.10553838568410012</v>
      </c>
      <c r="N28" s="980"/>
      <c r="O28" s="782">
        <v>145</v>
      </c>
      <c r="P28" s="782">
        <v>125</v>
      </c>
      <c r="Q28" s="782">
        <v>135</v>
      </c>
      <c r="R28" s="782">
        <v>130</v>
      </c>
      <c r="S28" s="782">
        <v>125</v>
      </c>
      <c r="T28" s="782">
        <v>120</v>
      </c>
      <c r="U28" s="782">
        <v>140</v>
      </c>
      <c r="V28" s="782">
        <v>135</v>
      </c>
      <c r="W28" s="782">
        <v>165</v>
      </c>
      <c r="X28" s="782">
        <v>130</v>
      </c>
      <c r="Y28" s="782">
        <v>150</v>
      </c>
      <c r="Z28" s="782">
        <v>135</v>
      </c>
      <c r="AA28" s="782">
        <v>160</v>
      </c>
      <c r="AB28" s="782">
        <v>135</v>
      </c>
      <c r="AC28" s="782">
        <v>145</v>
      </c>
      <c r="AD28" s="782">
        <v>135</v>
      </c>
      <c r="AE28" s="981">
        <v>155</v>
      </c>
      <c r="AF28" s="981">
        <v>135</v>
      </c>
      <c r="AG28" s="982">
        <v>138.26347586817758</v>
      </c>
      <c r="AH28" s="982">
        <v>204.72973636404896</v>
      </c>
      <c r="AI28" s="982">
        <v>161.65982461778242</v>
      </c>
      <c r="AJ28" s="982">
        <v>189.66492586576629</v>
      </c>
      <c r="AK28" s="982">
        <v>175.72304033472869</v>
      </c>
      <c r="AL28" s="982">
        <v>111.64640809482935</v>
      </c>
      <c r="AM28" s="982">
        <v>122.17447518796445</v>
      </c>
      <c r="AN28" s="982">
        <v>171.4759457568137</v>
      </c>
      <c r="AO28" s="982">
        <v>119.16778292368936</v>
      </c>
      <c r="AP28" s="27">
        <f t="shared" si="35"/>
        <v>-0.32184315331278812</v>
      </c>
      <c r="AQ28" s="27">
        <f t="shared" si="36"/>
        <v>-0.30504665014244914</v>
      </c>
      <c r="AR28" s="4"/>
      <c r="AS28" s="381">
        <f t="shared" ref="AS28:AS33" si="51">D28-AT28</f>
        <v>270</v>
      </c>
      <c r="AT28" s="381">
        <f t="shared" ref="AT28:AT33" si="52">SUM(O28:P28)</f>
        <v>270</v>
      </c>
      <c r="AU28" s="381">
        <f t="shared" si="38"/>
        <v>265</v>
      </c>
      <c r="AV28" s="381">
        <f t="shared" si="39"/>
        <v>245</v>
      </c>
      <c r="AW28" s="381">
        <f t="shared" si="40"/>
        <v>275</v>
      </c>
      <c r="AX28" s="381">
        <f t="shared" si="41"/>
        <v>295</v>
      </c>
      <c r="AY28" s="381">
        <f t="shared" si="42"/>
        <v>285</v>
      </c>
      <c r="AZ28" s="381">
        <f t="shared" si="43"/>
        <v>295</v>
      </c>
      <c r="BA28" s="381">
        <f t="shared" si="44"/>
        <v>280</v>
      </c>
      <c r="BB28" s="381">
        <f t="shared" si="45"/>
        <v>290</v>
      </c>
      <c r="BC28" s="381">
        <f t="shared" si="46"/>
        <v>342.99321223222654</v>
      </c>
      <c r="BD28" s="381">
        <f t="shared" si="47"/>
        <v>351.32475048354871</v>
      </c>
      <c r="BE28" s="381">
        <f t="shared" si="48"/>
        <v>287.36944842955802</v>
      </c>
      <c r="BF28" s="381">
        <f>SUM(AM28:AN28)</f>
        <v>293.65042094477815</v>
      </c>
      <c r="BG28" s="27">
        <f t="shared" si="49"/>
        <v>-0.16416244360635002</v>
      </c>
      <c r="BH28" s="27">
        <f t="shared" si="50"/>
        <v>2.1856785923294764E-2</v>
      </c>
      <c r="BI28" s="20"/>
      <c r="BJ28" s="381">
        <f>SUM(AL28:AO28)</f>
        <v>524.46461196329687</v>
      </c>
      <c r="BK28" s="20"/>
    </row>
    <row r="29" spans="1:63" x14ac:dyDescent="0.2">
      <c r="A29" s="379"/>
      <c r="B29" s="379" t="s">
        <v>13</v>
      </c>
      <c r="C29" s="782">
        <v>50</v>
      </c>
      <c r="D29" s="782">
        <v>60</v>
      </c>
      <c r="E29" s="782">
        <v>205</v>
      </c>
      <c r="F29" s="782">
        <v>215</v>
      </c>
      <c r="G29" s="782">
        <v>100</v>
      </c>
      <c r="H29" s="782">
        <v>235</v>
      </c>
      <c r="I29" s="968">
        <v>218.82799632930983</v>
      </c>
      <c r="J29" s="968">
        <v>108.88601227321639</v>
      </c>
      <c r="K29" s="968">
        <v>179.45241167024059</v>
      </c>
      <c r="L29" s="27">
        <f t="shared" si="34"/>
        <v>-0.50241278949812229</v>
      </c>
      <c r="M29" s="27">
        <f t="shared" si="34"/>
        <v>0.64807589077611949</v>
      </c>
      <c r="N29" s="393"/>
      <c r="O29" s="532">
        <v>15</v>
      </c>
      <c r="P29" s="532">
        <v>15</v>
      </c>
      <c r="Q29" s="532">
        <v>55</v>
      </c>
      <c r="R29" s="532">
        <v>50</v>
      </c>
      <c r="S29" s="532">
        <v>50</v>
      </c>
      <c r="T29" s="532">
        <v>50</v>
      </c>
      <c r="U29" s="532">
        <v>55</v>
      </c>
      <c r="V29" s="532">
        <v>60</v>
      </c>
      <c r="W29" s="532">
        <v>55</v>
      </c>
      <c r="X29" s="532">
        <v>55</v>
      </c>
      <c r="Y29" s="532">
        <v>35</v>
      </c>
      <c r="Z29" s="532">
        <v>15</v>
      </c>
      <c r="AA29" s="532">
        <v>25</v>
      </c>
      <c r="AB29" s="532">
        <v>25</v>
      </c>
      <c r="AC29" s="532">
        <v>55</v>
      </c>
      <c r="AD29" s="532">
        <v>55</v>
      </c>
      <c r="AE29" s="981">
        <v>55</v>
      </c>
      <c r="AF29" s="981">
        <v>55</v>
      </c>
      <c r="AG29" s="982">
        <v>54.706999082327457</v>
      </c>
      <c r="AH29" s="982">
        <v>54.706999082327457</v>
      </c>
      <c r="AI29" s="982">
        <v>54.706999082327457</v>
      </c>
      <c r="AJ29" s="982">
        <v>54.706999082327457</v>
      </c>
      <c r="AK29" s="982">
        <v>33.175852077934877</v>
      </c>
      <c r="AL29" s="982">
        <v>18.290451516342788</v>
      </c>
      <c r="AM29" s="982">
        <v>21.426618642480928</v>
      </c>
      <c r="AN29" s="982">
        <v>35.993090036457801</v>
      </c>
      <c r="AO29" s="982">
        <v>26.793248303682752</v>
      </c>
      <c r="AP29" s="27">
        <f t="shared" si="35"/>
        <v>-0.19238703377560473</v>
      </c>
      <c r="AQ29" s="27">
        <f t="shared" si="36"/>
        <v>-0.25560022002713378</v>
      </c>
      <c r="AR29" s="4"/>
      <c r="AS29" s="381">
        <f t="shared" si="51"/>
        <v>30</v>
      </c>
      <c r="AT29" s="381">
        <f t="shared" si="52"/>
        <v>30</v>
      </c>
      <c r="AU29" s="381">
        <f t="shared" si="38"/>
        <v>105</v>
      </c>
      <c r="AV29" s="381">
        <f t="shared" si="39"/>
        <v>100</v>
      </c>
      <c r="AW29" s="381">
        <f t="shared" si="40"/>
        <v>115</v>
      </c>
      <c r="AX29" s="381">
        <f t="shared" si="41"/>
        <v>110</v>
      </c>
      <c r="AY29" s="381">
        <f t="shared" si="42"/>
        <v>50</v>
      </c>
      <c r="AZ29" s="381">
        <f t="shared" si="43"/>
        <v>50</v>
      </c>
      <c r="BA29" s="381">
        <f t="shared" si="44"/>
        <v>110</v>
      </c>
      <c r="BB29" s="381">
        <f t="shared" si="45"/>
        <v>110</v>
      </c>
      <c r="BC29" s="381">
        <f t="shared" si="46"/>
        <v>109.41399816465491</v>
      </c>
      <c r="BD29" s="381">
        <f t="shared" si="47"/>
        <v>109.41399816465491</v>
      </c>
      <c r="BE29" s="381">
        <f t="shared" si="48"/>
        <v>51.466303594277662</v>
      </c>
      <c r="BF29" s="381">
        <f t="shared" ref="BF29:BF33" si="53">SUM(AM29:AN29)</f>
        <v>57.419708678938733</v>
      </c>
      <c r="BG29" s="27">
        <f t="shared" si="49"/>
        <v>-0.47520692377469864</v>
      </c>
      <c r="BH29" s="27">
        <f t="shared" si="50"/>
        <v>0.11567578529815004</v>
      </c>
      <c r="BI29" s="20"/>
      <c r="BJ29" s="381">
        <f>SUM(AL29:AO29)</f>
        <v>102.50340849896426</v>
      </c>
      <c r="BK29" s="20"/>
    </row>
    <row r="30" spans="1:63" x14ac:dyDescent="0.2">
      <c r="A30" s="379"/>
      <c r="B30" s="379" t="s">
        <v>10</v>
      </c>
      <c r="C30" s="532">
        <v>195</v>
      </c>
      <c r="D30" s="532">
        <v>215</v>
      </c>
      <c r="E30" s="532">
        <v>205</v>
      </c>
      <c r="F30" s="532">
        <v>195</v>
      </c>
      <c r="G30" s="532">
        <v>210</v>
      </c>
      <c r="H30" s="532">
        <v>205</v>
      </c>
      <c r="I30" s="968">
        <v>144.92726537168099</v>
      </c>
      <c r="J30" s="968">
        <v>129.85569544114711</v>
      </c>
      <c r="K30" s="968">
        <v>126.9281730413787</v>
      </c>
      <c r="L30" s="27">
        <f t="shared" si="34"/>
        <v>-0.1039940268788021</v>
      </c>
      <c r="M30" s="27">
        <f t="shared" si="34"/>
        <v>-2.2544428181012766E-2</v>
      </c>
      <c r="N30" s="393"/>
      <c r="O30" s="532">
        <v>55</v>
      </c>
      <c r="P30" s="532">
        <v>60</v>
      </c>
      <c r="Q30" s="532">
        <v>60</v>
      </c>
      <c r="R30" s="532">
        <v>50</v>
      </c>
      <c r="S30" s="532">
        <v>50</v>
      </c>
      <c r="T30" s="532">
        <v>50</v>
      </c>
      <c r="U30" s="532">
        <v>50</v>
      </c>
      <c r="V30" s="532">
        <v>50</v>
      </c>
      <c r="W30" s="532">
        <v>50</v>
      </c>
      <c r="X30" s="532">
        <v>50</v>
      </c>
      <c r="Y30" s="532">
        <v>55</v>
      </c>
      <c r="Z30" s="532">
        <v>50</v>
      </c>
      <c r="AA30" s="532">
        <v>50</v>
      </c>
      <c r="AB30" s="532">
        <v>65</v>
      </c>
      <c r="AC30" s="532">
        <v>55</v>
      </c>
      <c r="AD30" s="532">
        <v>50</v>
      </c>
      <c r="AE30" s="981">
        <v>50</v>
      </c>
      <c r="AF30" s="981">
        <v>55</v>
      </c>
      <c r="AG30" s="982">
        <v>35.089784719999997</v>
      </c>
      <c r="AH30" s="982">
        <v>35.739224099999994</v>
      </c>
      <c r="AI30" s="982">
        <v>37.529548059999996</v>
      </c>
      <c r="AJ30" s="982">
        <v>36.166362800000002</v>
      </c>
      <c r="AK30" s="982">
        <v>31.910174679999997</v>
      </c>
      <c r="AL30" s="982">
        <v>29.487671120000002</v>
      </c>
      <c r="AM30" s="982">
        <v>33.338318880000003</v>
      </c>
      <c r="AN30" s="982">
        <v>35.31190908</v>
      </c>
      <c r="AO30" s="982">
        <v>32.073469567999993</v>
      </c>
      <c r="AP30" s="27">
        <f t="shared" si="35"/>
        <v>5.1173298058546646E-3</v>
      </c>
      <c r="AQ30" s="27">
        <f>IF(ISERROR(AO30/AN30),"N/A",IF(AN30&lt;0,"N/A",IF(AO30&lt;0,"N/A",IF(AO30/AN30-1&gt;300%,"&gt;±300%",IF(AO30/AN30-1&lt;-300%,"&gt;±300%",AO30/AN30-1)))))</f>
        <v>-9.1709556248098734E-2</v>
      </c>
      <c r="AR30" s="4"/>
      <c r="AS30" s="381">
        <f t="shared" si="51"/>
        <v>100</v>
      </c>
      <c r="AT30" s="381">
        <f t="shared" si="52"/>
        <v>115</v>
      </c>
      <c r="AU30" s="381">
        <f t="shared" si="38"/>
        <v>110</v>
      </c>
      <c r="AV30" s="381">
        <f t="shared" si="39"/>
        <v>100</v>
      </c>
      <c r="AW30" s="381">
        <f t="shared" si="40"/>
        <v>100</v>
      </c>
      <c r="AX30" s="381">
        <f t="shared" si="41"/>
        <v>100</v>
      </c>
      <c r="AY30" s="381">
        <f t="shared" si="42"/>
        <v>105</v>
      </c>
      <c r="AZ30" s="381">
        <f t="shared" si="43"/>
        <v>115</v>
      </c>
      <c r="BA30" s="381">
        <f t="shared" si="44"/>
        <v>105</v>
      </c>
      <c r="BB30" s="381">
        <f t="shared" si="45"/>
        <v>105</v>
      </c>
      <c r="BC30" s="381">
        <f t="shared" si="46"/>
        <v>70.829008819999984</v>
      </c>
      <c r="BD30" s="381">
        <f t="shared" si="47"/>
        <v>73.695910859999998</v>
      </c>
      <c r="BE30" s="381">
        <f t="shared" si="48"/>
        <v>61.397845799999999</v>
      </c>
      <c r="BF30" s="381">
        <f t="shared" si="53"/>
        <v>68.650227959999995</v>
      </c>
      <c r="BG30" s="27">
        <f t="shared" si="49"/>
        <v>-6.8466253298439805E-2</v>
      </c>
      <c r="BH30" s="27">
        <f t="shared" si="50"/>
        <v>0.11812111753275878</v>
      </c>
      <c r="BI30" s="20"/>
      <c r="BJ30" s="381">
        <f>SUM(AL30:AO30)</f>
        <v>130.21136864800002</v>
      </c>
      <c r="BK30" s="20"/>
    </row>
    <row r="31" spans="1:63" x14ac:dyDescent="0.2">
      <c r="A31" s="379"/>
      <c r="B31" s="379" t="s">
        <v>11</v>
      </c>
      <c r="C31" s="782">
        <v>145</v>
      </c>
      <c r="D31" s="782">
        <v>175</v>
      </c>
      <c r="E31" s="782">
        <v>200</v>
      </c>
      <c r="F31" s="782">
        <v>205</v>
      </c>
      <c r="G31" s="782">
        <v>180</v>
      </c>
      <c r="H31" s="782">
        <v>245</v>
      </c>
      <c r="I31" s="968">
        <v>236.06440472937214</v>
      </c>
      <c r="J31" s="968">
        <v>369.67093504348304</v>
      </c>
      <c r="K31" s="968">
        <v>629.18870283890828</v>
      </c>
      <c r="L31" s="27">
        <f>IF(ISERROR(J31/I31),"N/A",IF(I31&lt;0,"N/A",IF(J31&lt;0,"N/A",IF(J31/I31-1&gt;300%,"&gt;±300%",IF(J31/I31-1&lt;-300%,"&gt;±300%",J31/I31-1)))))</f>
        <v>0.56597491039481151</v>
      </c>
      <c r="M31" s="27">
        <f t="shared" ref="M31" si="54">IF(ISERROR(K31/J31),"N/A",IF(J31&lt;0,"N/A",IF(K31&lt;0,"N/A",IF(K31/J31-1&gt;300%,"&gt;±300%",IF(K31/J31-1&lt;-300%,"&gt;±300%",K31/J31-1)))))</f>
        <v>0.70202372757517195</v>
      </c>
      <c r="N31" s="393"/>
      <c r="O31" s="532">
        <v>40</v>
      </c>
      <c r="P31" s="532">
        <v>50</v>
      </c>
      <c r="Q31" s="532">
        <v>30</v>
      </c>
      <c r="R31" s="532">
        <v>45</v>
      </c>
      <c r="S31" s="532">
        <v>70</v>
      </c>
      <c r="T31" s="532">
        <v>70</v>
      </c>
      <c r="U31" s="532">
        <v>60</v>
      </c>
      <c r="V31" s="532">
        <v>80</v>
      </c>
      <c r="W31" s="532">
        <v>60</v>
      </c>
      <c r="X31" s="532">
        <v>5</v>
      </c>
      <c r="Y31" s="532">
        <v>40</v>
      </c>
      <c r="Z31" s="532">
        <v>50</v>
      </c>
      <c r="AA31" s="532">
        <v>45</v>
      </c>
      <c r="AB31" s="532">
        <v>35</v>
      </c>
      <c r="AC31" s="532">
        <v>60</v>
      </c>
      <c r="AD31" s="532">
        <v>60</v>
      </c>
      <c r="AE31" s="981">
        <v>65</v>
      </c>
      <c r="AF31" s="981">
        <v>65</v>
      </c>
      <c r="AG31" s="982">
        <v>120.00206236838314</v>
      </c>
      <c r="AH31" s="982">
        <v>32.405710671628768</v>
      </c>
      <c r="AI31" s="982">
        <v>71.198000928352272</v>
      </c>
      <c r="AJ31" s="982">
        <v>12.458630761007953</v>
      </c>
      <c r="AK31" s="982">
        <v>44.653560592055136</v>
      </c>
      <c r="AL31" s="982">
        <v>75.207795244104346</v>
      </c>
      <c r="AM31" s="982">
        <v>104.17071742328046</v>
      </c>
      <c r="AN31" s="982">
        <v>145.63886178404317</v>
      </c>
      <c r="AO31" s="982">
        <v>278.95355707556985</v>
      </c>
      <c r="AP31" s="27" t="str">
        <f t="shared" si="35"/>
        <v>&gt;±300%</v>
      </c>
      <c r="AQ31" s="27">
        <f t="shared" si="36"/>
        <v>0.91537858548502626</v>
      </c>
      <c r="AR31" s="4"/>
      <c r="AS31" s="381">
        <f t="shared" si="51"/>
        <v>85</v>
      </c>
      <c r="AT31" s="381">
        <f t="shared" si="52"/>
        <v>90</v>
      </c>
      <c r="AU31" s="381">
        <f t="shared" si="38"/>
        <v>75</v>
      </c>
      <c r="AV31" s="381">
        <f t="shared" si="39"/>
        <v>140</v>
      </c>
      <c r="AW31" s="381">
        <f t="shared" si="40"/>
        <v>140</v>
      </c>
      <c r="AX31" s="381">
        <f t="shared" si="41"/>
        <v>65</v>
      </c>
      <c r="AY31" s="381">
        <f t="shared" si="42"/>
        <v>90</v>
      </c>
      <c r="AZ31" s="381">
        <f t="shared" si="43"/>
        <v>80</v>
      </c>
      <c r="BA31" s="381">
        <f t="shared" si="44"/>
        <v>120</v>
      </c>
      <c r="BB31" s="381">
        <f t="shared" si="45"/>
        <v>130</v>
      </c>
      <c r="BC31" s="381">
        <f t="shared" si="46"/>
        <v>152.4077730400119</v>
      </c>
      <c r="BD31" s="381">
        <f t="shared" si="47"/>
        <v>83.656631689360225</v>
      </c>
      <c r="BE31" s="381">
        <f t="shared" si="48"/>
        <v>119.86135583615948</v>
      </c>
      <c r="BF31" s="381">
        <f t="shared" si="53"/>
        <v>249.80957920732362</v>
      </c>
      <c r="BG31" s="27">
        <f>IF(ISERROR(BF31/BD31),"N/A",IF(BD31&lt;0,"N/A",IF(BF31&lt;0,"N/A",IF(BF31/BD31-1&gt;300%,"&gt;±300%",IF(BF31/BD31-1&lt;-300%,"&gt;±300%",BF31/BD31-1)))))</f>
        <v>1.9861300193741291</v>
      </c>
      <c r="BH31" s="27">
        <f t="shared" si="50"/>
        <v>1.0841544588298548</v>
      </c>
      <c r="BI31" s="20"/>
      <c r="BJ31" s="381">
        <f t="shared" ref="BJ31" si="55">SUM(AL31:AO31)</f>
        <v>603.9709315269979</v>
      </c>
      <c r="BK31" s="20"/>
    </row>
    <row r="32" spans="1:63" x14ac:dyDescent="0.2">
      <c r="A32" s="379"/>
      <c r="B32" s="379" t="s">
        <v>58</v>
      </c>
      <c r="C32" s="782">
        <v>220</v>
      </c>
      <c r="D32" s="782">
        <v>220</v>
      </c>
      <c r="E32" s="782">
        <v>225</v>
      </c>
      <c r="F32" s="782">
        <v>230</v>
      </c>
      <c r="G32" s="782">
        <v>235</v>
      </c>
      <c r="H32" s="782">
        <v>240</v>
      </c>
      <c r="I32" s="968">
        <v>248.88000000000008</v>
      </c>
      <c r="J32" s="968">
        <v>235.2958301851468</v>
      </c>
      <c r="K32" s="968">
        <v>246.5791743000668</v>
      </c>
      <c r="L32" s="27">
        <f>IF(ISERROR(J32/I32),"N/A",IF(I32&lt;0,"N/A",IF(J32&lt;0,"N/A",IF(J32/I32-1&gt;300%,"&gt;±300%",IF(J32/I32-1&lt;-300%,"&gt;±300%",J32/I32-1)))))</f>
        <v>-5.458120304907299E-2</v>
      </c>
      <c r="M32" s="27">
        <f>IF(ISERROR(K32/J32),"N/A",IF(J32&lt;0,"N/A",IF(K32&lt;0,"N/A",IF(K32/J32-1&gt;300%,"&gt;±300%",IF(K32/J32-1&lt;-300%,"&gt;±300%",K32/J32-1)))))</f>
        <v>4.7953863466434932E-2</v>
      </c>
      <c r="N32" s="393"/>
      <c r="O32" s="532">
        <v>45</v>
      </c>
      <c r="P32" s="532">
        <v>65</v>
      </c>
      <c r="Q32" s="532">
        <v>50</v>
      </c>
      <c r="R32" s="532">
        <v>65</v>
      </c>
      <c r="S32" s="532">
        <v>45</v>
      </c>
      <c r="T32" s="532">
        <v>65</v>
      </c>
      <c r="U32" s="532">
        <v>50</v>
      </c>
      <c r="V32" s="532">
        <v>70</v>
      </c>
      <c r="W32" s="532">
        <v>45</v>
      </c>
      <c r="X32" s="532">
        <v>75</v>
      </c>
      <c r="Y32" s="532">
        <v>55</v>
      </c>
      <c r="Z32" s="532">
        <v>70</v>
      </c>
      <c r="AA32" s="532">
        <v>45</v>
      </c>
      <c r="AB32" s="532">
        <v>70</v>
      </c>
      <c r="AC32" s="532">
        <v>55</v>
      </c>
      <c r="AD32" s="532">
        <v>70</v>
      </c>
      <c r="AE32" s="981">
        <v>45</v>
      </c>
      <c r="AF32" s="981">
        <v>70</v>
      </c>
      <c r="AG32" s="982">
        <v>62.22000000000002</v>
      </c>
      <c r="AH32" s="982">
        <v>62.22000000000002</v>
      </c>
      <c r="AI32" s="982">
        <v>62.22000000000002</v>
      </c>
      <c r="AJ32" s="982">
        <v>62.22000000000002</v>
      </c>
      <c r="AK32" s="982">
        <v>58.823957546286699</v>
      </c>
      <c r="AL32" s="982">
        <v>58.823957546286699</v>
      </c>
      <c r="AM32" s="982">
        <v>58.823957546286699</v>
      </c>
      <c r="AN32" s="982">
        <v>58.823957546286699</v>
      </c>
      <c r="AO32" s="982">
        <v>61.86393966274359</v>
      </c>
      <c r="AP32" s="27">
        <f>IF(ISERROR(AO32/AK32),"N/A",IF(AK32&lt;0,"N/A",IF(AO32&lt;0,"N/A",IF(AO32/AK32-1&gt;300%,"&gt;±300%",IF(AO32/AK32-1&lt;-300%,"&gt;±300%",AO32/AK32-1)))))</f>
        <v>5.167931984285179E-2</v>
      </c>
      <c r="AQ32" s="27">
        <f t="shared" si="36"/>
        <v>5.167931984285179E-2</v>
      </c>
      <c r="AR32" s="4"/>
      <c r="AS32" s="381">
        <f t="shared" si="51"/>
        <v>110</v>
      </c>
      <c r="AT32" s="381">
        <f t="shared" si="52"/>
        <v>110</v>
      </c>
      <c r="AU32" s="381">
        <f t="shared" si="38"/>
        <v>115</v>
      </c>
      <c r="AV32" s="381">
        <f t="shared" si="39"/>
        <v>110</v>
      </c>
      <c r="AW32" s="381">
        <f t="shared" si="40"/>
        <v>120</v>
      </c>
      <c r="AX32" s="381">
        <f t="shared" si="41"/>
        <v>120</v>
      </c>
      <c r="AY32" s="381">
        <f t="shared" si="42"/>
        <v>125</v>
      </c>
      <c r="AZ32" s="381">
        <f t="shared" si="43"/>
        <v>115</v>
      </c>
      <c r="BA32" s="381">
        <f t="shared" si="44"/>
        <v>125</v>
      </c>
      <c r="BB32" s="381">
        <f t="shared" si="45"/>
        <v>115</v>
      </c>
      <c r="BC32" s="381">
        <f t="shared" si="46"/>
        <v>124.44000000000004</v>
      </c>
      <c r="BD32" s="381">
        <f t="shared" si="47"/>
        <v>124.44000000000004</v>
      </c>
      <c r="BE32" s="381">
        <f t="shared" si="48"/>
        <v>117.6479150925734</v>
      </c>
      <c r="BF32" s="381">
        <f t="shared" si="53"/>
        <v>117.6479150925734</v>
      </c>
      <c r="BG32" s="27">
        <f t="shared" si="49"/>
        <v>-5.458120304907299E-2</v>
      </c>
      <c r="BH32" s="27">
        <f t="shared" si="50"/>
        <v>0</v>
      </c>
      <c r="BI32" s="20"/>
      <c r="BJ32" s="381">
        <f>SUM(AL32:AO32)</f>
        <v>238.33581230160371</v>
      </c>
      <c r="BK32" s="20"/>
    </row>
    <row r="33" spans="1:87" x14ac:dyDescent="0.2">
      <c r="A33" s="390"/>
      <c r="B33" s="390" t="s">
        <v>2</v>
      </c>
      <c r="C33" s="390">
        <v>345</v>
      </c>
      <c r="D33" s="390">
        <v>370</v>
      </c>
      <c r="E33" s="390">
        <v>360</v>
      </c>
      <c r="F33" s="390">
        <v>400</v>
      </c>
      <c r="G33" s="390">
        <v>410</v>
      </c>
      <c r="H33" s="390">
        <v>440</v>
      </c>
      <c r="I33" s="983">
        <v>586.75520162721773</v>
      </c>
      <c r="J33" s="983">
        <v>496.88687363567738</v>
      </c>
      <c r="K33" s="983">
        <v>582.29560799904516</v>
      </c>
      <c r="L33" s="31">
        <f>IF(ISERROR(J33/I33),"N/A",IF(I33&lt;0,"N/A",IF(J33&lt;0,"N/A",IF(J33/I33-1&gt;300%,"&gt;±300%",IF(J33/I33-1&lt;-300%,"&gt;±300%",J33/I33-1)))))</f>
        <v>-0.15316153609258709</v>
      </c>
      <c r="M33" s="31">
        <f>IF(ISERROR(K33/J33),"N/A",IF(J33&lt;0,"N/A",IF(K33&lt;0,"N/A",IF(K33/J33-1&gt;300%,"&gt;±300%",IF(K33/J33-1&lt;-300%,"&gt;±300%",K33/J33-1)))))</f>
        <v>0.17188768489382622</v>
      </c>
      <c r="N33" s="393"/>
      <c r="O33" s="390">
        <v>85</v>
      </c>
      <c r="P33" s="390">
        <v>95</v>
      </c>
      <c r="Q33" s="390">
        <v>90</v>
      </c>
      <c r="R33" s="390">
        <v>90</v>
      </c>
      <c r="S33" s="390">
        <v>85</v>
      </c>
      <c r="T33" s="390">
        <v>95</v>
      </c>
      <c r="U33" s="390">
        <v>95</v>
      </c>
      <c r="V33" s="390">
        <v>95</v>
      </c>
      <c r="W33" s="390">
        <v>100</v>
      </c>
      <c r="X33" s="390">
        <v>110</v>
      </c>
      <c r="Y33" s="390">
        <v>105</v>
      </c>
      <c r="Z33" s="390">
        <v>100</v>
      </c>
      <c r="AA33" s="390">
        <v>100</v>
      </c>
      <c r="AB33" s="390">
        <v>105</v>
      </c>
      <c r="AC33" s="390">
        <v>110</v>
      </c>
      <c r="AD33" s="390">
        <v>110</v>
      </c>
      <c r="AE33" s="984">
        <v>105</v>
      </c>
      <c r="AF33" s="984">
        <v>115</v>
      </c>
      <c r="AG33" s="985">
        <v>146.98960034371248</v>
      </c>
      <c r="AH33" s="985">
        <v>146.85591148286446</v>
      </c>
      <c r="AI33" s="985">
        <v>145.7864005960804</v>
      </c>
      <c r="AJ33" s="985">
        <v>147.12328920456048</v>
      </c>
      <c r="AK33" s="985">
        <v>116.86802956154649</v>
      </c>
      <c r="AL33" s="985">
        <v>102.86871129822043</v>
      </c>
      <c r="AM33" s="985">
        <v>135.47853180589132</v>
      </c>
      <c r="AN33" s="985">
        <v>141.72614439504429</v>
      </c>
      <c r="AO33" s="985">
        <v>143.59419250625496</v>
      </c>
      <c r="AP33" s="31">
        <f t="shared" si="35"/>
        <v>0.22868669083390003</v>
      </c>
      <c r="AQ33" s="31">
        <f t="shared" si="36"/>
        <v>1.3180688144621477E-2</v>
      </c>
      <c r="AR33" s="4"/>
      <c r="AS33" s="390">
        <f t="shared" si="51"/>
        <v>190</v>
      </c>
      <c r="AT33" s="390">
        <f t="shared" si="52"/>
        <v>180</v>
      </c>
      <c r="AU33" s="390">
        <f t="shared" si="38"/>
        <v>180</v>
      </c>
      <c r="AV33" s="390">
        <f t="shared" si="39"/>
        <v>180</v>
      </c>
      <c r="AW33" s="390">
        <f t="shared" si="40"/>
        <v>190</v>
      </c>
      <c r="AX33" s="390">
        <f t="shared" si="41"/>
        <v>210</v>
      </c>
      <c r="AY33" s="390">
        <f t="shared" si="42"/>
        <v>205</v>
      </c>
      <c r="AZ33" s="390">
        <f t="shared" si="43"/>
        <v>205</v>
      </c>
      <c r="BA33" s="390">
        <f t="shared" si="44"/>
        <v>220</v>
      </c>
      <c r="BB33" s="390">
        <f t="shared" si="45"/>
        <v>220</v>
      </c>
      <c r="BC33" s="390">
        <f t="shared" si="46"/>
        <v>293.84551182657697</v>
      </c>
      <c r="BD33" s="390">
        <f t="shared" si="47"/>
        <v>292.90968980064088</v>
      </c>
      <c r="BE33" s="390">
        <f t="shared" si="48"/>
        <v>219.73674085976694</v>
      </c>
      <c r="BF33" s="1006">
        <f t="shared" si="53"/>
        <v>277.20467620093564</v>
      </c>
      <c r="BG33" s="1005">
        <f t="shared" si="49"/>
        <v>-5.3617255237934702E-2</v>
      </c>
      <c r="BH33" s="1005">
        <f t="shared" si="50"/>
        <v>0.26153084421072736</v>
      </c>
      <c r="BI33" s="20"/>
      <c r="BJ33" s="1027">
        <f>SUM(AL33:AO33)</f>
        <v>523.66758000541108</v>
      </c>
      <c r="BK33" s="20"/>
    </row>
    <row r="34" spans="1:87" x14ac:dyDescent="0.2">
      <c r="A34" s="394"/>
      <c r="B34" s="394"/>
      <c r="C34" s="789"/>
      <c r="D34" s="789"/>
      <c r="E34" s="789"/>
      <c r="F34" s="789"/>
      <c r="G34" s="789"/>
      <c r="H34" s="789"/>
      <c r="I34" s="962"/>
      <c r="J34" s="394"/>
      <c r="K34" s="394"/>
      <c r="L34" s="394"/>
      <c r="M34" s="939"/>
      <c r="N34" s="393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5"/>
      <c r="AC34" s="975"/>
      <c r="AD34" s="975"/>
      <c r="AE34" s="975"/>
      <c r="AF34" s="975"/>
      <c r="AG34" s="986"/>
      <c r="AH34" s="986"/>
      <c r="AI34" s="986"/>
      <c r="AJ34" s="986"/>
      <c r="AK34" s="967"/>
      <c r="AL34" s="986"/>
      <c r="AM34" s="986"/>
      <c r="AN34" s="986"/>
      <c r="AO34" s="986"/>
      <c r="AP34" s="939"/>
      <c r="AQ34" s="939"/>
      <c r="AR34" s="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27"/>
      <c r="BH34" s="27"/>
      <c r="BI34" s="20"/>
      <c r="BJ34" s="394"/>
      <c r="BK34" s="20"/>
    </row>
    <row r="35" spans="1:87" s="26" customFormat="1" x14ac:dyDescent="0.2">
      <c r="A35" s="388" t="s">
        <v>3</v>
      </c>
      <c r="B35" s="378"/>
      <c r="C35" s="776">
        <v>935</v>
      </c>
      <c r="D35" s="776">
        <v>150</v>
      </c>
      <c r="E35" s="776">
        <v>305</v>
      </c>
      <c r="F35" s="776">
        <v>535</v>
      </c>
      <c r="G35" s="776">
        <v>275</v>
      </c>
      <c r="H35" s="776">
        <v>15</v>
      </c>
      <c r="I35" s="958">
        <v>1253.3257669468919</v>
      </c>
      <c r="J35" s="776">
        <v>1548.8031345174945</v>
      </c>
      <c r="K35" s="776">
        <v>726.22344539024255</v>
      </c>
      <c r="L35" s="882">
        <f t="shared" ref="L35:M38" si="56">IF(ISERROR(J35/I35),"N/A",IF(I35&lt;0,"N/A",IF(J35&lt;0,"N/A",IF(J35/I35-1&gt;300%,"&gt;±300%",IF(J35/I35-1&lt;-300%,"&gt;±300%",J35/I35-1)))))</f>
        <v>0.23575464205957175</v>
      </c>
      <c r="M35" s="916">
        <f t="shared" si="56"/>
        <v>-0.53110667895407759</v>
      </c>
      <c r="N35" s="393"/>
      <c r="O35" s="776">
        <v>-175</v>
      </c>
      <c r="P35" s="776">
        <v>0</v>
      </c>
      <c r="Q35" s="776">
        <v>-10</v>
      </c>
      <c r="R35" s="776">
        <v>115</v>
      </c>
      <c r="S35" s="776">
        <v>285</v>
      </c>
      <c r="T35" s="776">
        <v>-95</v>
      </c>
      <c r="U35" s="776">
        <v>165</v>
      </c>
      <c r="V35" s="776">
        <v>95</v>
      </c>
      <c r="W35" s="776">
        <v>50</v>
      </c>
      <c r="X35" s="776">
        <v>225</v>
      </c>
      <c r="Y35" s="776">
        <v>80</v>
      </c>
      <c r="Z35" s="776">
        <v>105</v>
      </c>
      <c r="AA35" s="776">
        <v>-10</v>
      </c>
      <c r="AB35" s="776">
        <v>100</v>
      </c>
      <c r="AC35" s="776">
        <v>60</v>
      </c>
      <c r="AD35" s="776">
        <v>-55</v>
      </c>
      <c r="AE35" s="776">
        <v>65</v>
      </c>
      <c r="AF35" s="776">
        <v>-65</v>
      </c>
      <c r="AG35" s="967">
        <v>794.2445218880124</v>
      </c>
      <c r="AH35" s="967">
        <v>126.32213189883893</v>
      </c>
      <c r="AI35" s="967">
        <v>250.89736904452838</v>
      </c>
      <c r="AJ35" s="967">
        <v>81.861744115512124</v>
      </c>
      <c r="AK35" s="967">
        <v>71.261129587265231</v>
      </c>
      <c r="AL35" s="967">
        <v>383.97816331498723</v>
      </c>
      <c r="AM35" s="967">
        <v>960.43290788193235</v>
      </c>
      <c r="AN35" s="967">
        <v>133.13178408161619</v>
      </c>
      <c r="AO35" s="967">
        <v>139.82915334963909</v>
      </c>
      <c r="AP35" s="916">
        <f>IF(ISERROR(AO35/AK35),"N/A",IF(AK35&lt;0,"N/A",IF(AO35&lt;0,"N/A",IF(AO35/AK35-1&gt;300%,"&gt;±300%",IF(AO35/AK35-1&lt;-300%,"&gt;±300%",AO35/AK35-1)))))</f>
        <v>0.96220792681101908</v>
      </c>
      <c r="AQ35" s="916">
        <f>IF(ISERROR(AO35/AN35),"N/A",IF(AN35&lt;0,"N/A",IF(AO35&lt;0,"N/A",IF(AO35/AN35-1&gt;300%,"&gt;±300%",IF(AO35/AN35-1&lt;-300%,"&gt;±300%",AO35/AN35-1)))))</f>
        <v>5.0306313509004719E-2</v>
      </c>
      <c r="AR35" s="4"/>
      <c r="AS35" s="378">
        <f t="shared" ref="AS35:AT35" si="57">SUM(AS36:AS38)</f>
        <v>325</v>
      </c>
      <c r="AT35" s="378">
        <f t="shared" si="57"/>
        <v>-175</v>
      </c>
      <c r="AU35" s="378">
        <f>SUM(Q35:R35)</f>
        <v>105</v>
      </c>
      <c r="AV35" s="378">
        <f>SUM(S35:T35)</f>
        <v>190</v>
      </c>
      <c r="AW35" s="378">
        <f>SUM(U35:V35)</f>
        <v>260</v>
      </c>
      <c r="AX35" s="378">
        <f>SUM(W35:X35)</f>
        <v>275</v>
      </c>
      <c r="AY35" s="378">
        <f>SUM(Y35:Z35)</f>
        <v>185</v>
      </c>
      <c r="AZ35" s="378">
        <f>SUM(AA35:AB35)</f>
        <v>90</v>
      </c>
      <c r="BA35" s="378">
        <f>SUM(AC35:AD35)</f>
        <v>5</v>
      </c>
      <c r="BB35" s="378">
        <f>SUM(AE35:AF35)</f>
        <v>0</v>
      </c>
      <c r="BC35" s="378">
        <f>SUM(AG35:AH35)</f>
        <v>920.56665378685136</v>
      </c>
      <c r="BD35" s="378">
        <f>SUM(AI35:AJ35)</f>
        <v>332.7591131600405</v>
      </c>
      <c r="BE35" s="378">
        <f>SUM(AK35:AL35)</f>
        <v>455.23929290225249</v>
      </c>
      <c r="BF35" s="378">
        <f>SUM(AM35:AN35)</f>
        <v>1093.5646919635485</v>
      </c>
      <c r="BG35" s="916">
        <f t="shared" ref="BG35:BG37" si="58">IF(ISERROR(BF35/BD35),"N/A",IF(BD35&lt;0,"N/A",IF(BF35&lt;0,"N/A",IF(BF35/BD35-1&gt;300%,"&gt;±300%",IF(BF35/BD35-1&lt;-300%,"&gt;±300%",BF35/BD35-1)))))</f>
        <v>2.286355350507256</v>
      </c>
      <c r="BH35" s="916">
        <f t="shared" ref="BH35:BH38" si="59">IF(ISERROR(BF35/BE35),"N/A",IF(BE35&lt;0,"N/A",IF(BF35&lt;0,"N/A",IF(BF35/BE35-1&gt;300%,"&gt;±300%",IF(BF35/BE35-1&lt;-300%,"&gt;±300%",BF35/BE35-1)))))</f>
        <v>1.4021755349627854</v>
      </c>
      <c r="BI35" s="20"/>
      <c r="BJ35" s="378">
        <f>SUM(AL35:AO35)</f>
        <v>1617.3720086281749</v>
      </c>
      <c r="BK35" s="20"/>
    </row>
    <row r="36" spans="1:87" x14ac:dyDescent="0.2">
      <c r="A36" s="379"/>
      <c r="B36" s="379" t="s">
        <v>42</v>
      </c>
      <c r="C36" s="782">
        <v>-5</v>
      </c>
      <c r="D36" s="782">
        <v>50</v>
      </c>
      <c r="E36" s="782">
        <v>525</v>
      </c>
      <c r="F36" s="782">
        <v>460</v>
      </c>
      <c r="G36" s="782">
        <v>215</v>
      </c>
      <c r="H36" s="782">
        <v>280</v>
      </c>
      <c r="I36" s="968">
        <v>282.56181880054447</v>
      </c>
      <c r="J36" s="968">
        <v>586.06889965169353</v>
      </c>
      <c r="K36" s="968">
        <v>436.22344539024255</v>
      </c>
      <c r="L36" s="947">
        <f t="shared" si="56"/>
        <v>1.0741262996519336</v>
      </c>
      <c r="M36" s="27">
        <f t="shared" si="56"/>
        <v>-0.25567890456310782</v>
      </c>
      <c r="N36" s="393"/>
      <c r="O36" s="782">
        <v>15</v>
      </c>
      <c r="P36" s="782">
        <v>40</v>
      </c>
      <c r="Q36" s="782">
        <v>45</v>
      </c>
      <c r="R36" s="782">
        <v>75</v>
      </c>
      <c r="S36" s="782">
        <v>180</v>
      </c>
      <c r="T36" s="782">
        <v>220</v>
      </c>
      <c r="U36" s="782">
        <v>150</v>
      </c>
      <c r="V36" s="782">
        <v>115</v>
      </c>
      <c r="W36" s="782">
        <v>80</v>
      </c>
      <c r="X36" s="782">
        <v>115</v>
      </c>
      <c r="Y36" s="782">
        <v>30</v>
      </c>
      <c r="Z36" s="782">
        <v>75</v>
      </c>
      <c r="AA36" s="782">
        <v>45</v>
      </c>
      <c r="AB36" s="782">
        <v>65</v>
      </c>
      <c r="AC36" s="782">
        <v>85</v>
      </c>
      <c r="AD36" s="782">
        <v>70</v>
      </c>
      <c r="AE36" s="782">
        <v>70</v>
      </c>
      <c r="AF36" s="782">
        <v>50</v>
      </c>
      <c r="AG36" s="1004">
        <v>110.98504998977324</v>
      </c>
      <c r="AH36" s="1004">
        <v>89.279700168659957</v>
      </c>
      <c r="AI36" s="1004">
        <v>53.747914245097618</v>
      </c>
      <c r="AJ36" s="1004">
        <v>28.54915439701367</v>
      </c>
      <c r="AK36" s="1004">
        <v>304.85849182404206</v>
      </c>
      <c r="AL36" s="1004">
        <v>123.48182395183488</v>
      </c>
      <c r="AM36" s="1004">
        <v>97.266656863017545</v>
      </c>
      <c r="AN36" s="1004">
        <v>60.462777361105566</v>
      </c>
      <c r="AO36" s="876">
        <v>16.823681893629129</v>
      </c>
      <c r="AP36" s="27">
        <f>IF(ISERROR(AO36/AK36),"N/A",IF(AK36&lt;0,"N/A",IF(AO36&lt;0,"N/A",IF(AO36/AK36-1&gt;300%,"&gt;±300%",IF(AO36/AK36-1&lt;-300%,"&gt;±300%",AO36/AK36-1)))))</f>
        <v>-0.94481478343290037</v>
      </c>
      <c r="AQ36" s="27">
        <f>IF(ISERROR(AO36/AN36),"N/A",IF(AN36&lt;0,"N/A",IF(AO36&lt;0,"N/A",IF(AO36/AN36-1&gt;300%,"&gt;±300%",IF(AO36/AN36-1&lt;-300%,"&gt;±300%",AO36/AN36-1)))))</f>
        <v>-0.72175142082620491</v>
      </c>
      <c r="AR36" s="4"/>
      <c r="AS36" s="381">
        <f>D36-AT36</f>
        <v>-5</v>
      </c>
      <c r="AT36" s="381">
        <f>SUM(O36:P36)</f>
        <v>55</v>
      </c>
      <c r="AU36" s="381">
        <f>SUM(Q36:R36)</f>
        <v>120</v>
      </c>
      <c r="AV36" s="381">
        <f>SUM(S36:T36)</f>
        <v>400</v>
      </c>
      <c r="AW36" s="381">
        <f>SUM(U36:V36)</f>
        <v>265</v>
      </c>
      <c r="AX36" s="381">
        <f>SUM(W36:X36)</f>
        <v>195</v>
      </c>
      <c r="AY36" s="381">
        <f>SUM(Y36:Z36)</f>
        <v>105</v>
      </c>
      <c r="AZ36" s="381">
        <f>SUM(AA36:AB36)</f>
        <v>110</v>
      </c>
      <c r="BA36" s="381">
        <f>SUM(AC36:AD36)</f>
        <v>155</v>
      </c>
      <c r="BB36" s="381">
        <f>SUM(AE36:AF36)</f>
        <v>120</v>
      </c>
      <c r="BC36" s="381">
        <f>SUM(AG36:AH36)</f>
        <v>200.2647501584332</v>
      </c>
      <c r="BD36" s="381">
        <f>SUM(AI36:AJ36)</f>
        <v>82.297068642111284</v>
      </c>
      <c r="BE36" s="381">
        <f>SUM(AK36:AL36)</f>
        <v>428.34031577587695</v>
      </c>
      <c r="BF36" s="381">
        <f>SUM(AM36:AN36)</f>
        <v>157.72943422412311</v>
      </c>
      <c r="BG36" s="27">
        <f t="shared" si="58"/>
        <v>0.91658629920401813</v>
      </c>
      <c r="BH36" s="27">
        <f t="shared" si="59"/>
        <v>-0.6317660784779997</v>
      </c>
      <c r="BI36" s="20"/>
      <c r="BJ36" s="381">
        <f>SUM(AL36:AO36)</f>
        <v>298.03494006958715</v>
      </c>
      <c r="BK36" s="20"/>
    </row>
    <row r="37" spans="1:87" x14ac:dyDescent="0.2">
      <c r="A37" s="379"/>
      <c r="B37" s="379" t="s">
        <v>43</v>
      </c>
      <c r="C37" s="782">
        <v>905</v>
      </c>
      <c r="D37" s="782">
        <v>215</v>
      </c>
      <c r="E37" s="782">
        <v>-240</v>
      </c>
      <c r="F37" s="782">
        <v>-10</v>
      </c>
      <c r="G37" s="782">
        <v>105</v>
      </c>
      <c r="H37" s="782">
        <v>-245</v>
      </c>
      <c r="I37" s="968">
        <v>990.97841441220169</v>
      </c>
      <c r="J37" s="968">
        <v>504.35035047979937</v>
      </c>
      <c r="K37" s="968">
        <v>250</v>
      </c>
      <c r="L37" s="947">
        <f t="shared" si="56"/>
        <v>-0.49105818739860796</v>
      </c>
      <c r="M37" s="27">
        <f t="shared" si="56"/>
        <v>-0.50431282587159976</v>
      </c>
      <c r="N37" s="393"/>
      <c r="O37" s="782">
        <v>-95</v>
      </c>
      <c r="P37" s="782">
        <v>-30</v>
      </c>
      <c r="Q37" s="782">
        <v>-50</v>
      </c>
      <c r="R37" s="782">
        <v>45</v>
      </c>
      <c r="S37" s="782">
        <v>110</v>
      </c>
      <c r="T37" s="782">
        <v>-345</v>
      </c>
      <c r="U37" s="782">
        <v>-25</v>
      </c>
      <c r="V37" s="782">
        <v>-15</v>
      </c>
      <c r="W37" s="782">
        <v>-85</v>
      </c>
      <c r="X37" s="782">
        <v>115</v>
      </c>
      <c r="Y37" s="782">
        <v>60</v>
      </c>
      <c r="Z37" s="782">
        <v>30</v>
      </c>
      <c r="AA37" s="782">
        <v>-40</v>
      </c>
      <c r="AB37" s="782">
        <v>55</v>
      </c>
      <c r="AC37" s="782">
        <v>-15</v>
      </c>
      <c r="AD37" s="782">
        <v>-125</v>
      </c>
      <c r="AE37" s="782">
        <v>5</v>
      </c>
      <c r="AF37" s="782">
        <v>-115</v>
      </c>
      <c r="AG37" s="1004">
        <v>686.97303968000006</v>
      </c>
      <c r="AH37" s="1004">
        <v>49.912419320000048</v>
      </c>
      <c r="AI37" s="1004">
        <v>206.80744894799926</v>
      </c>
      <c r="AJ37" s="1004">
        <v>47.285506464202307</v>
      </c>
      <c r="AK37" s="377">
        <v>-213.15535744631916</v>
      </c>
      <c r="AL37" s="1004">
        <v>122.35122064660918</v>
      </c>
      <c r="AM37" s="1004">
        <v>521.61412059950851</v>
      </c>
      <c r="AN37" s="1004">
        <v>73.54036668000073</v>
      </c>
      <c r="AO37" s="1004">
        <v>89.603099439998914</v>
      </c>
      <c r="AP37" s="27" t="str">
        <f>IF(ISERROR(AO37/AK37),"N/A",IF(AK37&lt;0,"N/A",IF(AO37&lt;0,"N/A",IF(AO37/AK37-1&gt;300%,"&gt;±300%",IF(AO37/AK37-1&lt;-300%,"&gt;±300%",AO37/AK37-1)))))</f>
        <v>N/A</v>
      </c>
      <c r="AQ37" s="27">
        <f>IF(ISERROR(AO37/AN37),"N/A",IF(AN37&lt;0,"N/A",IF(AO37&lt;0,"N/A",IF(AO37/AN37-1&gt;300%,"&gt;±300%",IF(AO37/AN37-1&lt;-300%,"&gt;±300%",AO37/AN37-1)))))</f>
        <v>0.21842062373570448</v>
      </c>
      <c r="AR37" s="4"/>
      <c r="AS37" s="381">
        <f>D37-AT37</f>
        <v>340</v>
      </c>
      <c r="AT37" s="381">
        <f>SUM(O37:P37)</f>
        <v>-125</v>
      </c>
      <c r="AU37" s="381">
        <f>SUM(Q37:R37)</f>
        <v>-5</v>
      </c>
      <c r="AV37" s="381">
        <f>SUM(S37:T37)</f>
        <v>-235</v>
      </c>
      <c r="AW37" s="381">
        <f>SUM(U37:V37)</f>
        <v>-40</v>
      </c>
      <c r="AX37" s="381">
        <f>SUM(W37:X37)</f>
        <v>30</v>
      </c>
      <c r="AY37" s="381">
        <f>SUM(Y37:Z37)</f>
        <v>90</v>
      </c>
      <c r="AZ37" s="381">
        <f>SUM(AA37:AB37)</f>
        <v>15</v>
      </c>
      <c r="BA37" s="381">
        <f>SUM(AC37:AD37)</f>
        <v>-140</v>
      </c>
      <c r="BB37" s="381">
        <f>SUM(AE37:AF37)</f>
        <v>-110</v>
      </c>
      <c r="BC37" s="381">
        <f>SUM(AG37:AH37)</f>
        <v>736.88545900000008</v>
      </c>
      <c r="BD37" s="381">
        <f>SUM(AI37:AJ37)</f>
        <v>254.09295541220158</v>
      </c>
      <c r="BE37" s="381">
        <f>SUM(AK37:AL37)</f>
        <v>-90.80413679970998</v>
      </c>
      <c r="BF37" s="381">
        <f t="shared" ref="BF37:BF38" si="60">SUM(AM37:AN37)</f>
        <v>595.15448727950923</v>
      </c>
      <c r="BG37" s="27">
        <f t="shared" si="58"/>
        <v>1.3422707107877963</v>
      </c>
      <c r="BH37" s="27" t="str">
        <f>IF(ISERROR(BF37/BE37),"N/A",IF(BE37&lt;0,"N/A",IF(BF37&lt;0,"N/A",IF(BF37/BE37-1&gt;300%,"&gt;±300%",IF(BF37/BE37-1&lt;-300%,"&gt;±300%",BF37/BE37-1)))))</f>
        <v>N/A</v>
      </c>
      <c r="BI37" s="20"/>
      <c r="BJ37" s="381">
        <f>SUM(AL37:AO37)</f>
        <v>807.10880736611728</v>
      </c>
      <c r="BK37" s="20"/>
    </row>
    <row r="38" spans="1:87" x14ac:dyDescent="0.2">
      <c r="A38" s="379"/>
      <c r="B38" s="379" t="s">
        <v>37</v>
      </c>
      <c r="C38" s="782">
        <v>35</v>
      </c>
      <c r="D38" s="782">
        <v>-115</v>
      </c>
      <c r="E38" s="782">
        <v>20</v>
      </c>
      <c r="F38" s="782">
        <v>85</v>
      </c>
      <c r="G38" s="782">
        <v>-45</v>
      </c>
      <c r="H38" s="782">
        <v>-20</v>
      </c>
      <c r="I38" s="968">
        <v>-20.21446626585432</v>
      </c>
      <c r="J38" s="968">
        <v>458.38388438600157</v>
      </c>
      <c r="K38" s="968">
        <v>40</v>
      </c>
      <c r="L38" s="947" t="str">
        <f t="shared" si="56"/>
        <v>N/A</v>
      </c>
      <c r="M38" s="27">
        <f t="shared" si="56"/>
        <v>-0.91273689725462448</v>
      </c>
      <c r="N38" s="393"/>
      <c r="O38" s="782">
        <v>-95</v>
      </c>
      <c r="P38" s="782">
        <v>-10</v>
      </c>
      <c r="Q38" s="782">
        <v>-5</v>
      </c>
      <c r="R38" s="782">
        <v>-5</v>
      </c>
      <c r="S38" s="782">
        <v>-5</v>
      </c>
      <c r="T38" s="782">
        <v>30</v>
      </c>
      <c r="U38" s="782">
        <v>40</v>
      </c>
      <c r="V38" s="782">
        <v>-5</v>
      </c>
      <c r="W38" s="782">
        <v>55</v>
      </c>
      <c r="X38" s="782">
        <v>-5</v>
      </c>
      <c r="Y38" s="782">
        <v>-10</v>
      </c>
      <c r="Z38" s="782">
        <v>0</v>
      </c>
      <c r="AA38" s="782">
        <v>-15</v>
      </c>
      <c r="AB38" s="782">
        <v>-20</v>
      </c>
      <c r="AC38" s="782">
        <v>-10</v>
      </c>
      <c r="AD38" s="782">
        <v>0</v>
      </c>
      <c r="AE38" s="782">
        <v>-10</v>
      </c>
      <c r="AF38" s="782">
        <v>0</v>
      </c>
      <c r="AG38" s="377">
        <v>-3.7135677817608959</v>
      </c>
      <c r="AH38" s="377">
        <v>-12.869987589821081</v>
      </c>
      <c r="AI38" s="377">
        <v>-9.6579941485684895</v>
      </c>
      <c r="AJ38" s="377">
        <v>6.0270832542961434</v>
      </c>
      <c r="AK38" s="377">
        <v>-20.442004790457666</v>
      </c>
      <c r="AL38" s="377">
        <v>138.14511871654315</v>
      </c>
      <c r="AM38" s="377">
        <v>341.55213041940618</v>
      </c>
      <c r="AN38" s="377">
        <v>-0.87135995949008427</v>
      </c>
      <c r="AO38" s="377">
        <v>33.40237201601105</v>
      </c>
      <c r="AP38" s="27" t="str">
        <f>IF(ISERROR(AO38/AK38),"N/A",IF(AK38&lt;0,"N/A",IF(AO38&lt;0,"N/A",IF(AO38/AK38-1&gt;300%,"&gt;±300%",IF(AO38/AK38-1&lt;-300%,"&gt;±300%",AO38/AK38-1)))))</f>
        <v>N/A</v>
      </c>
      <c r="AQ38" s="27" t="str">
        <f>IF(ISERROR(AO38/AN38),"N/A",IF(AN38&lt;0,"N/A",IF(AO38&lt;0,"N/A",IF(AO38/AN38-1&gt;300%,"&gt;±300%",IF(AO38/AN38-1&lt;-300%,"&gt;±300%",AO38/AN38-1)))))</f>
        <v>N/A</v>
      </c>
      <c r="AR38" s="4"/>
      <c r="AS38" s="381">
        <f>D38-AT38</f>
        <v>-10</v>
      </c>
      <c r="AT38" s="381">
        <f>SUM(O38:P38)</f>
        <v>-105</v>
      </c>
      <c r="AU38" s="381">
        <f>SUM(Q38:R38)</f>
        <v>-10</v>
      </c>
      <c r="AV38" s="381">
        <f>SUM(S38:T38)</f>
        <v>25</v>
      </c>
      <c r="AW38" s="381">
        <f>SUM(U38:V38)</f>
        <v>35</v>
      </c>
      <c r="AX38" s="381">
        <f>SUM(W38:X38)</f>
        <v>50</v>
      </c>
      <c r="AY38" s="381">
        <f>SUM(Y38:Z38)</f>
        <v>-10</v>
      </c>
      <c r="AZ38" s="381">
        <f>SUM(AA38:AB38)</f>
        <v>-35</v>
      </c>
      <c r="BA38" s="381">
        <f>SUM(AC38:AD38)</f>
        <v>-10</v>
      </c>
      <c r="BB38" s="381">
        <f>SUM(AE38:AF38)</f>
        <v>-10</v>
      </c>
      <c r="BC38" s="381">
        <f>SUM(AG38:AH38)</f>
        <v>-16.583555371581976</v>
      </c>
      <c r="BD38" s="381">
        <f>SUM(AI38:AJ38)</f>
        <v>-3.630910894272346</v>
      </c>
      <c r="BE38" s="381">
        <f>SUM(AK38:AL38)</f>
        <v>117.70311392608548</v>
      </c>
      <c r="BF38" s="381">
        <f t="shared" si="60"/>
        <v>340.68077045991612</v>
      </c>
      <c r="BG38" s="27" t="str">
        <f>IF(ISERROR(BF38/BD38),"N/A",IF(BD38&lt;0,"N/A",IF(BF38&lt;0,"N/A",IF(BF38/BD38-1&gt;300%,"&gt;±300%",IF(BF38/BD38-1&lt;-300%,"&gt;±300%",BF38/BD38-1)))))</f>
        <v>N/A</v>
      </c>
      <c r="BH38" s="27">
        <f t="shared" si="59"/>
        <v>1.8944074553019461</v>
      </c>
      <c r="BI38" s="20"/>
      <c r="BJ38" s="381">
        <f>SUM(AL38:AO38)</f>
        <v>512.22826119247031</v>
      </c>
      <c r="BK38" s="20"/>
    </row>
    <row r="39" spans="1:87" x14ac:dyDescent="0.2">
      <c r="A39" s="388"/>
      <c r="B39" s="4"/>
      <c r="C39" s="776"/>
      <c r="D39" s="776"/>
      <c r="E39" s="776"/>
      <c r="F39" s="776"/>
      <c r="G39" s="776"/>
      <c r="H39" s="776"/>
      <c r="I39" s="958"/>
      <c r="J39" s="378"/>
      <c r="K39" s="378"/>
      <c r="L39" s="393"/>
      <c r="M39" s="587"/>
      <c r="N39" s="393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29"/>
      <c r="AA39" s="529"/>
      <c r="AB39" s="529"/>
      <c r="AC39" s="529"/>
      <c r="AD39" s="529"/>
      <c r="AE39" s="529"/>
      <c r="AF39" s="529"/>
      <c r="AG39" s="979"/>
      <c r="AH39" s="979"/>
      <c r="AI39" s="979"/>
      <c r="AJ39" s="979"/>
      <c r="AK39" s="979"/>
      <c r="AL39" s="979"/>
      <c r="AM39" s="979"/>
      <c r="AN39" s="979"/>
      <c r="AO39" s="979"/>
      <c r="AP39" s="916"/>
      <c r="AQ39" s="916"/>
      <c r="AR39" s="4"/>
      <c r="AS39" s="4"/>
      <c r="AT39" s="381"/>
      <c r="AU39" s="381"/>
      <c r="AV39" s="381"/>
      <c r="AW39" s="381"/>
      <c r="AX39" s="381"/>
      <c r="AY39" s="381"/>
      <c r="AZ39" s="381"/>
      <c r="BA39" s="381"/>
      <c r="BB39" s="381"/>
      <c r="BC39" s="381"/>
      <c r="BD39" s="381"/>
      <c r="BE39" s="381"/>
      <c r="BF39" s="381"/>
      <c r="BG39" s="27"/>
      <c r="BH39" s="27"/>
      <c r="BI39" s="20"/>
      <c r="BJ39" s="381"/>
      <c r="BK39" s="20"/>
    </row>
    <row r="40" spans="1:87" x14ac:dyDescent="0.2">
      <c r="A40" s="34" t="s">
        <v>26</v>
      </c>
      <c r="B40" s="392"/>
      <c r="C40" s="392">
        <v>8500</v>
      </c>
      <c r="D40" s="392">
        <v>7975</v>
      </c>
      <c r="E40" s="392">
        <v>8095</v>
      </c>
      <c r="F40" s="392">
        <v>8195</v>
      </c>
      <c r="G40" s="392">
        <v>7725</v>
      </c>
      <c r="H40" s="392">
        <v>7270</v>
      </c>
      <c r="I40" s="964">
        <f>SUM(I21,I25,I27,I35)</f>
        <v>8320.7198983791895</v>
      </c>
      <c r="J40" s="964">
        <f>SUM(J21,J25,J27,J35)</f>
        <v>7662.9514771683935</v>
      </c>
      <c r="K40" s="964">
        <f>SUM(K21,K25,K27,K35)</f>
        <v>8041.0422603803718</v>
      </c>
      <c r="L40" s="940">
        <f>IF(ISERROR(J40/I40),"N/A",IF(I40&lt;0,"N/A",IF(J40&lt;0,"N/A",IF(J40/I40-1&gt;300%,"&gt;±300%",IF(J40/I40-1&lt;-300%,"&gt;±300%",J40/I40-1)))))</f>
        <v>-7.9051864411266215E-2</v>
      </c>
      <c r="M40" s="940">
        <f>IF(ISERROR(K40/J40),"N/A",IF(J40&lt;0,"N/A",IF(K40&lt;0,"N/A",IF(K40/J40-1&gt;300%,"&gt;±300%",IF(K40/J40-1&lt;-300%,"&gt;±300%",K40/J40-1)))))</f>
        <v>4.9340098829868895E-2</v>
      </c>
      <c r="N40" s="393"/>
      <c r="O40" s="392">
        <v>1710</v>
      </c>
      <c r="P40" s="392">
        <v>1915</v>
      </c>
      <c r="Q40" s="392">
        <v>1965</v>
      </c>
      <c r="R40" s="392">
        <v>2030</v>
      </c>
      <c r="S40" s="392">
        <v>2270</v>
      </c>
      <c r="T40" s="392">
        <v>1845</v>
      </c>
      <c r="U40" s="392">
        <v>2055</v>
      </c>
      <c r="V40" s="392">
        <v>2045</v>
      </c>
      <c r="W40" s="392">
        <v>1935</v>
      </c>
      <c r="X40" s="392">
        <v>2190</v>
      </c>
      <c r="Y40" s="392">
        <v>1975</v>
      </c>
      <c r="Z40" s="392">
        <v>1940</v>
      </c>
      <c r="AA40" s="392">
        <v>1770</v>
      </c>
      <c r="AB40" s="392">
        <v>2050</v>
      </c>
      <c r="AC40" s="392">
        <v>1905</v>
      </c>
      <c r="AD40" s="392">
        <v>1795</v>
      </c>
      <c r="AE40" s="392">
        <v>1805</v>
      </c>
      <c r="AF40" s="392">
        <v>1755</v>
      </c>
      <c r="AG40" s="988">
        <f>SUM(AG21,AG25,AG27,AG35)</f>
        <v>2642.5576562681281</v>
      </c>
      <c r="AH40" s="988">
        <f t="shared" ref="AH40:AN40" si="61">SUM(AH21,AH25,AH27,AH35)</f>
        <v>1931.2778803677857</v>
      </c>
      <c r="AI40" s="988">
        <f t="shared" si="61"/>
        <v>1978.7829396313643</v>
      </c>
      <c r="AJ40" s="988">
        <f t="shared" si="61"/>
        <v>1768.6990764202319</v>
      </c>
      <c r="AK40" s="988">
        <f>SUM(AK21,AK25,AK27,AK35)</f>
        <v>1564.2300819686623</v>
      </c>
      <c r="AL40" s="988">
        <f t="shared" si="61"/>
        <v>1551.8384759025676</v>
      </c>
      <c r="AM40" s="988">
        <f t="shared" si="61"/>
        <v>2581.5904560082458</v>
      </c>
      <c r="AN40" s="988">
        <f t="shared" si="61"/>
        <v>1961.2431841382099</v>
      </c>
      <c r="AO40" s="988">
        <f t="shared" ref="AO40" si="62">SUM(AO21,AO25,AO27,AO35)</f>
        <v>1969.1827240140265</v>
      </c>
      <c r="AP40" s="965">
        <f>IF(ISERROR(AO40/AK40),"N/A",IF(AK40&lt;0,"N/A",IF(AO40&lt;0,"N/A",IF(AO40/AK40-1&gt;300%,"&gt;±300%",IF(AO40/AK40-1&lt;-300%,"&gt;±300%",AO40/AK40-1)))))</f>
        <v>0.25888304202391432</v>
      </c>
      <c r="AQ40" s="965">
        <f>IF(ISERROR(AO40/AN40),"N/A",IF(AN40&lt;0,"N/A",IF(AO40&lt;0,"N/A",IF(AO40/AN40-1&gt;300%,"&gt;±300%",IF(AO40/AN40-1&lt;-300%,"&gt;±300%",AO40/AN40-1)))))</f>
        <v>4.0482179568697152E-3</v>
      </c>
      <c r="AR40" s="4"/>
      <c r="AS40" s="392">
        <f t="shared" ref="AS40:AT40" si="63">SUM(AS21,AS25,AS27,AS35)</f>
        <v>4340</v>
      </c>
      <c r="AT40" s="392">
        <f t="shared" si="63"/>
        <v>3635</v>
      </c>
      <c r="AU40" s="392">
        <f>SUM(Q40:R40)</f>
        <v>3995</v>
      </c>
      <c r="AV40" s="392">
        <f>SUM(S40:T40)</f>
        <v>4115</v>
      </c>
      <c r="AW40" s="392">
        <f>SUM(U40:V40)</f>
        <v>4100</v>
      </c>
      <c r="AX40" s="392">
        <f>SUM(W40:X40)</f>
        <v>4125</v>
      </c>
      <c r="AY40" s="392">
        <f>SUM(Y40:Z40)</f>
        <v>3915</v>
      </c>
      <c r="AZ40" s="392">
        <f>SUM(AA40:AB40)</f>
        <v>3820</v>
      </c>
      <c r="BA40" s="392">
        <f>SUM(AC40:AD40)</f>
        <v>3700</v>
      </c>
      <c r="BB40" s="392">
        <f>SUM(AE40:AF40)</f>
        <v>3560</v>
      </c>
      <c r="BC40" s="392">
        <f>SUM(AG40:AH40)</f>
        <v>4573.8355366359137</v>
      </c>
      <c r="BD40" s="392">
        <f>SUM(AI40:AJ40)</f>
        <v>3747.4820160515965</v>
      </c>
      <c r="BE40" s="392">
        <f>SUM(AK40:AL40)</f>
        <v>3116.06855787123</v>
      </c>
      <c r="BF40" s="392">
        <f>SUM(AM40:AN40)</f>
        <v>4542.8336401464558</v>
      </c>
      <c r="BG40" s="965">
        <f>IF(ISERROR(BF40/BD40),"N/A",IF(BD40&lt;0,"N/A",IF(BF40&lt;0,"N/A",IF(BF40/BD40-1&gt;300%,"&gt;±300%",IF(BF40/BD40-1&lt;-300%,"&gt;±300%",BF40/BD40-1)))))</f>
        <v>0.21223627510102205</v>
      </c>
      <c r="BH40" s="965">
        <f>IF(ISERROR(BF40/BE40),"N/A",IF(BE40&lt;0,"N/A",IF(BF40&lt;0,"N/A",IF(BF40/BE40-1&gt;300%,"&gt;±300%",IF(BF40/BE40-1&lt;-300%,"&gt;±300%",BF40/BE40-1)))))</f>
        <v>0.45787345681827141</v>
      </c>
      <c r="BI40" s="20"/>
      <c r="BJ40" s="392">
        <f>SUM(AL40:AO40)</f>
        <v>8063.8548400630498</v>
      </c>
      <c r="BK40" s="20"/>
    </row>
    <row r="41" spans="1:87" x14ac:dyDescent="0.2">
      <c r="A41" s="3"/>
      <c r="B41" s="6"/>
      <c r="C41" s="948"/>
      <c r="D41" s="948"/>
      <c r="E41" s="948"/>
      <c r="F41" s="948"/>
      <c r="G41" s="626"/>
      <c r="H41" s="626"/>
      <c r="I41" s="989"/>
      <c r="J41" s="6"/>
      <c r="K41" s="6"/>
      <c r="L41" s="949"/>
      <c r="M41" s="916"/>
      <c r="N41" s="393"/>
      <c r="O41" s="948"/>
      <c r="P41" s="948"/>
      <c r="Q41" s="948"/>
      <c r="R41" s="948"/>
      <c r="S41" s="948"/>
      <c r="T41" s="948"/>
      <c r="U41" s="948"/>
      <c r="V41" s="948"/>
      <c r="W41" s="948"/>
      <c r="X41" s="948"/>
      <c r="Y41" s="948"/>
      <c r="Z41" s="948"/>
      <c r="AA41" s="948"/>
      <c r="AB41" s="948"/>
      <c r="AC41" s="948"/>
      <c r="AD41" s="948"/>
      <c r="AE41" s="948"/>
      <c r="AF41" s="948"/>
      <c r="AG41" s="967"/>
      <c r="AH41" s="967"/>
      <c r="AI41" s="967"/>
      <c r="AJ41" s="967"/>
      <c r="AK41" s="967"/>
      <c r="AL41" s="967"/>
      <c r="AM41" s="967"/>
      <c r="AN41" s="967"/>
      <c r="AO41" s="967"/>
      <c r="AP41" s="916"/>
      <c r="AQ41" s="916"/>
      <c r="AR41" s="4"/>
      <c r="AS41" s="40"/>
      <c r="BG41" s="27"/>
      <c r="BH41" s="27"/>
      <c r="BI41" s="20"/>
      <c r="BK41" s="20"/>
    </row>
    <row r="42" spans="1:87" x14ac:dyDescent="0.2">
      <c r="A42" s="396" t="s">
        <v>7</v>
      </c>
      <c r="B42" s="43"/>
      <c r="C42" s="397">
        <v>-665</v>
      </c>
      <c r="D42" s="397">
        <v>-715</v>
      </c>
      <c r="E42" s="397">
        <v>-200</v>
      </c>
      <c r="F42" s="397">
        <v>-280</v>
      </c>
      <c r="G42" s="397">
        <v>330</v>
      </c>
      <c r="H42" s="397">
        <v>800</v>
      </c>
      <c r="I42" s="990">
        <f>I18-I40</f>
        <v>-102.13046397453218</v>
      </c>
      <c r="J42" s="990">
        <f t="shared" ref="J42:K42" si="64">J18-J40</f>
        <v>-863.4969945140474</v>
      </c>
      <c r="K42" s="990">
        <f t="shared" si="64"/>
        <v>-158.29823382028462</v>
      </c>
      <c r="L42" s="950" t="str">
        <f>IF(ISERROR(J42/I42),"N/A",IF(I42&lt;0,"N/A",IF(J42&lt;0,"N/A",IF(J42/I42-1&gt;300%,"&gt;±300%",IF(J42/I42-1&lt;-300%,"&gt;±300%",J42/I42-1)))))</f>
        <v>N/A</v>
      </c>
      <c r="M42" s="950" t="str">
        <f>IF(ISERROR(K42/J42),"N/A",IF(J42&lt;0,"N/A",IF(K42&lt;0,"N/A",IF(K42/J42-1&gt;300%,"&gt;±300%",IF(K42/J42-1&lt;-300%,"&gt;±300%",K42/J42-1)))))</f>
        <v>N/A</v>
      </c>
      <c r="N42" s="393"/>
      <c r="O42" s="397">
        <v>235</v>
      </c>
      <c r="P42" s="397">
        <v>-65</v>
      </c>
      <c r="Q42" s="397">
        <v>-110</v>
      </c>
      <c r="R42" s="397">
        <v>-15</v>
      </c>
      <c r="S42" s="397">
        <v>-175</v>
      </c>
      <c r="T42" s="397">
        <v>95</v>
      </c>
      <c r="U42" s="397">
        <v>-235</v>
      </c>
      <c r="V42" s="397">
        <v>145</v>
      </c>
      <c r="W42" s="397">
        <v>90</v>
      </c>
      <c r="X42" s="397">
        <v>-310</v>
      </c>
      <c r="Y42" s="397">
        <v>-190</v>
      </c>
      <c r="Z42" s="397">
        <v>170</v>
      </c>
      <c r="AA42" s="397">
        <v>265</v>
      </c>
      <c r="AB42" s="397">
        <v>65</v>
      </c>
      <c r="AC42" s="397">
        <v>-150</v>
      </c>
      <c r="AD42" s="397">
        <v>345</v>
      </c>
      <c r="AE42" s="397">
        <v>330</v>
      </c>
      <c r="AF42" s="397">
        <v>285</v>
      </c>
      <c r="AG42" s="397">
        <f t="shared" ref="AG42:AN42" si="65">AG18-AG40</f>
        <v>-772.5590409778365</v>
      </c>
      <c r="AH42" s="397">
        <f t="shared" si="65"/>
        <v>215.56925252435622</v>
      </c>
      <c r="AI42" s="397">
        <f t="shared" si="65"/>
        <v>65.043799404679021</v>
      </c>
      <c r="AJ42" s="397">
        <f t="shared" si="65"/>
        <v>389.16383589243424</v>
      </c>
      <c r="AK42" s="397">
        <f t="shared" si="65"/>
        <v>199.07338265988551</v>
      </c>
      <c r="AL42" s="397">
        <f t="shared" si="65"/>
        <v>-203.97211005539293</v>
      </c>
      <c r="AM42" s="397">
        <f t="shared" si="65"/>
        <v>-719.36598991830192</v>
      </c>
      <c r="AN42" s="397">
        <f t="shared" si="65"/>
        <v>-131.52903415076867</v>
      </c>
      <c r="AO42" s="397">
        <f t="shared" ref="AO42" si="66">AO18-AO40</f>
        <v>-18.974509348470292</v>
      </c>
      <c r="AP42" s="950" t="str">
        <f>IF(ISERROR(AO42/AK42),"N/A",IF(AK42&lt;0,"N/A",IF(AO42&lt;0,"N/A",IF(AO42/AK42-1&gt;300%,"&gt;±300%",IF(AO42/AK42-1&lt;-300%,"&gt;±300%",AO42/AK42-1)))))</f>
        <v>N/A</v>
      </c>
      <c r="AQ42" s="950" t="str">
        <f>IF(ISERROR(AO42/AN42),"N/A",IF(AN42&lt;0,"N/A",IF(AO42&lt;0,"N/A",IF(AO42/AN42-1&gt;300%,"&gt;±300%",IF(AO42/AN42-1&lt;-300%,"&gt;±300%",AO42/AN42-1)))))</f>
        <v>N/A</v>
      </c>
      <c r="AR42" s="4"/>
      <c r="AS42" s="397">
        <f t="shared" ref="AS42" si="67">AS18-AS40</f>
        <v>-875</v>
      </c>
      <c r="AT42" s="397">
        <f>AT18-AT40</f>
        <v>160</v>
      </c>
      <c r="AU42" s="397">
        <f>SUM(Q42:R42)</f>
        <v>-125</v>
      </c>
      <c r="AV42" s="397">
        <f>SUM(S42:T42)</f>
        <v>-80</v>
      </c>
      <c r="AW42" s="397">
        <f>SUM(U42:V42)</f>
        <v>-90</v>
      </c>
      <c r="AX42" s="397">
        <f>SUM(W42:X42)</f>
        <v>-220</v>
      </c>
      <c r="AY42" s="397">
        <f>SUM(Y42:Z42)</f>
        <v>-20</v>
      </c>
      <c r="AZ42" s="397">
        <f>SUM(AA42:AB42)</f>
        <v>330</v>
      </c>
      <c r="BA42" s="397">
        <f>SUM(AC42:AD42)</f>
        <v>195</v>
      </c>
      <c r="BB42" s="397">
        <f>SUM(AE42:AF42)</f>
        <v>615</v>
      </c>
      <c r="BC42" s="397">
        <f t="shared" ref="BC42:BD42" si="68">BC18-BC40</f>
        <v>-556.98978845348029</v>
      </c>
      <c r="BD42" s="397">
        <f t="shared" si="68"/>
        <v>454.20763529711348</v>
      </c>
      <c r="BE42" s="397">
        <f>SUM(AK42:AL42)</f>
        <v>-4.8987273955074215</v>
      </c>
      <c r="BF42" s="397">
        <f>SUM(AM42:AN42)</f>
        <v>-850.89502406907059</v>
      </c>
      <c r="BG42" s="950" t="str">
        <f>IF(ISERROR(BF42/BD42),"N/A",IF(BD42&lt;0,"N/A",IF(BF42&lt;0,"N/A",IF(BF42/BD42-1&gt;300%,"&gt;±300%",IF(BF42/BD42-1&lt;-300%,"&gt;±300%",BF42/BD42-1)))))</f>
        <v>N/A</v>
      </c>
      <c r="BH42" s="950" t="str">
        <f t="shared" ref="BH42" si="69">IF(ISERROR(BF42/BE42),"N/A",IF(BE42&lt;0,"N/A",IF(BF42&lt;0,"N/A",IF(BF42/BE42-1&gt;300%,"&gt;±300%",IF(BF42/BE42-1&lt;-300%,"&gt;±300%",BF42/BE42-1)))))</f>
        <v>N/A</v>
      </c>
      <c r="BI42" s="20"/>
      <c r="BJ42" s="397">
        <f>SUM(AL42:AO42)</f>
        <v>-1073.8416434729338</v>
      </c>
      <c r="BK42" s="20"/>
    </row>
    <row r="43" spans="1:87" s="924" customFormat="1" ht="11.25" x14ac:dyDescent="0.2">
      <c r="A43" s="399"/>
      <c r="B43" s="107"/>
      <c r="C43" s="952"/>
      <c r="D43" s="952"/>
      <c r="E43" s="952"/>
      <c r="F43" s="952"/>
      <c r="G43" s="952"/>
      <c r="H43" s="952"/>
      <c r="I43" s="962"/>
      <c r="J43" s="953"/>
      <c r="K43" s="953"/>
      <c r="L43" s="611"/>
      <c r="M43" s="954"/>
      <c r="N43" s="393"/>
      <c r="O43" s="616"/>
      <c r="P43" s="616"/>
      <c r="Q43" s="616"/>
      <c r="R43" s="616"/>
      <c r="S43" s="616"/>
      <c r="T43" s="616"/>
      <c r="U43" s="616"/>
      <c r="V43" s="616"/>
      <c r="W43" s="616"/>
      <c r="X43" s="991"/>
      <c r="Y43" s="991"/>
      <c r="Z43" s="991"/>
      <c r="AA43" s="991"/>
      <c r="AB43" s="991"/>
      <c r="AC43" s="991"/>
      <c r="AD43" s="991"/>
      <c r="AE43" s="991"/>
      <c r="AF43" s="991"/>
      <c r="AG43" s="992"/>
      <c r="AH43" s="992"/>
      <c r="AI43" s="992"/>
      <c r="AJ43" s="992"/>
      <c r="AK43" s="993"/>
      <c r="AL43" s="992"/>
      <c r="AM43" s="992"/>
      <c r="AN43" s="992"/>
      <c r="AO43" s="992"/>
      <c r="AP43" s="954"/>
      <c r="AQ43" s="954"/>
      <c r="AR43" s="942"/>
      <c r="AS43" s="942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611"/>
      <c r="BH43" s="611"/>
      <c r="BI43" s="48"/>
      <c r="BJ43" s="377"/>
      <c r="BK43" s="48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00"/>
      <c r="CE43" s="400"/>
      <c r="CF43" s="400"/>
      <c r="CG43" s="400"/>
      <c r="CH43" s="400"/>
      <c r="CI43" s="400"/>
    </row>
    <row r="44" spans="1:87" x14ac:dyDescent="0.2">
      <c r="A44" s="396" t="s">
        <v>38</v>
      </c>
      <c r="B44" s="397">
        <v>4140</v>
      </c>
      <c r="C44" s="397">
        <v>3475</v>
      </c>
      <c r="D44" s="397">
        <v>2760</v>
      </c>
      <c r="E44" s="397">
        <v>2560</v>
      </c>
      <c r="F44" s="397">
        <v>2280</v>
      </c>
      <c r="G44" s="397">
        <v>2610</v>
      </c>
      <c r="H44" s="397">
        <v>3410</v>
      </c>
      <c r="I44" s="397">
        <f>H45+I42</f>
        <v>3547.8695360254678</v>
      </c>
      <c r="J44" s="397">
        <f>I44+J42</f>
        <v>2684.3725415114204</v>
      </c>
      <c r="K44" s="397">
        <f>J44+K42</f>
        <v>2526.0743076911358</v>
      </c>
      <c r="L44" s="950">
        <f>IF(ISERROR(J44/I44),"N/A",IF(I44&lt;0,"N/A",IF(J44&lt;0,"N/A",IF(J44/I44-1&gt;300%,"&gt;±300%",IF(J44/I44-1&lt;-300%,"&gt;±300%",J44/I44-1)))))</f>
        <v>-0.2433846526051765</v>
      </c>
      <c r="M44" s="950">
        <f>IF(ISERROR(K44/J44),"N/A",IF(J44&lt;0,"N/A",IF(K44&lt;0,"N/A",IF(K44/J44-1&gt;300%,"&gt;±300%",IF(K44/J44-1&lt;-300%,"&gt;±300%",K44/J44-1)))))</f>
        <v>-5.8970292450970963E-2</v>
      </c>
      <c r="N44" s="393"/>
      <c r="O44" s="398"/>
      <c r="P44" s="398"/>
      <c r="Q44" s="398"/>
      <c r="R44" s="398"/>
      <c r="S44" s="398"/>
      <c r="T44" s="398"/>
      <c r="U44" s="398"/>
      <c r="V44" s="398"/>
      <c r="W44" s="398"/>
      <c r="X44" s="994"/>
      <c r="Y44" s="994"/>
      <c r="Z44" s="994"/>
      <c r="AA44" s="994"/>
      <c r="AB44" s="994"/>
      <c r="AC44" s="994"/>
      <c r="AD44" s="994"/>
      <c r="AE44" s="994"/>
      <c r="AF44" s="994"/>
      <c r="AG44" s="994"/>
      <c r="AH44" s="994"/>
      <c r="AI44" s="994"/>
      <c r="AJ44" s="994"/>
      <c r="AK44" s="995"/>
      <c r="AL44" s="994"/>
      <c r="AM44" s="994"/>
      <c r="AN44" s="994"/>
      <c r="AO44" s="994"/>
      <c r="AP44" s="45"/>
      <c r="AQ44" s="45"/>
      <c r="AR44" s="942"/>
      <c r="AS44" s="398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398"/>
      <c r="BG44" s="951"/>
      <c r="BH44" s="951"/>
      <c r="BI44" s="20"/>
      <c r="BJ44" s="398"/>
      <c r="BK44" s="20"/>
    </row>
    <row r="45" spans="1:87" s="400" customFormat="1" ht="11.25" x14ac:dyDescent="0.2">
      <c r="A45" s="400" t="s">
        <v>117</v>
      </c>
      <c r="B45" s="393"/>
      <c r="C45" s="393"/>
      <c r="D45" s="393"/>
      <c r="E45" s="393"/>
      <c r="F45" s="393"/>
      <c r="G45" s="393"/>
      <c r="H45" s="400">
        <v>3650</v>
      </c>
      <c r="I45" s="696"/>
      <c r="J45" s="393"/>
      <c r="K45" s="393"/>
      <c r="L45" s="587"/>
      <c r="M45" s="393"/>
      <c r="N45" s="393"/>
      <c r="O45" s="393"/>
      <c r="P45" s="399"/>
      <c r="Q45" s="399"/>
      <c r="R45" s="399"/>
      <c r="S45" s="399"/>
      <c r="T45" s="399"/>
      <c r="U45" s="399"/>
      <c r="V45" s="399"/>
      <c r="W45" s="399"/>
      <c r="X45" s="676"/>
      <c r="Y45" s="676"/>
      <c r="Z45" s="676"/>
      <c r="AA45" s="676"/>
      <c r="AB45" s="676"/>
      <c r="AC45" s="676"/>
      <c r="AD45" s="676"/>
      <c r="AE45" s="676"/>
      <c r="AF45" s="676"/>
      <c r="AG45" s="711"/>
      <c r="AH45" s="711"/>
      <c r="AI45" s="711"/>
      <c r="AJ45" s="711"/>
      <c r="AK45" s="712"/>
      <c r="AL45" s="676"/>
      <c r="AM45" s="676"/>
      <c r="AN45" s="676"/>
      <c r="AO45" s="676"/>
      <c r="AP45" s="587"/>
      <c r="AQ45" s="587"/>
      <c r="AR45" s="399"/>
      <c r="AS45" s="399"/>
      <c r="AT45" s="611"/>
      <c r="AU45" s="611"/>
      <c r="AV45" s="611"/>
      <c r="AW45" s="611"/>
      <c r="AX45" s="611"/>
      <c r="AY45" s="611"/>
      <c r="AZ45" s="611"/>
      <c r="BA45" s="611"/>
      <c r="BB45" s="611"/>
      <c r="BC45" s="611"/>
      <c r="BD45" s="611"/>
      <c r="BE45" s="611"/>
      <c r="BF45" s="611"/>
      <c r="BG45" s="399"/>
      <c r="BH45" s="399"/>
      <c r="BJ45" s="611"/>
    </row>
    <row r="46" spans="1:87" x14ac:dyDescent="0.2">
      <c r="F46" s="63"/>
      <c r="G46" s="63"/>
      <c r="H46" s="63"/>
      <c r="I46" s="996"/>
      <c r="J46" s="63"/>
      <c r="K46" s="63"/>
      <c r="L46" s="908"/>
      <c r="M46" s="385"/>
      <c r="P46" s="384"/>
      <c r="Q46" s="384"/>
      <c r="R46" s="384"/>
      <c r="S46" s="384"/>
      <c r="T46" s="384"/>
      <c r="U46" s="384"/>
      <c r="V46" s="384"/>
      <c r="W46" s="384"/>
      <c r="X46" s="552"/>
      <c r="Y46" s="552"/>
      <c r="Z46" s="552"/>
      <c r="AA46" s="552"/>
      <c r="AB46" s="552"/>
      <c r="AC46" s="552"/>
      <c r="AD46" s="552"/>
      <c r="AE46" s="552"/>
      <c r="AF46" s="552"/>
      <c r="AG46" s="759"/>
      <c r="AH46" s="759"/>
      <c r="AI46" s="759"/>
      <c r="AJ46" s="759"/>
      <c r="AK46" s="997"/>
      <c r="AL46" s="552"/>
      <c r="AM46" s="552"/>
      <c r="AN46" s="552"/>
      <c r="AO46" s="552"/>
      <c r="AR46" s="384"/>
      <c r="AS46" s="384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384"/>
      <c r="BJ46" s="63"/>
    </row>
    <row r="47" spans="1:87" x14ac:dyDescent="0.2">
      <c r="D47" s="908"/>
      <c r="L47" s="385"/>
      <c r="P47" s="908"/>
      <c r="Q47" s="908"/>
      <c r="R47" s="908"/>
      <c r="S47" s="908"/>
      <c r="T47" s="908"/>
      <c r="U47" s="908"/>
      <c r="V47" s="908"/>
      <c r="W47" s="908"/>
      <c r="X47" s="552"/>
      <c r="Y47" s="552"/>
      <c r="Z47" s="552"/>
      <c r="AA47" s="552"/>
      <c r="AB47" s="552"/>
      <c r="AC47" s="552"/>
      <c r="AD47" s="552"/>
      <c r="AE47" s="552"/>
      <c r="AF47" s="552"/>
      <c r="AG47" s="759"/>
      <c r="AH47" s="759"/>
      <c r="AI47" s="759"/>
      <c r="AJ47" s="759"/>
      <c r="AK47" s="997"/>
      <c r="AL47" s="552"/>
      <c r="AM47" s="552"/>
      <c r="AN47" s="552"/>
      <c r="AO47" s="552"/>
      <c r="AR47" s="384"/>
      <c r="AS47" s="908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908"/>
      <c r="BH47" s="908"/>
      <c r="BJ47" s="63"/>
    </row>
    <row r="48" spans="1:87" x14ac:dyDescent="0.2">
      <c r="D48" s="908"/>
      <c r="L48" s="385"/>
      <c r="N48" s="908"/>
      <c r="P48" s="384"/>
      <c r="Q48" s="384"/>
      <c r="R48" s="384"/>
      <c r="S48" s="384"/>
      <c r="T48" s="384"/>
      <c r="U48" s="384"/>
      <c r="V48" s="384"/>
      <c r="W48" s="384"/>
      <c r="X48" s="552"/>
      <c r="Y48" s="552"/>
      <c r="Z48" s="552"/>
      <c r="AA48" s="552"/>
      <c r="AB48" s="552"/>
      <c r="AC48" s="552"/>
      <c r="AD48" s="552"/>
      <c r="AE48" s="552"/>
      <c r="AF48" s="552"/>
      <c r="AG48" s="759"/>
      <c r="AH48" s="759"/>
      <c r="AI48" s="759"/>
      <c r="AJ48" s="759"/>
      <c r="AK48" s="997"/>
      <c r="AL48" s="552"/>
      <c r="AM48" s="552"/>
      <c r="AN48" s="552"/>
      <c r="AO48" s="552"/>
      <c r="AR48" s="384"/>
      <c r="AS48" s="384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384"/>
      <c r="BH48" s="384"/>
      <c r="BJ48" s="63"/>
    </row>
    <row r="49" spans="3:62" x14ac:dyDescent="0.2">
      <c r="C49" s="908"/>
      <c r="D49" s="908"/>
      <c r="E49" s="908"/>
      <c r="F49" s="908"/>
      <c r="G49" s="908"/>
      <c r="H49" s="908"/>
      <c r="O49" s="908"/>
      <c r="P49" s="908"/>
      <c r="Q49" s="908"/>
      <c r="R49" s="908"/>
      <c r="S49" s="908"/>
      <c r="T49" s="908"/>
      <c r="U49" s="908"/>
      <c r="V49" s="908"/>
      <c r="W49" s="908"/>
      <c r="X49" s="908"/>
      <c r="Y49" s="908"/>
      <c r="Z49" s="908"/>
      <c r="AA49" s="908"/>
      <c r="AB49" s="908"/>
      <c r="AC49" s="908"/>
      <c r="AD49" s="908"/>
      <c r="AE49" s="908"/>
      <c r="AF49" s="908"/>
      <c r="AG49" s="759"/>
      <c r="AH49" s="759"/>
      <c r="AI49" s="759"/>
      <c r="AJ49" s="759"/>
      <c r="AK49" s="997"/>
      <c r="AL49" s="552"/>
      <c r="AM49" s="552"/>
      <c r="AN49" s="552"/>
      <c r="AO49" s="552"/>
      <c r="AR49" s="384"/>
      <c r="AS49" s="384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384"/>
      <c r="BH49" s="384"/>
      <c r="BJ49" s="63"/>
    </row>
    <row r="50" spans="3:62" x14ac:dyDescent="0.2">
      <c r="P50" s="384"/>
      <c r="Q50" s="384"/>
      <c r="R50" s="384"/>
      <c r="S50" s="384"/>
      <c r="T50" s="384"/>
      <c r="U50" s="384"/>
      <c r="V50" s="384"/>
      <c r="W50" s="384"/>
      <c r="X50" s="552"/>
      <c r="Y50" s="552"/>
      <c r="Z50" s="552"/>
      <c r="AA50" s="552"/>
      <c r="AB50" s="552"/>
      <c r="AC50" s="552"/>
      <c r="AD50" s="552"/>
      <c r="AE50" s="552"/>
      <c r="AF50" s="552"/>
      <c r="AG50" s="759"/>
      <c r="AH50" s="759"/>
      <c r="AI50" s="759"/>
      <c r="AJ50" s="759"/>
      <c r="AK50" s="997"/>
      <c r="AL50" s="552"/>
      <c r="AM50" s="552"/>
      <c r="AN50" s="552"/>
      <c r="AO50" s="552"/>
      <c r="AR50" s="384"/>
      <c r="AS50" s="384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384"/>
      <c r="BH50" s="384"/>
      <c r="BJ50" s="63"/>
    </row>
    <row r="51" spans="3:62" x14ac:dyDescent="0.2">
      <c r="C51" s="908"/>
      <c r="D51" s="908"/>
      <c r="E51" s="908"/>
      <c r="F51" s="908"/>
      <c r="G51" s="908"/>
      <c r="H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908"/>
      <c r="AC51" s="908"/>
      <c r="AD51" s="908"/>
      <c r="AE51" s="908"/>
      <c r="AF51" s="908"/>
      <c r="AG51" s="759"/>
      <c r="AH51" s="759"/>
      <c r="AI51" s="759"/>
      <c r="AJ51" s="759"/>
      <c r="AK51" s="997"/>
      <c r="AL51" s="552"/>
      <c r="AM51" s="552"/>
      <c r="AN51" s="552"/>
      <c r="AO51" s="552"/>
      <c r="AR51" s="384"/>
      <c r="AS51" s="384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384"/>
      <c r="BH51" s="384"/>
      <c r="BJ51" s="63"/>
    </row>
    <row r="52" spans="3:62" x14ac:dyDescent="0.2">
      <c r="P52" s="384"/>
      <c r="Q52" s="384"/>
      <c r="R52" s="384"/>
      <c r="S52" s="384"/>
      <c r="T52" s="384"/>
      <c r="U52" s="384"/>
      <c r="V52" s="384"/>
      <c r="W52" s="384"/>
      <c r="X52" s="552"/>
      <c r="Y52" s="552"/>
      <c r="Z52" s="552"/>
      <c r="AA52" s="552"/>
      <c r="AB52" s="552"/>
      <c r="AC52" s="552"/>
      <c r="AD52" s="552"/>
      <c r="AE52" s="552"/>
      <c r="AF52" s="552"/>
      <c r="AG52" s="759"/>
      <c r="AH52" s="759"/>
      <c r="AI52" s="759"/>
      <c r="AJ52" s="759"/>
      <c r="AK52" s="997"/>
      <c r="AL52" s="552"/>
      <c r="AM52" s="552"/>
      <c r="AN52" s="552"/>
      <c r="AO52" s="552"/>
      <c r="AR52" s="384"/>
      <c r="AS52" s="384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384"/>
      <c r="BH52" s="384"/>
      <c r="BJ52" s="63"/>
    </row>
    <row r="53" spans="3:62" x14ac:dyDescent="0.2">
      <c r="P53" s="384"/>
      <c r="Q53" s="384"/>
      <c r="R53" s="384"/>
      <c r="S53" s="384"/>
      <c r="T53" s="384"/>
      <c r="U53" s="384"/>
      <c r="V53" s="384"/>
      <c r="W53" s="384"/>
      <c r="X53" s="552"/>
      <c r="Y53" s="552"/>
      <c r="Z53" s="552"/>
      <c r="AA53" s="552"/>
      <c r="AB53" s="552"/>
      <c r="AC53" s="552"/>
      <c r="AD53" s="552"/>
      <c r="AE53" s="552"/>
      <c r="AF53" s="552"/>
      <c r="AG53" s="759"/>
      <c r="AH53" s="759"/>
      <c r="AI53" s="759"/>
      <c r="AJ53" s="759"/>
      <c r="AK53" s="997"/>
      <c r="AL53" s="552"/>
      <c r="AM53" s="552"/>
      <c r="AN53" s="552"/>
      <c r="AO53" s="552"/>
      <c r="AR53" s="384"/>
      <c r="AS53" s="384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384"/>
      <c r="BH53" s="384"/>
      <c r="BJ53" s="63"/>
    </row>
    <row r="54" spans="3:62" x14ac:dyDescent="0.2">
      <c r="P54" s="384"/>
      <c r="Q54" s="384"/>
      <c r="R54" s="384"/>
      <c r="S54" s="384"/>
      <c r="T54" s="384"/>
      <c r="U54" s="384"/>
      <c r="V54" s="384"/>
      <c r="W54" s="384"/>
      <c r="X54" s="552"/>
      <c r="Y54" s="552"/>
      <c r="Z54" s="552"/>
      <c r="AA54" s="552"/>
      <c r="AB54" s="552"/>
      <c r="AC54" s="552"/>
      <c r="AD54" s="552"/>
      <c r="AE54" s="552"/>
      <c r="AF54" s="552"/>
      <c r="AG54" s="759"/>
      <c r="AH54" s="759"/>
      <c r="AI54" s="759"/>
      <c r="AJ54" s="759"/>
      <c r="AK54" s="997"/>
      <c r="AL54" s="552"/>
      <c r="AM54" s="552"/>
      <c r="AN54" s="552"/>
      <c r="AO54" s="552"/>
      <c r="AR54" s="384"/>
      <c r="AS54" s="384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384"/>
      <c r="BH54" s="384"/>
      <c r="BJ54" s="63"/>
    </row>
    <row r="55" spans="3:62" x14ac:dyDescent="0.2">
      <c r="P55" s="384"/>
      <c r="Q55" s="384"/>
      <c r="R55" s="384"/>
      <c r="S55" s="384"/>
      <c r="T55" s="384"/>
      <c r="U55" s="384"/>
      <c r="V55" s="384"/>
      <c r="W55" s="384"/>
      <c r="X55" s="552"/>
      <c r="Y55" s="552"/>
      <c r="Z55" s="552"/>
      <c r="AA55" s="552"/>
      <c r="AB55" s="552"/>
      <c r="AC55" s="552"/>
      <c r="AD55" s="552"/>
      <c r="AE55" s="552"/>
      <c r="AF55" s="552"/>
      <c r="AG55" s="759"/>
      <c r="AH55" s="759"/>
      <c r="AI55" s="759"/>
      <c r="AJ55" s="759"/>
      <c r="AK55" s="997"/>
      <c r="AL55" s="552"/>
      <c r="AM55" s="552"/>
      <c r="AN55" s="552"/>
      <c r="AO55" s="552"/>
      <c r="AR55" s="384"/>
      <c r="AS55" s="384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384"/>
      <c r="BH55" s="384"/>
      <c r="BJ55" s="63"/>
    </row>
    <row r="56" spans="3:62" x14ac:dyDescent="0.2">
      <c r="P56" s="384"/>
      <c r="Q56" s="384"/>
      <c r="R56" s="384"/>
      <c r="S56" s="384"/>
      <c r="T56" s="384"/>
      <c r="U56" s="384"/>
      <c r="V56" s="384"/>
      <c r="W56" s="384"/>
      <c r="X56" s="552"/>
      <c r="Y56" s="552"/>
      <c r="Z56" s="552"/>
      <c r="AA56" s="552"/>
      <c r="AB56" s="552"/>
      <c r="AC56" s="552"/>
      <c r="AD56" s="552"/>
      <c r="AE56" s="552"/>
      <c r="AF56" s="552"/>
      <c r="AG56" s="759"/>
      <c r="AH56" s="759"/>
      <c r="AI56" s="759"/>
      <c r="AJ56" s="759"/>
      <c r="AK56" s="997"/>
      <c r="AL56" s="552"/>
      <c r="AM56" s="552"/>
      <c r="AN56" s="552"/>
      <c r="AO56" s="552"/>
      <c r="AR56" s="384"/>
      <c r="AS56" s="384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384"/>
      <c r="BH56" s="384"/>
      <c r="BJ56" s="63"/>
    </row>
    <row r="57" spans="3:62" x14ac:dyDescent="0.2">
      <c r="P57" s="384"/>
      <c r="Q57" s="384"/>
      <c r="R57" s="384"/>
      <c r="S57" s="384"/>
      <c r="T57" s="384"/>
      <c r="U57" s="384"/>
      <c r="V57" s="384"/>
      <c r="W57" s="384"/>
      <c r="X57" s="552"/>
      <c r="Y57" s="552"/>
      <c r="Z57" s="552"/>
      <c r="AA57" s="552"/>
      <c r="AB57" s="552"/>
      <c r="AC57" s="552"/>
      <c r="AD57" s="552"/>
      <c r="AE57" s="552"/>
      <c r="AF57" s="552"/>
      <c r="AG57" s="759"/>
      <c r="AH57" s="759"/>
      <c r="AI57" s="759"/>
      <c r="AJ57" s="759"/>
      <c r="AK57" s="997"/>
      <c r="AL57" s="552"/>
      <c r="AM57" s="552"/>
      <c r="AN57" s="552"/>
      <c r="AO57" s="552"/>
      <c r="AR57" s="384"/>
      <c r="AS57" s="384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384"/>
      <c r="BH57" s="384"/>
      <c r="BJ57" s="63"/>
    </row>
    <row r="58" spans="3:62" x14ac:dyDescent="0.2">
      <c r="P58" s="384"/>
      <c r="Q58" s="384"/>
      <c r="R58" s="384"/>
      <c r="S58" s="384"/>
      <c r="T58" s="384"/>
      <c r="U58" s="384"/>
      <c r="V58" s="384"/>
      <c r="W58" s="384"/>
      <c r="X58" s="552"/>
      <c r="Y58" s="552"/>
      <c r="Z58" s="552"/>
      <c r="AA58" s="552"/>
      <c r="AB58" s="552"/>
      <c r="AC58" s="552"/>
      <c r="AD58" s="552"/>
      <c r="AE58" s="552"/>
      <c r="AF58" s="552"/>
      <c r="AG58" s="759"/>
      <c r="AH58" s="759"/>
      <c r="AI58" s="759"/>
      <c r="AJ58" s="759"/>
      <c r="AK58" s="997"/>
      <c r="AL58" s="552"/>
      <c r="AM58" s="552"/>
      <c r="AN58" s="552"/>
      <c r="AO58" s="552"/>
      <c r="AR58" s="384"/>
      <c r="AS58" s="384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384"/>
      <c r="BH58" s="384"/>
      <c r="BJ58" s="63"/>
    </row>
    <row r="59" spans="3:62" x14ac:dyDescent="0.2">
      <c r="P59" s="384"/>
      <c r="Q59" s="384"/>
      <c r="R59" s="384"/>
      <c r="S59" s="384"/>
      <c r="T59" s="384"/>
      <c r="U59" s="384"/>
      <c r="V59" s="384"/>
      <c r="W59" s="384"/>
      <c r="X59" s="552"/>
      <c r="Y59" s="552"/>
      <c r="Z59" s="552"/>
      <c r="AA59" s="552"/>
      <c r="AB59" s="552"/>
      <c r="AC59" s="552"/>
      <c r="AD59" s="552"/>
      <c r="AE59" s="552"/>
      <c r="AF59" s="552"/>
      <c r="AG59" s="759"/>
      <c r="AH59" s="759"/>
      <c r="AI59" s="759"/>
      <c r="AJ59" s="759"/>
      <c r="AK59" s="997"/>
      <c r="AL59" s="552"/>
      <c r="AM59" s="552"/>
      <c r="AN59" s="552"/>
      <c r="AO59" s="552"/>
      <c r="AR59" s="384"/>
      <c r="AS59" s="384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384"/>
      <c r="BH59" s="384"/>
      <c r="BJ59" s="63"/>
    </row>
    <row r="60" spans="3:62" x14ac:dyDescent="0.2">
      <c r="P60" s="384"/>
      <c r="Q60" s="384"/>
      <c r="R60" s="384"/>
      <c r="S60" s="384"/>
      <c r="T60" s="384"/>
      <c r="U60" s="384"/>
      <c r="V60" s="384"/>
      <c r="W60" s="384"/>
      <c r="X60" s="552"/>
      <c r="Y60" s="552"/>
      <c r="Z60" s="552"/>
      <c r="AA60" s="552"/>
      <c r="AB60" s="552"/>
      <c r="AC60" s="552"/>
      <c r="AD60" s="552"/>
      <c r="AE60" s="552"/>
      <c r="AF60" s="552"/>
      <c r="AG60" s="759"/>
      <c r="AH60" s="759"/>
      <c r="AI60" s="759"/>
      <c r="AJ60" s="759"/>
      <c r="AK60" s="997"/>
      <c r="AL60" s="552"/>
      <c r="AM60" s="552"/>
      <c r="AN60" s="552"/>
      <c r="AO60" s="552"/>
      <c r="AR60" s="384"/>
      <c r="AS60" s="384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384"/>
      <c r="BH60" s="384"/>
      <c r="BJ60" s="63"/>
    </row>
    <row r="61" spans="3:62" x14ac:dyDescent="0.2">
      <c r="P61" s="384"/>
      <c r="Q61" s="384"/>
      <c r="R61" s="384"/>
      <c r="S61" s="384"/>
      <c r="T61" s="384"/>
      <c r="U61" s="384"/>
      <c r="V61" s="384"/>
      <c r="W61" s="384"/>
      <c r="X61" s="552"/>
      <c r="Y61" s="552"/>
      <c r="Z61" s="552"/>
      <c r="AA61" s="552"/>
      <c r="AB61" s="552"/>
      <c r="AC61" s="552"/>
      <c r="AD61" s="552"/>
      <c r="AE61" s="552"/>
      <c r="AF61" s="552"/>
      <c r="AG61" s="759"/>
      <c r="AH61" s="759"/>
      <c r="AI61" s="759"/>
      <c r="AJ61" s="759"/>
      <c r="AK61" s="997"/>
      <c r="AL61" s="552"/>
      <c r="AM61" s="552"/>
      <c r="AN61" s="552"/>
      <c r="AO61" s="552"/>
      <c r="AR61" s="384"/>
      <c r="AS61" s="384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384"/>
      <c r="BH61" s="384"/>
      <c r="BJ61" s="63"/>
    </row>
    <row r="62" spans="3:62" x14ac:dyDescent="0.2">
      <c r="P62" s="384"/>
      <c r="Q62" s="384"/>
      <c r="R62" s="384"/>
      <c r="S62" s="384"/>
      <c r="T62" s="384"/>
      <c r="U62" s="384"/>
      <c r="V62" s="384"/>
      <c r="W62" s="384"/>
      <c r="X62" s="552"/>
      <c r="Y62" s="552"/>
      <c r="Z62" s="552"/>
      <c r="AA62" s="552"/>
      <c r="AB62" s="552"/>
      <c r="AC62" s="552"/>
      <c r="AD62" s="552"/>
      <c r="AE62" s="552"/>
      <c r="AF62" s="552"/>
      <c r="AG62" s="759"/>
      <c r="AH62" s="759"/>
      <c r="AI62" s="759"/>
      <c r="AJ62" s="759"/>
      <c r="AK62" s="997"/>
      <c r="AL62" s="552"/>
      <c r="AM62" s="552"/>
      <c r="AN62" s="552"/>
      <c r="AO62" s="552"/>
      <c r="AR62" s="384"/>
      <c r="AS62" s="384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384"/>
      <c r="BH62" s="384"/>
      <c r="BJ62" s="63"/>
    </row>
    <row r="63" spans="3:62" x14ac:dyDescent="0.2">
      <c r="P63" s="384"/>
      <c r="Q63" s="384"/>
      <c r="R63" s="384"/>
      <c r="S63" s="384"/>
      <c r="T63" s="384"/>
      <c r="U63" s="384"/>
      <c r="V63" s="384"/>
      <c r="W63" s="384"/>
      <c r="X63" s="552"/>
      <c r="Y63" s="552"/>
      <c r="Z63" s="552"/>
      <c r="AA63" s="552"/>
      <c r="AB63" s="552"/>
      <c r="AC63" s="552"/>
      <c r="AD63" s="552"/>
      <c r="AE63" s="552"/>
      <c r="AF63" s="552"/>
      <c r="AG63" s="759"/>
      <c r="AH63" s="759"/>
      <c r="AI63" s="759"/>
      <c r="AJ63" s="759"/>
      <c r="AK63" s="997"/>
      <c r="AL63" s="552"/>
      <c r="AM63" s="552"/>
      <c r="AN63" s="552"/>
      <c r="AO63" s="552"/>
      <c r="AR63" s="384"/>
      <c r="AS63" s="384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384"/>
      <c r="BH63" s="384"/>
      <c r="BJ63" s="63"/>
    </row>
    <row r="64" spans="3:62" x14ac:dyDescent="0.2">
      <c r="P64" s="384"/>
      <c r="Q64" s="384"/>
      <c r="R64" s="384"/>
      <c r="S64" s="384"/>
      <c r="T64" s="384"/>
      <c r="U64" s="384"/>
      <c r="V64" s="384"/>
      <c r="W64" s="384"/>
      <c r="X64" s="552"/>
      <c r="Y64" s="552"/>
      <c r="Z64" s="552"/>
      <c r="AA64" s="552"/>
      <c r="AB64" s="552"/>
      <c r="AC64" s="552"/>
      <c r="AD64" s="552"/>
      <c r="AE64" s="552"/>
      <c r="AF64" s="552"/>
      <c r="AG64" s="759"/>
      <c r="AH64" s="759"/>
      <c r="AI64" s="759"/>
      <c r="AJ64" s="759"/>
      <c r="AK64" s="997"/>
      <c r="AL64" s="552"/>
      <c r="AM64" s="552"/>
      <c r="AN64" s="552"/>
      <c r="AO64" s="552"/>
      <c r="AR64" s="384"/>
      <c r="AS64" s="384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384"/>
      <c r="BH64" s="384"/>
      <c r="BJ64" s="63"/>
    </row>
    <row r="65" spans="16:62" x14ac:dyDescent="0.2">
      <c r="P65" s="384"/>
      <c r="Q65" s="384"/>
      <c r="R65" s="384"/>
      <c r="S65" s="384"/>
      <c r="T65" s="384"/>
      <c r="U65" s="384"/>
      <c r="V65" s="384"/>
      <c r="W65" s="384"/>
      <c r="X65" s="552"/>
      <c r="Y65" s="552"/>
      <c r="Z65" s="552"/>
      <c r="AA65" s="552"/>
      <c r="AB65" s="552"/>
      <c r="AC65" s="552"/>
      <c r="AD65" s="552"/>
      <c r="AE65" s="552"/>
      <c r="AF65" s="552"/>
      <c r="AG65" s="759"/>
      <c r="AH65" s="759"/>
      <c r="AI65" s="759"/>
      <c r="AJ65" s="759"/>
      <c r="AK65" s="997"/>
      <c r="AL65" s="552"/>
      <c r="AM65" s="552"/>
      <c r="AN65" s="552"/>
      <c r="AO65" s="552"/>
      <c r="AR65" s="384"/>
      <c r="AS65" s="384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384"/>
      <c r="BH65" s="384"/>
      <c r="BJ65" s="63"/>
    </row>
    <row r="66" spans="16:62" x14ac:dyDescent="0.2">
      <c r="P66" s="384"/>
      <c r="Q66" s="384"/>
      <c r="R66" s="384"/>
      <c r="S66" s="384"/>
      <c r="T66" s="384"/>
      <c r="U66" s="384"/>
      <c r="V66" s="384"/>
      <c r="W66" s="384"/>
      <c r="X66" s="552"/>
      <c r="Y66" s="552"/>
      <c r="Z66" s="552"/>
      <c r="AA66" s="552"/>
      <c r="AB66" s="552"/>
      <c r="AC66" s="552"/>
      <c r="AD66" s="552"/>
      <c r="AE66" s="552"/>
      <c r="AF66" s="552"/>
      <c r="AG66" s="759"/>
      <c r="AH66" s="759"/>
      <c r="AI66" s="759"/>
      <c r="AJ66" s="759"/>
      <c r="AK66" s="997"/>
      <c r="AL66" s="552"/>
      <c r="AM66" s="552"/>
      <c r="AN66" s="552"/>
      <c r="AO66" s="552"/>
      <c r="AR66" s="384"/>
      <c r="AS66" s="384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384"/>
      <c r="BH66" s="384"/>
      <c r="BJ66" s="63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84BAF-BC69-43A3-A0E6-E36ABDAB7821}">
  <dimension ref="A1:CI66"/>
  <sheetViews>
    <sheetView workbookViewId="0">
      <selection activeCell="K49" sqref="K49"/>
    </sheetView>
  </sheetViews>
  <sheetFormatPr defaultColWidth="9.28515625" defaultRowHeight="14.25" x14ac:dyDescent="0.2"/>
  <cols>
    <col min="1" max="1" width="36.7109375" style="384" bestFit="1" customWidth="1"/>
    <col min="2" max="2" width="26" style="384" bestFit="1" customWidth="1"/>
    <col min="3" max="8" width="4.5703125" style="384" customWidth="1"/>
    <col min="9" max="9" width="4.5703125" style="679" customWidth="1"/>
    <col min="10" max="10" width="4.5703125" style="384" customWidth="1"/>
    <col min="11" max="11" width="4.7109375" style="384" customWidth="1"/>
    <col min="12" max="12" width="8.28515625" style="384" customWidth="1"/>
    <col min="13" max="13" width="8.42578125" style="384" customWidth="1"/>
    <col min="14" max="14" width="3" style="384" customWidth="1"/>
    <col min="15" max="15" width="6.5703125" style="384" customWidth="1"/>
    <col min="16" max="23" width="6.5703125" style="382" customWidth="1"/>
    <col min="24" max="32" width="6.5703125" style="431" customWidth="1"/>
    <col min="33" max="36" width="6.5703125" style="430" customWidth="1"/>
    <col min="37" max="37" width="6.7109375" style="715" bestFit="1" customWidth="1"/>
    <col min="38" max="41" width="6.5703125" style="431" bestFit="1" customWidth="1"/>
    <col min="42" max="43" width="9.28515625" style="385" bestFit="1" customWidth="1"/>
    <col min="44" max="44" width="7.7109375" style="382" customWidth="1"/>
    <col min="45" max="45" width="6.42578125" style="382" bestFit="1" customWidth="1"/>
    <col min="46" max="58" width="6.42578125" style="395" bestFit="1" customWidth="1"/>
    <col min="59" max="60" width="9" style="382" bestFit="1" customWidth="1"/>
    <col min="61" max="61" width="9.28515625" style="384"/>
    <col min="62" max="62" width="9.5703125" style="395" bestFit="1" customWidth="1"/>
    <col min="63" max="16384" width="9.28515625" style="384"/>
  </cols>
  <sheetData>
    <row r="1" spans="1:64" x14ac:dyDescent="0.2">
      <c r="A1" s="383" t="s">
        <v>144</v>
      </c>
      <c r="D1" s="385"/>
      <c r="N1" s="382"/>
      <c r="P1" s="386"/>
      <c r="Q1" s="386"/>
      <c r="R1" s="386"/>
      <c r="S1" s="386"/>
      <c r="T1" s="386"/>
      <c r="U1" s="386"/>
      <c r="V1" s="386"/>
      <c r="W1" s="386"/>
      <c r="X1" s="430"/>
      <c r="Y1" s="430"/>
      <c r="Z1" s="430"/>
      <c r="AA1" s="430"/>
      <c r="AB1" s="430"/>
      <c r="AC1" s="430"/>
      <c r="AD1" s="430"/>
      <c r="AE1" s="430"/>
      <c r="AF1" s="430"/>
      <c r="AK1" s="679"/>
      <c r="AL1" s="384"/>
      <c r="AM1" s="384"/>
      <c r="AN1" s="384"/>
      <c r="AO1" s="384"/>
      <c r="AT1" s="404"/>
      <c r="AU1" s="404"/>
      <c r="AV1" s="404"/>
      <c r="AW1" s="404"/>
      <c r="AX1" s="404"/>
      <c r="AY1" s="404"/>
      <c r="AZ1" s="404"/>
      <c r="BA1" s="404"/>
      <c r="BB1" s="404"/>
      <c r="BC1" s="404"/>
      <c r="BD1" s="404"/>
      <c r="BE1" s="404"/>
      <c r="BF1" s="404"/>
      <c r="BG1" s="386"/>
      <c r="BH1" s="386"/>
      <c r="BJ1" s="404"/>
    </row>
    <row r="2" spans="1:64" ht="33.75" x14ac:dyDescent="0.2">
      <c r="A2" s="388" t="s">
        <v>119</v>
      </c>
      <c r="B2" s="380"/>
      <c r="C2" s="769">
        <v>2013</v>
      </c>
      <c r="D2" s="769">
        <v>2014</v>
      </c>
      <c r="E2" s="769">
        <v>2015</v>
      </c>
      <c r="F2" s="769">
        <v>2016</v>
      </c>
      <c r="G2" s="769">
        <v>2017</v>
      </c>
      <c r="H2" s="769">
        <v>2018</v>
      </c>
      <c r="I2" s="769">
        <v>2019</v>
      </c>
      <c r="J2" s="769">
        <v>2020</v>
      </c>
      <c r="K2" s="769" t="s">
        <v>122</v>
      </c>
      <c r="L2" s="280" t="s">
        <v>128</v>
      </c>
      <c r="M2" s="280" t="s">
        <v>138</v>
      </c>
      <c r="N2" s="178"/>
      <c r="O2" s="925" t="s">
        <v>20</v>
      </c>
      <c r="P2" s="925" t="s">
        <v>34</v>
      </c>
      <c r="Q2" s="925" t="s">
        <v>45</v>
      </c>
      <c r="R2" s="925" t="s">
        <v>46</v>
      </c>
      <c r="S2" s="925" t="s">
        <v>48</v>
      </c>
      <c r="T2" s="925" t="s">
        <v>49</v>
      </c>
      <c r="U2" s="925" t="s">
        <v>53</v>
      </c>
      <c r="V2" s="925" t="s">
        <v>54</v>
      </c>
      <c r="W2" s="925" t="s">
        <v>55</v>
      </c>
      <c r="X2" s="925" t="s">
        <v>56</v>
      </c>
      <c r="Y2" s="925" t="s">
        <v>60</v>
      </c>
      <c r="Z2" s="925" t="s">
        <v>61</v>
      </c>
      <c r="AA2" s="925" t="s">
        <v>62</v>
      </c>
      <c r="AB2" s="925" t="s">
        <v>63</v>
      </c>
      <c r="AC2" s="925" t="s">
        <v>67</v>
      </c>
      <c r="AD2" s="925" t="s">
        <v>70</v>
      </c>
      <c r="AE2" s="925" t="s">
        <v>74</v>
      </c>
      <c r="AF2" s="925" t="s">
        <v>80</v>
      </c>
      <c r="AG2" s="926" t="s">
        <v>82</v>
      </c>
      <c r="AH2" s="926" t="s">
        <v>88</v>
      </c>
      <c r="AI2" s="926" t="s">
        <v>89</v>
      </c>
      <c r="AJ2" s="926" t="s">
        <v>87</v>
      </c>
      <c r="AK2" s="927" t="s">
        <v>90</v>
      </c>
      <c r="AL2" s="925" t="s">
        <v>107</v>
      </c>
      <c r="AM2" s="925" t="s">
        <v>124</v>
      </c>
      <c r="AN2" s="925" t="s">
        <v>132</v>
      </c>
      <c r="AO2" s="927" t="s">
        <v>141</v>
      </c>
      <c r="AP2" s="928" t="s">
        <v>143</v>
      </c>
      <c r="AQ2" s="929" t="s">
        <v>142</v>
      </c>
      <c r="AR2" s="178"/>
      <c r="AS2" s="499" t="s">
        <v>39</v>
      </c>
      <c r="AT2" s="499" t="s">
        <v>40</v>
      </c>
      <c r="AU2" s="499" t="s">
        <v>47</v>
      </c>
      <c r="AV2" s="499" t="s">
        <v>50</v>
      </c>
      <c r="AW2" s="499" t="s">
        <v>57</v>
      </c>
      <c r="AX2" s="499" t="s">
        <v>59</v>
      </c>
      <c r="AY2" s="499" t="s">
        <v>64</v>
      </c>
      <c r="AZ2" s="499" t="s">
        <v>66</v>
      </c>
      <c r="BA2" s="499" t="s">
        <v>71</v>
      </c>
      <c r="BB2" s="499" t="s">
        <v>81</v>
      </c>
      <c r="BC2" s="930" t="s">
        <v>93</v>
      </c>
      <c r="BD2" s="930" t="s">
        <v>94</v>
      </c>
      <c r="BE2" s="930" t="s">
        <v>109</v>
      </c>
      <c r="BF2" s="930" t="s">
        <v>134</v>
      </c>
      <c r="BG2" s="931" t="s">
        <v>136</v>
      </c>
      <c r="BH2" s="931" t="s">
        <v>137</v>
      </c>
      <c r="BI2" s="498"/>
      <c r="BJ2" s="499" t="s">
        <v>69</v>
      </c>
      <c r="BK2" s="438"/>
      <c r="BL2" s="387"/>
    </row>
    <row r="3" spans="1:64" x14ac:dyDescent="0.2">
      <c r="A3" s="119" t="s">
        <v>33</v>
      </c>
      <c r="B3" s="25"/>
      <c r="C3" s="932"/>
      <c r="D3" s="932"/>
      <c r="E3" s="932"/>
      <c r="F3" s="932"/>
      <c r="G3" s="932"/>
      <c r="H3" s="932"/>
      <c r="I3" s="955"/>
      <c r="J3" s="933"/>
      <c r="K3" s="933"/>
      <c r="N3" s="278"/>
      <c r="P3" s="553"/>
      <c r="Q3" s="553"/>
      <c r="R3" s="553"/>
      <c r="S3" s="553"/>
      <c r="T3" s="553"/>
      <c r="U3" s="553"/>
      <c r="V3" s="553"/>
      <c r="W3" s="553"/>
      <c r="X3" s="934"/>
      <c r="Y3" s="934"/>
      <c r="Z3" s="934"/>
      <c r="AA3" s="934"/>
      <c r="AB3" s="934"/>
      <c r="AC3" s="934"/>
      <c r="AD3" s="934"/>
      <c r="AE3" s="934"/>
      <c r="AF3" s="934"/>
      <c r="AG3" s="956"/>
      <c r="AH3" s="956"/>
      <c r="AI3" s="956"/>
      <c r="AJ3" s="956"/>
      <c r="AK3" s="957"/>
      <c r="AL3" s="382"/>
      <c r="AM3" s="382"/>
      <c r="AN3" s="382"/>
      <c r="AO3" s="382"/>
      <c r="AP3" s="935"/>
      <c r="AR3" s="936"/>
      <c r="AS3" s="2"/>
      <c r="AT3" s="380"/>
      <c r="AU3" s="380"/>
      <c r="AV3" s="380"/>
      <c r="AW3" s="380"/>
      <c r="AX3" s="380"/>
      <c r="AY3" s="380"/>
      <c r="AZ3" s="380"/>
      <c r="BA3" s="380"/>
      <c r="BB3" s="380"/>
      <c r="BC3" s="380"/>
      <c r="BD3" s="380"/>
      <c r="BE3" s="380"/>
      <c r="BF3" s="380"/>
      <c r="BG3" s="937"/>
      <c r="BH3" s="937"/>
      <c r="BJ3" s="380"/>
    </row>
    <row r="4" spans="1:64" s="382" customFormat="1" x14ac:dyDescent="0.2">
      <c r="A4" s="388" t="s">
        <v>24</v>
      </c>
      <c r="B4" s="378"/>
      <c r="C4" s="776">
        <f t="shared" ref="C4:J4" si="0">SUM(C5:C9)</f>
        <v>188.79814274881392</v>
      </c>
      <c r="D4" s="776">
        <f t="shared" si="0"/>
        <v>151.62948037898974</v>
      </c>
      <c r="E4" s="776">
        <f t="shared" si="0"/>
        <v>191.59745623273366</v>
      </c>
      <c r="F4" s="776">
        <f t="shared" si="0"/>
        <v>188.0205556699473</v>
      </c>
      <c r="G4" s="776">
        <f t="shared" si="0"/>
        <v>190.66435173809376</v>
      </c>
      <c r="H4" s="776">
        <f t="shared" si="0"/>
        <v>190.50883432232041</v>
      </c>
      <c r="I4" s="958">
        <f t="shared" si="0"/>
        <v>189.58322594146543</v>
      </c>
      <c r="J4" s="958">
        <f t="shared" si="0"/>
        <v>154.57145384472841</v>
      </c>
      <c r="K4" s="958">
        <f t="shared" ref="K4" si="1">SUM(K5:K9)</f>
        <v>185.29164732209208</v>
      </c>
      <c r="L4" s="916">
        <f>IF(ISERROR(J4/I4),"N/A",IF(I4&lt;0,"N/A",IF(J4&lt;0,"N/A",IF(J4/I4-1&gt;300%,"&gt;±300%",IF(J4/I4-1&lt;-300%,"&gt;±300%",J4/I4-1)))))</f>
        <v>-0.18467758380452415</v>
      </c>
      <c r="M4" s="916">
        <f>IF(ISERROR(K4/J4),"N/A",IF(J4&lt;0,"N/A",IF(K4&lt;0,"N/A",IF(K4/J4-1&gt;300%,"&gt;±300%",IF(K4/J4-1&lt;-300%,"&gt;±300%",K4/J4-1)))))</f>
        <v>0.19874428759803875</v>
      </c>
      <c r="N4" s="393"/>
      <c r="O4" s="776">
        <f t="shared" ref="O4:AM4" si="2">SUM(O5:O9)</f>
        <v>40.901080348383893</v>
      </c>
      <c r="P4" s="776">
        <f t="shared" si="2"/>
        <v>44.011428663850353</v>
      </c>
      <c r="Q4" s="776">
        <f t="shared" si="2"/>
        <v>42.300737090343794</v>
      </c>
      <c r="R4" s="776">
        <f t="shared" si="2"/>
        <v>48.054881473956733</v>
      </c>
      <c r="S4" s="776">
        <f t="shared" si="2"/>
        <v>51.476264620969843</v>
      </c>
      <c r="T4" s="776">
        <f t="shared" si="2"/>
        <v>50.232125294783259</v>
      </c>
      <c r="U4" s="776">
        <f t="shared" si="2"/>
        <v>39.656941022197309</v>
      </c>
      <c r="V4" s="776">
        <f t="shared" si="2"/>
        <v>51.320747205196518</v>
      </c>
      <c r="W4" s="776">
        <f t="shared" si="2"/>
        <v>50.387642710556577</v>
      </c>
      <c r="X4" s="776">
        <f t="shared" si="2"/>
        <v>46.499707316223514</v>
      </c>
      <c r="Y4" s="776">
        <f t="shared" si="2"/>
        <v>44.322463495396995</v>
      </c>
      <c r="Z4" s="776">
        <f t="shared" si="2"/>
        <v>48.36591630550339</v>
      </c>
      <c r="AA4" s="776">
        <f t="shared" si="2"/>
        <v>48.676951137050033</v>
      </c>
      <c r="AB4" s="776">
        <f t="shared" si="2"/>
        <v>49.299020800143325</v>
      </c>
      <c r="AC4" s="776">
        <f t="shared" si="2"/>
        <v>40.434528101063933</v>
      </c>
      <c r="AD4" s="776">
        <f t="shared" si="2"/>
        <v>49.921090463236617</v>
      </c>
      <c r="AE4" s="776">
        <f t="shared" si="2"/>
        <v>51.787299452516486</v>
      </c>
      <c r="AF4" s="776">
        <f t="shared" si="2"/>
        <v>48.676951137050033</v>
      </c>
      <c r="AG4" s="959">
        <f t="shared" si="2"/>
        <v>41.050456353127537</v>
      </c>
      <c r="AH4" s="959">
        <f t="shared" si="2"/>
        <v>51.793833757992125</v>
      </c>
      <c r="AI4" s="959">
        <f t="shared" si="2"/>
        <v>47.60600305402275</v>
      </c>
      <c r="AJ4" s="959">
        <f t="shared" si="2"/>
        <v>49.128141755229386</v>
      </c>
      <c r="AK4" s="959">
        <f t="shared" si="2"/>
        <v>38.670778335770031</v>
      </c>
      <c r="AL4" s="959">
        <f t="shared" si="2"/>
        <v>29.145260797830463</v>
      </c>
      <c r="AM4" s="959">
        <f t="shared" si="2"/>
        <v>46.382011232649518</v>
      </c>
      <c r="AN4" s="959">
        <f>SUM(AN5:AN9)</f>
        <v>40.389077913526627</v>
      </c>
      <c r="AO4" s="959">
        <f>SUM(AO5:AO9)</f>
        <v>43.919012449275918</v>
      </c>
      <c r="AP4" s="916">
        <f>IF(ISERROR(AO4/AK4),"N/A",IF(AK4&lt;0,"N/A",IF(AO4&lt;0,"N/A",IF(AO4/AK4-1&gt;300%,"&gt;±300%",IF(AO4/AK4-1&lt;-300%,"&gt;±300%",AO4/AK4-1)))))</f>
        <v>0.13571576108286743</v>
      </c>
      <c r="AQ4" s="916">
        <f>IF(ISERROR(AO4/AN4),"N/A",IF(AN4&lt;0,"N/A",IF(AO4&lt;0,"N/A",IF(AO4/AN4-1&gt;300%,"&gt;±300%",IF(AO4/AN4-1&lt;-300%,"&gt;±300%",AO4/AN4-1)))))</f>
        <v>8.7398245221317339E-2</v>
      </c>
      <c r="AR4" s="4"/>
      <c r="AS4" s="378">
        <f t="shared" ref="AS4:AT4" si="3">SUM(AS5:AS9)</f>
        <v>20.061746634758642</v>
      </c>
      <c r="AT4" s="378">
        <f t="shared" si="3"/>
        <v>84.912509012234239</v>
      </c>
      <c r="AU4" s="378">
        <f t="shared" ref="AU4:AU10" si="4">SUM(Q4:R4)</f>
        <v>90.355618564300528</v>
      </c>
      <c r="AV4" s="378">
        <f t="shared" ref="AV4:AV10" si="5">SUM(S4:T4)</f>
        <v>101.7083899157531</v>
      </c>
      <c r="AW4" s="378">
        <f t="shared" ref="AW4:AW10" si="6">SUM(U4:V4)</f>
        <v>90.977688227393827</v>
      </c>
      <c r="AX4" s="378">
        <f t="shared" ref="AX4:AX10" si="7">SUM(W4:X4)</f>
        <v>96.887350026780098</v>
      </c>
      <c r="AY4" s="378">
        <f t="shared" ref="AY4:AY10" si="8">SUM(Y4:Z4)</f>
        <v>92.688379800900378</v>
      </c>
      <c r="AZ4" s="378">
        <f t="shared" ref="AZ4:AZ11" si="9">SUM(AA4:AB4)</f>
        <v>97.97597193719335</v>
      </c>
      <c r="BA4" s="378">
        <f t="shared" ref="BA4:BA11" si="10">SUM(AC4:AD4)</f>
        <v>90.355618564300556</v>
      </c>
      <c r="BB4" s="378">
        <f t="shared" ref="BB4:BB11" si="11">SUM(AE4:AF4)</f>
        <v>100.46425058956652</v>
      </c>
      <c r="BC4" s="378">
        <f t="shared" ref="BC4:BC11" si="12">SUM(AG4:AH4)</f>
        <v>92.844290111119662</v>
      </c>
      <c r="BD4" s="378">
        <f t="shared" ref="BD4:BD11" si="13">SUM(AI4:AJ4)</f>
        <v>96.734144809252143</v>
      </c>
      <c r="BE4" s="378">
        <f t="shared" ref="BE4:BE10" si="14">SUM(AK4:AL4)</f>
        <v>67.816039133600498</v>
      </c>
      <c r="BF4" s="378">
        <f>SUM(AM4:AN4)</f>
        <v>86.771089146176138</v>
      </c>
      <c r="BG4" s="916">
        <f>IF(ISERROR(BF4/BD4),"N/A",IF(BD4&lt;0,"N/A",IF(BF4&lt;0,"N/A",IF(BF4/BD4-1&gt;300%,"&gt;±300%",IF(BF4/BD4-1&lt;-300%,"&gt;±300%",BF4/BD4-1)))))</f>
        <v>-0.10299419799205267</v>
      </c>
      <c r="BH4" s="916">
        <f>IF(ISERROR(BF4/BE4),"N/A",IF(BE4&lt;0,"N/A",IF(BF4&lt;0,"N/A",IF(BF4/BE4-1&gt;300%,"&gt;±300%",IF(BF4/BE4-1&lt;-300%,"&gt;±300%",BF4/BE4-1)))))</f>
        <v>0.27950688737856511</v>
      </c>
      <c r="BI4" s="20"/>
      <c r="BJ4" s="378">
        <f>SUM(AL4:AO4)</f>
        <v>159.83536239328254</v>
      </c>
      <c r="BK4" s="20"/>
    </row>
    <row r="5" spans="1:64" s="382" customFormat="1" x14ac:dyDescent="0.2">
      <c r="A5" s="379"/>
      <c r="B5" s="379" t="s">
        <v>0</v>
      </c>
      <c r="C5" s="782">
        <f>'Table 1(Q1''21)'!C5/32.15074</f>
        <v>135.45566913856416</v>
      </c>
      <c r="D5" s="782">
        <f>'Table 1(Q1''21)'!D5/32.15074</f>
        <v>97.509419689873397</v>
      </c>
      <c r="E5" s="782">
        <f>'Table 1(Q1''21)'!E5/32.15074</f>
        <v>139.34360453289722</v>
      </c>
      <c r="F5" s="782">
        <f>'Table 1(Q1''21)'!F5/32.15074</f>
        <v>132.65635565464436</v>
      </c>
      <c r="G5" s="782">
        <f>'Table 1(Q1''21)'!G5/32.15074</f>
        <v>136.3887736332041</v>
      </c>
      <c r="H5" s="782">
        <f>'Table 1(Q1''21)'!H5/32.15074</f>
        <v>139.03256970135058</v>
      </c>
      <c r="I5" s="960">
        <f>'Table 1(Q1''21)'!I5/32.15074</f>
        <v>136.85131000968005</v>
      </c>
      <c r="J5" s="960">
        <f>'Table 1(Q1''21)'!J5/32.15074</f>
        <v>102.57752939348306</v>
      </c>
      <c r="K5" s="960">
        <f>'Table 1(Q1''21)'!K5/32.15074</f>
        <v>134.97764078988797</v>
      </c>
      <c r="L5" s="27">
        <f>IF(ISERROR(J5/I5),"N/A",IF(I5&lt;0,"N/A",IF(J5&lt;0,"N/A",IF(J5/I5-1&gt;300%,"&gt;±300%",IF(J5/I5-1&lt;-300%,"&gt;±300%",J5/I5-1)))))</f>
        <v>-0.25044539664087007</v>
      </c>
      <c r="M5" s="27">
        <f>IF(ISERROR(K5/J5),"N/A",IF(J5&lt;0,"N/A",IF(K5&lt;0,"N/A",IF(K5/J5-1&gt;300%,"&gt;±300%",IF(K5/J5-1&lt;-300%,"&gt;±300%",K5/J5-1)))))</f>
        <v>0.31585973641575493</v>
      </c>
      <c r="N5" s="393"/>
      <c r="O5" s="532">
        <f>'Table 1(Q1''21)'!O5/32.15074</f>
        <v>27.060030344558168</v>
      </c>
      <c r="P5" s="532">
        <f>'Table 1(Q1''21)'!P5/32.15074</f>
        <v>30.481413491571267</v>
      </c>
      <c r="Q5" s="532">
        <f>'Table 1(Q1''21)'!Q5/32.15074</f>
        <v>29.237274165384687</v>
      </c>
      <c r="R5" s="532">
        <f>'Table 1(Q1''21)'!R5/32.15074</f>
        <v>35.146935964770954</v>
      </c>
      <c r="S5" s="532">
        <f>'Table 1(Q1''21)'!S5/32.15074</f>
        <v>37.79073203291744</v>
      </c>
      <c r="T5" s="532">
        <f>'Table 1(Q1''21)'!T5/32.15074</f>
        <v>37.168662369824148</v>
      </c>
      <c r="U5" s="532">
        <f>'Table 1(Q1''21)'!U5/32.15074</f>
        <v>25.349338771051617</v>
      </c>
      <c r="V5" s="532">
        <f>'Table 1(Q1''21)'!V5/32.15074</f>
        <v>37.324179785597472</v>
      </c>
      <c r="W5" s="532">
        <f>'Table 1(Q1''21)'!W5/32.15074</f>
        <v>36.70211012250418</v>
      </c>
      <c r="X5" s="532">
        <f>'Table 1(Q1''21)'!X5/32.15074</f>
        <v>33.280726975491078</v>
      </c>
      <c r="Y5" s="532">
        <f>'Table 1(Q1''21)'!Y5/32.15074</f>
        <v>32.036587649304494</v>
      </c>
      <c r="Z5" s="532">
        <f>'Table 1(Q1''21)'!Z5/32.15074</f>
        <v>34.058314054357695</v>
      </c>
      <c r="AA5" s="532">
        <f>'Table 1(Q1''21)'!AA5/32.15074</f>
        <v>35.457970796317596</v>
      </c>
      <c r="AB5" s="532">
        <f>'Table 1(Q1''21)'!AB5/32.15074</f>
        <v>34.680383717450987</v>
      </c>
      <c r="AC5" s="532">
        <f>'Table 1(Q1''21)'!AC5/32.15074</f>
        <v>28.459687086518073</v>
      </c>
      <c r="AD5" s="532">
        <f>'Table 1(Q1''21)'!AD5/32.15074</f>
        <v>36.080040459410888</v>
      </c>
      <c r="AE5" s="532">
        <f>'Table 1(Q1''21)'!AE5/32.15074</f>
        <v>38.257284280237407</v>
      </c>
      <c r="AF5" s="532">
        <f>'Table 1(Q1''21)'!AF5/32.15074</f>
        <v>36.391075290957531</v>
      </c>
      <c r="AG5" s="961">
        <f>'Table 1(Q1''21)'!AG5/32.15074</f>
        <v>27.206803690929455</v>
      </c>
      <c r="AH5" s="961">
        <f>'Table 1(Q1''21)'!AH5/32.15074</f>
        <v>37.923074890942161</v>
      </c>
      <c r="AI5" s="961">
        <f>'Table 1(Q1''21)'!AI5/32.15074</f>
        <v>34.803290185687231</v>
      </c>
      <c r="AJ5" s="961">
        <f>'Table 1(Q1''21)'!AJ5/32.15074</f>
        <v>36.903806385503245</v>
      </c>
      <c r="AK5" s="961">
        <f>'Table 1(Q1''21)'!AK5/32.15074</f>
        <v>26.214641217049397</v>
      </c>
      <c r="AL5" s="961">
        <f>'Table 1(Q1''21)'!AL5/32.15074</f>
        <v>16.201892255812318</v>
      </c>
      <c r="AM5" s="961">
        <f>'Table 1(Q1''21)'!AM5/32.15074</f>
        <v>33.020241203619854</v>
      </c>
      <c r="AN5" s="961">
        <f>'Table 1(Q1''21)'!AN5/32.15074</f>
        <v>27.146931816824075</v>
      </c>
      <c r="AO5" s="961">
        <f>'Table 1(Q1''21)'!AO5/32.15074</f>
        <v>30.189356166686558</v>
      </c>
      <c r="AP5" s="27">
        <f t="shared" ref="AP5:AP11" si="15">IF(ISERROR(AO5/AK5),"N/A",IF(AK5&lt;0,"N/A",IF(AO5&lt;0,"N/A",IF(AO5/AK5-1&gt;300%,"&gt;±300%",IF(AO5/AK5-1&lt;-300%,"&gt;±300%",AO5/AK5-1)))))</f>
        <v>0.15162194732049583</v>
      </c>
      <c r="AQ5" s="27">
        <f t="shared" ref="AQ5:AQ11" si="16">IF(ISERROR(AO5/AN5),"N/A",IF(AN5&lt;0,"N/A",IF(AO5&lt;0,"N/A",IF(AO5/AN5-1&gt;300%,"&gt;±300%",IF(AO5/AN5-1&lt;-300%,"&gt;±300%",AO5/AN5-1)))))</f>
        <v>0.112072493878552</v>
      </c>
      <c r="AR5" s="4"/>
      <c r="AS5" s="381">
        <f>'Table 1(Q1''21)'!AR5/32.15074</f>
        <v>0</v>
      </c>
      <c r="AT5" s="381">
        <f>SUM(O5:P5)</f>
        <v>57.541443836129432</v>
      </c>
      <c r="AU5" s="381">
        <f>SUM(Q5:R5)</f>
        <v>64.384210130155637</v>
      </c>
      <c r="AV5" s="381">
        <f t="shared" si="5"/>
        <v>74.959394402741594</v>
      </c>
      <c r="AW5" s="381">
        <f t="shared" si="6"/>
        <v>62.673518556649086</v>
      </c>
      <c r="AX5" s="381">
        <f t="shared" si="7"/>
        <v>69.982837097995258</v>
      </c>
      <c r="AY5" s="381">
        <f t="shared" si="8"/>
        <v>66.094901703662188</v>
      </c>
      <c r="AZ5" s="381">
        <f t="shared" si="9"/>
        <v>70.138354513768576</v>
      </c>
      <c r="BA5" s="381">
        <f t="shared" si="10"/>
        <v>64.539727545928969</v>
      </c>
      <c r="BB5" s="381">
        <f t="shared" si="11"/>
        <v>74.648359571194931</v>
      </c>
      <c r="BC5" s="381">
        <f t="shared" si="12"/>
        <v>65.129878581871623</v>
      </c>
      <c r="BD5" s="381">
        <f t="shared" si="13"/>
        <v>71.707096571190476</v>
      </c>
      <c r="BE5" s="381">
        <f>SUM(AK5:AL5)</f>
        <v>42.416533472861715</v>
      </c>
      <c r="BF5" s="381">
        <f>SUM(AM5:AN5)</f>
        <v>60.167173020443926</v>
      </c>
      <c r="BG5" s="27">
        <f t="shared" ref="BG5:BG10" si="17">IF(ISERROR(BF5/BD5),"N/A",IF(BD5&lt;0,"N/A",IF(BF5&lt;0,"N/A",IF(BF5/BD5-1&gt;300%,"&gt;±300%",IF(BF5/BD5-1&lt;-300%,"&gt;±300%",BF5/BD5-1)))))</f>
        <v>-0.16093140152857488</v>
      </c>
      <c r="BH5" s="27">
        <f>IF(ISERROR(BF5/BE5),"N/A",IF(BE5&lt;0,"N/A",IF(BF5&lt;0,"N/A",IF(BF5/BE5-1&gt;300%,"&gt;±300%",IF(BF5/BE5-1&lt;-300%,"&gt;±300%",BF5/BE5-1)))))</f>
        <v>0.41848397533332493</v>
      </c>
      <c r="BI5" s="20"/>
      <c r="BJ5" s="381">
        <f t="shared" ref="BJ5:BJ11" si="18">SUM(AL5:AO5)</f>
        <v>106.5584214429428</v>
      </c>
      <c r="BK5" s="20"/>
    </row>
    <row r="6" spans="1:64" x14ac:dyDescent="0.2">
      <c r="A6" s="379"/>
      <c r="B6" s="379" t="s">
        <v>8</v>
      </c>
      <c r="C6" s="782">
        <f>'Table 1(Q1''21)'!C6/32.15074</f>
        <v>12.596910677639146</v>
      </c>
      <c r="D6" s="782">
        <f>'Table 1(Q1''21)'!D6/32.15074</f>
        <v>12.596910677639146</v>
      </c>
      <c r="E6" s="782">
        <f>'Table 1(Q1''21)'!E6/32.15074</f>
        <v>12.596910677639146</v>
      </c>
      <c r="F6" s="782">
        <f>'Table 1(Q1''21)'!F6/32.15074</f>
        <v>15.240706745785634</v>
      </c>
      <c r="G6" s="782">
        <f>'Table 1(Q1''21)'!G6/32.15074</f>
        <v>14.929671914238989</v>
      </c>
      <c r="H6" s="782">
        <f>'Table 1(Q1''21)'!H6/32.15074</f>
        <v>14.46311966691902</v>
      </c>
      <c r="I6" s="960">
        <f>'Table 1(Q1''21)'!I6/32.15074</f>
        <v>14.240449831014775</v>
      </c>
      <c r="J6" s="960">
        <f>'Table 1(Q1''21)'!J6/32.15074</f>
        <v>13.922385612275177</v>
      </c>
      <c r="K6" s="960">
        <f>'Table 1(Q1''21)'!K6/32.15074</f>
        <v>14.21323154401345</v>
      </c>
      <c r="L6" s="27">
        <f t="shared" ref="L6:M11" si="19">IF(ISERROR(J6/I6),"N/A",IF(I6&lt;0,"N/A",IF(J6&lt;0,"N/A",IF(J6/I6-1&gt;300%,"&gt;±300%",IF(J6/I6-1&lt;-300%,"&gt;±300%",J6/I6-1)))))</f>
        <v>-2.2335264862692439E-2</v>
      </c>
      <c r="M6" s="27">
        <f t="shared" si="19"/>
        <v>2.089052406951275E-2</v>
      </c>
      <c r="N6" s="393"/>
      <c r="O6" s="532">
        <f>'Table 1(Q1''21)'!O6/32.15074</f>
        <v>2.9548308996931332</v>
      </c>
      <c r="P6" s="532">
        <f>'Table 1(Q1''21)'!P6/32.15074</f>
        <v>2.9548308996931332</v>
      </c>
      <c r="Q6" s="532">
        <f>'Table 1(Q1''21)'!Q6/32.15074</f>
        <v>2.9548308996931332</v>
      </c>
      <c r="R6" s="532">
        <f>'Table 1(Q1''21)'!R6/32.15074</f>
        <v>2.4882786523731646</v>
      </c>
      <c r="S6" s="532">
        <f>'Table 1(Q1''21)'!S6/32.15074</f>
        <v>3.5769005627864243</v>
      </c>
      <c r="T6" s="532">
        <f>'Table 1(Q1''21)'!T6/32.15074</f>
        <v>3.4213831470131013</v>
      </c>
      <c r="U6" s="532">
        <f>'Table 1(Q1''21)'!U6/32.15074</f>
        <v>4.0434528101063929</v>
      </c>
      <c r="V6" s="532">
        <f>'Table 1(Q1''21)'!V6/32.15074</f>
        <v>3.7324179785597473</v>
      </c>
      <c r="W6" s="532">
        <f>'Table 1(Q1''21)'!W6/32.15074</f>
        <v>3.7324179785597473</v>
      </c>
      <c r="X6" s="532">
        <f>'Table 1(Q1''21)'!X6/32.15074</f>
        <v>3.7324179785597473</v>
      </c>
      <c r="Y6" s="532">
        <f>'Table 1(Q1''21)'!Y6/32.15074</f>
        <v>3.5769005627864243</v>
      </c>
      <c r="Z6" s="532">
        <f>'Table 1(Q1''21)'!Z6/32.15074</f>
        <v>3.8879353943330699</v>
      </c>
      <c r="AA6" s="532">
        <f>'Table 1(Q1''21)'!AA6/32.15074</f>
        <v>3.1103483154664557</v>
      </c>
      <c r="AB6" s="532">
        <f>'Table 1(Q1''21)'!AB6/32.15074</f>
        <v>4.354487641653038</v>
      </c>
      <c r="AC6" s="532">
        <f>'Table 1(Q1''21)'!AC6/32.15074</f>
        <v>3.5769005627864243</v>
      </c>
      <c r="AD6" s="532">
        <f>'Table 1(Q1''21)'!AD6/32.15074</f>
        <v>3.5769005627864243</v>
      </c>
      <c r="AE6" s="532">
        <f>'Table 1(Q1''21)'!AE6/32.15074</f>
        <v>3.7324179785597473</v>
      </c>
      <c r="AF6" s="532">
        <f>'Table 1(Q1''21)'!AF6/32.15074</f>
        <v>3.7324179785597473</v>
      </c>
      <c r="AG6" s="961">
        <f>'Table 1(Q1''21)'!AG6/32.15074</f>
        <v>3.4667049126050227</v>
      </c>
      <c r="AH6" s="961">
        <f>'Table 1(Q1''21)'!AH6/32.15074</f>
        <v>3.6955420527836433</v>
      </c>
      <c r="AI6" s="961">
        <f>'Table 1(Q1''21)'!AI6/32.15074</f>
        <v>3.7033869556366028</v>
      </c>
      <c r="AJ6" s="961">
        <f>'Table 1(Q1''21)'!AJ6/32.15074</f>
        <v>3.3742062817196756</v>
      </c>
      <c r="AK6" s="961">
        <f>'Table 1(Q1''21)'!AK6/32.15074</f>
        <v>3.3482512679110878</v>
      </c>
      <c r="AL6" s="961">
        <f>'Table 1(Q1''21)'!AL6/32.15074</f>
        <v>3.4196663601124042</v>
      </c>
      <c r="AM6" s="961">
        <f>'Table 1(Q1''21)'!AM6/32.15074</f>
        <v>3.5889184881456617</v>
      </c>
      <c r="AN6" s="961">
        <f>'Table 1(Q1''21)'!AN6/32.15074</f>
        <v>3.5657323845869722</v>
      </c>
      <c r="AO6" s="961">
        <f>'Table 1(Q1''21)'!AO6/32.15074</f>
        <v>3.7232040452614075</v>
      </c>
      <c r="AP6" s="27">
        <f t="shared" si="15"/>
        <v>0.11198465925893486</v>
      </c>
      <c r="AQ6" s="27">
        <f t="shared" si="16"/>
        <v>4.4162501189128234E-2</v>
      </c>
      <c r="AR6" s="4"/>
      <c r="AS6" s="381">
        <f>'Table 1(Q1''21)'!AR6/32.15074</f>
        <v>0</v>
      </c>
      <c r="AT6" s="381">
        <f t="shared" ref="AT6:AT10" si="20">SUM(O6:P6)</f>
        <v>5.9096617993862663</v>
      </c>
      <c r="AU6" s="381">
        <f t="shared" si="4"/>
        <v>5.4431095520662982</v>
      </c>
      <c r="AV6" s="381">
        <f t="shared" si="5"/>
        <v>6.9982837097995256</v>
      </c>
      <c r="AW6" s="381">
        <f t="shared" si="6"/>
        <v>7.7758707886661398</v>
      </c>
      <c r="AX6" s="381">
        <f t="shared" si="7"/>
        <v>7.4648359571194947</v>
      </c>
      <c r="AY6" s="381">
        <f t="shared" si="8"/>
        <v>7.4648359571194938</v>
      </c>
      <c r="AZ6" s="381">
        <f t="shared" si="9"/>
        <v>7.4648359571194938</v>
      </c>
      <c r="BA6" s="381">
        <f t="shared" si="10"/>
        <v>7.1538011255728486</v>
      </c>
      <c r="BB6" s="381">
        <f t="shared" si="11"/>
        <v>7.4648359571194947</v>
      </c>
      <c r="BC6" s="381">
        <f t="shared" si="12"/>
        <v>7.1622469653886665</v>
      </c>
      <c r="BD6" s="381">
        <f t="shared" si="13"/>
        <v>7.0775932373562789</v>
      </c>
      <c r="BE6" s="381">
        <f>SUM(AK6:AL6)</f>
        <v>6.7679176280234916</v>
      </c>
      <c r="BF6" s="381">
        <f>SUM(AM6:AN6)</f>
        <v>7.1546508727326339</v>
      </c>
      <c r="BG6" s="27">
        <f t="shared" si="17"/>
        <v>1.0887547898293493E-2</v>
      </c>
      <c r="BH6" s="27">
        <f>IF(ISERROR(BF6/BE6),"N/A",IF(BE6&lt;0,"N/A",IF(BF6&lt;0,"N/A",IF(BF6/BE6-1&gt;300%,"&gt;±300%",IF(BF6/BE6-1&lt;-300%,"&gt;±300%",BF6/BE6-1)))))</f>
        <v>5.7142132331490014E-2</v>
      </c>
      <c r="BI6" s="20"/>
      <c r="BJ6" s="381">
        <f t="shared" si="18"/>
        <v>14.297521278106446</v>
      </c>
      <c r="BK6" s="20"/>
      <c r="BL6" s="382"/>
    </row>
    <row r="7" spans="1:64" x14ac:dyDescent="0.2">
      <c r="A7" s="379"/>
      <c r="B7" s="379" t="s">
        <v>15</v>
      </c>
      <c r="C7" s="782">
        <f>'Table 1(Q1''21)'!C7/32.15074</f>
        <v>11.041736519905918</v>
      </c>
      <c r="D7" s="782">
        <f>'Table 1(Q1''21)'!D7/32.15074</f>
        <v>12.285875846092502</v>
      </c>
      <c r="E7" s="782">
        <f>'Table 1(Q1''21)'!E7/32.15074</f>
        <v>11.352771351452564</v>
      </c>
      <c r="F7" s="782">
        <f>'Table 1(Q1''21)'!F7/32.15074</f>
        <v>12.130358430319179</v>
      </c>
      <c r="G7" s="782">
        <f>'Table 1(Q1''21)'!G7/32.15074</f>
        <v>11.197253935679241</v>
      </c>
      <c r="H7" s="782">
        <f>'Table 1(Q1''21)'!H7/32.15074</f>
        <v>10.730701688359273</v>
      </c>
      <c r="I7" s="960">
        <f>'Table 1(Q1''21)'!I7/32.15074</f>
        <v>11.072051985978058</v>
      </c>
      <c r="J7" s="960">
        <f>'Table 1(Q1''21)'!J7/32.15074</f>
        <v>10.488764799814872</v>
      </c>
      <c r="K7" s="960">
        <f>'Table 1(Q1''21)'!K7/32.15074</f>
        <v>11.352179135095291</v>
      </c>
      <c r="L7" s="27">
        <f t="shared" si="19"/>
        <v>-5.2681037526004837E-2</v>
      </c>
      <c r="M7" s="27">
        <f t="shared" si="19"/>
        <v>8.2318018542627547E-2</v>
      </c>
      <c r="N7" s="393"/>
      <c r="O7" s="532">
        <f>'Table 1(Q1''21)'!O7/32.15074</f>
        <v>3.2658657312397787</v>
      </c>
      <c r="P7" s="532">
        <f>'Table 1(Q1''21)'!P7/32.15074</f>
        <v>3.5769005627864243</v>
      </c>
      <c r="Q7" s="532">
        <f>'Table 1(Q1''21)'!Q7/32.15074</f>
        <v>3.1103483154664557</v>
      </c>
      <c r="R7" s="532">
        <f>'Table 1(Q1''21)'!R7/32.15074</f>
        <v>3.1103483154664557</v>
      </c>
      <c r="S7" s="532">
        <f>'Table 1(Q1''21)'!S7/32.15074</f>
        <v>2.7993134839198102</v>
      </c>
      <c r="T7" s="532">
        <f>'Table 1(Q1''21)'!T7/32.15074</f>
        <v>3.1103483154664557</v>
      </c>
      <c r="U7" s="532">
        <f>'Table 1(Q1''21)'!U7/32.15074</f>
        <v>3.1103483154664557</v>
      </c>
      <c r="V7" s="532">
        <f>'Table 1(Q1''21)'!V7/32.15074</f>
        <v>3.2658657312397787</v>
      </c>
      <c r="W7" s="532">
        <f>'Table 1(Q1''21)'!W7/32.15074</f>
        <v>3.1103483154664557</v>
      </c>
      <c r="X7" s="532">
        <f>'Table 1(Q1''21)'!X7/32.15074</f>
        <v>2.6437960681464876</v>
      </c>
      <c r="Y7" s="532">
        <f>'Table 1(Q1''21)'!Y7/32.15074</f>
        <v>2.9548308996931332</v>
      </c>
      <c r="Z7" s="532">
        <f>'Table 1(Q1''21)'!Z7/32.15074</f>
        <v>2.6437960681464876</v>
      </c>
      <c r="AA7" s="532">
        <f>'Table 1(Q1''21)'!AA7/32.15074</f>
        <v>2.9548308996931332</v>
      </c>
      <c r="AB7" s="532">
        <f>'Table 1(Q1''21)'!AB7/32.15074</f>
        <v>2.9548308996931332</v>
      </c>
      <c r="AC7" s="532">
        <f>'Table 1(Q1''21)'!AC7/32.15074</f>
        <v>2.7993134839198102</v>
      </c>
      <c r="AD7" s="532">
        <f>'Table 1(Q1''21)'!AD7/32.15074</f>
        <v>2.6437960681464876</v>
      </c>
      <c r="AE7" s="532">
        <f>'Table 1(Q1''21)'!AE7/32.15074</f>
        <v>2.7993134839198102</v>
      </c>
      <c r="AF7" s="532">
        <f>'Table 1(Q1''21)'!AF7/32.15074</f>
        <v>2.7993134839198102</v>
      </c>
      <c r="AG7" s="961">
        <f>'Table 1(Q1''21)'!AG7/32.15074</f>
        <v>2.6484460828143113</v>
      </c>
      <c r="AH7" s="961">
        <f>'Table 1(Q1''21)'!AH7/32.15074</f>
        <v>3.0666189953948182</v>
      </c>
      <c r="AI7" s="961">
        <f>'Table 1(Q1''21)'!AI7/32.15074</f>
        <v>2.4422150158907696</v>
      </c>
      <c r="AJ7" s="961">
        <f>'Table 1(Q1''21)'!AJ7/32.15074</f>
        <v>2.926108388173958</v>
      </c>
      <c r="AK7" s="961">
        <f>'Table 1(Q1''21)'!AK7/32.15074</f>
        <v>3.0451146382198804</v>
      </c>
      <c r="AL7" s="961">
        <f>'Table 1(Q1''21)'!AL7/32.15074</f>
        <v>2.700645490473891</v>
      </c>
      <c r="AM7" s="961">
        <f>'Table 1(Q1''21)'!AM7/32.15074</f>
        <v>2.2036249108324197</v>
      </c>
      <c r="AN7" s="961">
        <f>'Table 1(Q1''21)'!AN7/32.15074</f>
        <v>2.5435787305145601</v>
      </c>
      <c r="AO7" s="961">
        <f>'Table 1(Q1''21)'!AO7/32.15074</f>
        <v>2.936442611187275</v>
      </c>
      <c r="AP7" s="27">
        <f t="shared" si="15"/>
        <v>-3.56873352709417E-2</v>
      </c>
      <c r="AQ7" s="27">
        <f t="shared" si="16"/>
        <v>0.15445320247399597</v>
      </c>
      <c r="AR7" s="4"/>
      <c r="AS7" s="381">
        <f t="shared" ref="AS7:AS10" si="21">D7-AT7</f>
        <v>5.4431095520662982</v>
      </c>
      <c r="AT7" s="381">
        <f t="shared" si="20"/>
        <v>6.8427662940262035</v>
      </c>
      <c r="AU7" s="381">
        <f t="shared" si="4"/>
        <v>6.2206966309329115</v>
      </c>
      <c r="AV7" s="381">
        <f t="shared" si="5"/>
        <v>5.9096617993862655</v>
      </c>
      <c r="AW7" s="381">
        <f t="shared" si="6"/>
        <v>6.3762140467062345</v>
      </c>
      <c r="AX7" s="381">
        <f t="shared" si="7"/>
        <v>5.7541443836129433</v>
      </c>
      <c r="AY7" s="381">
        <f t="shared" si="8"/>
        <v>5.5986269678396212</v>
      </c>
      <c r="AZ7" s="381">
        <f t="shared" si="9"/>
        <v>5.9096617993862663</v>
      </c>
      <c r="BA7" s="381">
        <f t="shared" si="10"/>
        <v>5.4431095520662982</v>
      </c>
      <c r="BB7" s="381">
        <f t="shared" si="11"/>
        <v>5.5986269678396203</v>
      </c>
      <c r="BC7" s="381">
        <f t="shared" si="12"/>
        <v>5.715065078209129</v>
      </c>
      <c r="BD7" s="381">
        <f t="shared" si="13"/>
        <v>5.3683234040647276</v>
      </c>
      <c r="BE7" s="381">
        <f t="shared" si="14"/>
        <v>5.745760128693771</v>
      </c>
      <c r="BF7" s="381">
        <f t="shared" ref="BF7:BF10" si="22">SUM(AM7:AN7)</f>
        <v>4.7472036413469798</v>
      </c>
      <c r="BG7" s="27">
        <f t="shared" si="17"/>
        <v>-0.11570088386393695</v>
      </c>
      <c r="BH7" s="27">
        <f>IF(ISERROR(BF7/BE7),"N/A",IF(BE7&lt;0,"N/A",IF(BF7&lt;0,"N/A",IF(BF7/BE7-1&gt;300%,"&gt;±300%",IF(BF7/BE7-1&lt;-300%,"&gt;±300%",BF7/BE7-1)))))</f>
        <v>-0.17379014525164327</v>
      </c>
      <c r="BI7" s="20"/>
      <c r="BJ7" s="381">
        <f t="shared" si="18"/>
        <v>10.384291743008147</v>
      </c>
      <c r="BK7" s="20"/>
      <c r="BL7" s="382"/>
    </row>
    <row r="8" spans="1:64" x14ac:dyDescent="0.2">
      <c r="A8" s="379"/>
      <c r="B8" s="379" t="s">
        <v>1</v>
      </c>
      <c r="C8" s="782">
        <f>'Table 1(Q1''21)'!C8/32.15074</f>
        <v>23.016577534451773</v>
      </c>
      <c r="D8" s="782">
        <f>'Table 1(Q1''21)'!D8/32.15074</f>
        <v>23.016577534451773</v>
      </c>
      <c r="E8" s="782">
        <f>'Table 1(Q1''21)'!E8/32.15074</f>
        <v>22.083473039811835</v>
      </c>
      <c r="F8" s="782">
        <f>'Table 1(Q1''21)'!F8/32.15074</f>
        <v>22.23899045558516</v>
      </c>
      <c r="G8" s="782">
        <f>'Table 1(Q1''21)'!G8/32.15074</f>
        <v>22.394507871358481</v>
      </c>
      <c r="H8" s="782">
        <f>'Table 1(Q1''21)'!H8/32.15074</f>
        <v>20.683816297851934</v>
      </c>
      <c r="I8" s="960">
        <f>'Table 1(Q1''21)'!I8/32.15074</f>
        <v>22.283062528055162</v>
      </c>
      <c r="J8" s="960">
        <f>'Table 1(Q1''21)'!J8/32.15074</f>
        <v>21.890455344235054</v>
      </c>
      <c r="K8" s="960">
        <f>'Table 1(Q1''21)'!K8/32.15074</f>
        <v>19.325624755297628</v>
      </c>
      <c r="L8" s="27">
        <f>IF(ISERROR(J8/I8),"N/A",IF(I8&lt;0,"N/A",IF(J8&lt;0,"N/A",IF(J8/I8-1&gt;300%,"&gt;±300%",IF(J8/I8-1&lt;-300%,"&gt;±300%",J8/I8-1)))))</f>
        <v>-1.7619085497148412E-2</v>
      </c>
      <c r="M8" s="27">
        <f t="shared" si="19"/>
        <v>-0.11716661661918715</v>
      </c>
      <c r="N8" s="393"/>
      <c r="O8" s="532">
        <f>'Table 1(Q1''21)'!O8/32.15074</f>
        <v>6.2206966309329115</v>
      </c>
      <c r="P8" s="532">
        <f>'Table 1(Q1''21)'!P8/32.15074</f>
        <v>5.4431095520662982</v>
      </c>
      <c r="Q8" s="532">
        <f>'Table 1(Q1''21)'!Q8/32.15074</f>
        <v>5.5986269678396203</v>
      </c>
      <c r="R8" s="532">
        <f>'Table 1(Q1''21)'!R8/32.15074</f>
        <v>5.9096617993862663</v>
      </c>
      <c r="S8" s="532">
        <f>'Table 1(Q1''21)'!S8/32.15074</f>
        <v>5.9096617993862663</v>
      </c>
      <c r="T8" s="532">
        <f>'Table 1(Q1''21)'!T8/32.15074</f>
        <v>4.9765573047463292</v>
      </c>
      <c r="U8" s="532">
        <f>'Table 1(Q1''21)'!U8/32.15074</f>
        <v>5.9096617993862663</v>
      </c>
      <c r="V8" s="532">
        <f>'Table 1(Q1''21)'!V8/32.15074</f>
        <v>5.5986269678396203</v>
      </c>
      <c r="W8" s="532">
        <f>'Table 1(Q1''21)'!W8/32.15074</f>
        <v>5.4431095520662982</v>
      </c>
      <c r="X8" s="532">
        <f>'Table 1(Q1''21)'!X8/32.15074</f>
        <v>5.2875921362929752</v>
      </c>
      <c r="Y8" s="532">
        <f>'Table 1(Q1''21)'!Y8/32.15074</f>
        <v>4.354487641653038</v>
      </c>
      <c r="Z8" s="532">
        <f>'Table 1(Q1''21)'!Z8/32.15074</f>
        <v>6.3762140467062345</v>
      </c>
      <c r="AA8" s="532">
        <f>'Table 1(Q1''21)'!AA8/32.15074</f>
        <v>5.7541443836129433</v>
      </c>
      <c r="AB8" s="532">
        <f>'Table 1(Q1''21)'!AB8/32.15074</f>
        <v>5.9096617993862663</v>
      </c>
      <c r="AC8" s="532">
        <f>'Table 1(Q1''21)'!AC8/32.15074</f>
        <v>4.354487641653038</v>
      </c>
      <c r="AD8" s="532">
        <f>'Table 1(Q1''21)'!AD8/32.15074</f>
        <v>6.2206966309329115</v>
      </c>
      <c r="AE8" s="532">
        <f>'Table 1(Q1''21)'!AE8/32.15074</f>
        <v>5.5986269678396203</v>
      </c>
      <c r="AF8" s="532">
        <f>'Table 1(Q1''21)'!AF8/32.15074</f>
        <v>4.510005057426361</v>
      </c>
      <c r="AG8" s="961">
        <f>'Table 1(Q1''21)'!AG8/32.15074</f>
        <v>6.3451105635515699</v>
      </c>
      <c r="AH8" s="961">
        <f>'Table 1(Q1''21)'!AH8/32.15074</f>
        <v>5.8720969338694742</v>
      </c>
      <c r="AI8" s="961">
        <f>'Table 1(Q1''21)'!AI8/32.15074</f>
        <v>5.4181187312383923</v>
      </c>
      <c r="AJ8" s="961">
        <f>'Table 1(Q1''21)'!AJ8/32.15074</f>
        <v>4.6465532668941103</v>
      </c>
      <c r="AK8" s="961">
        <f>'Table 1(Q1''21)'!AK8/32.15074</f>
        <v>4.6655224731996841</v>
      </c>
      <c r="AL8" s="961">
        <f>'Table 1(Q1''21)'!AL8/32.15074</f>
        <v>5.4483716079172879</v>
      </c>
      <c r="AM8" s="961">
        <f>'Table 1(Q1''21)'!AM8/32.15074</f>
        <v>6.1158428049808471</v>
      </c>
      <c r="AN8" s="961">
        <f>'Table 1(Q1''21)'!AN8/32.15074</f>
        <v>5.6658339346560735</v>
      </c>
      <c r="AO8" s="961">
        <f>'Table 1(Q1''21)'!AO8/32.15074</f>
        <v>5.7230409004582787</v>
      </c>
      <c r="AP8" s="27">
        <f t="shared" si="15"/>
        <v>0.22666666666666657</v>
      </c>
      <c r="AQ8" s="27">
        <f t="shared" si="16"/>
        <v>1.0096830662877032E-2</v>
      </c>
      <c r="AR8" s="4"/>
      <c r="AS8" s="381">
        <f t="shared" si="21"/>
        <v>11.352771351452564</v>
      </c>
      <c r="AT8" s="381">
        <f t="shared" si="20"/>
        <v>11.66380618299921</v>
      </c>
      <c r="AU8" s="381">
        <f t="shared" si="4"/>
        <v>11.508288767225887</v>
      </c>
      <c r="AV8" s="381">
        <f t="shared" si="5"/>
        <v>10.886219104132596</v>
      </c>
      <c r="AW8" s="381">
        <f t="shared" si="6"/>
        <v>11.508288767225887</v>
      </c>
      <c r="AX8" s="381">
        <f t="shared" si="7"/>
        <v>10.730701688359273</v>
      </c>
      <c r="AY8" s="381">
        <f t="shared" si="8"/>
        <v>10.730701688359272</v>
      </c>
      <c r="AZ8" s="381">
        <f t="shared" si="9"/>
        <v>11.66380618299921</v>
      </c>
      <c r="BA8" s="381">
        <f t="shared" si="10"/>
        <v>10.57518427258595</v>
      </c>
      <c r="BB8" s="381">
        <f t="shared" si="11"/>
        <v>10.108632025265981</v>
      </c>
      <c r="BC8" s="381">
        <f t="shared" si="12"/>
        <v>12.217207497421043</v>
      </c>
      <c r="BD8" s="381">
        <f t="shared" si="13"/>
        <v>10.064671998132503</v>
      </c>
      <c r="BE8" s="381">
        <f t="shared" si="14"/>
        <v>10.113894081116971</v>
      </c>
      <c r="BF8" s="381">
        <f t="shared" si="22"/>
        <v>11.781676739636922</v>
      </c>
      <c r="BG8" s="27">
        <f t="shared" si="17"/>
        <v>0.17059718804775836</v>
      </c>
      <c r="BH8" s="27">
        <f>IF(ISERROR(BF8/BE8),"N/A",IF(BE8&lt;0,"N/A",IF(BF8&lt;0,"N/A",IF(BF8/BE8-1&gt;300%,"&gt;±300%",IF(BF8/BE8-1&lt;-300%,"&gt;±300%",BF8/BE8-1)))))</f>
        <v>0.16490015073756448</v>
      </c>
      <c r="BI8" s="20"/>
      <c r="BJ8" s="381">
        <f t="shared" si="18"/>
        <v>22.953089248012489</v>
      </c>
      <c r="BK8" s="20"/>
      <c r="BL8" s="382"/>
    </row>
    <row r="9" spans="1:64" x14ac:dyDescent="0.2">
      <c r="A9" s="389"/>
      <c r="B9" s="390" t="s">
        <v>2</v>
      </c>
      <c r="C9" s="390">
        <f>'Table 1(Q1''21)'!C9/32.15074</f>
        <v>6.6872488782528805</v>
      </c>
      <c r="D9" s="390">
        <f>'Table 1(Q1''21)'!D9/32.15074</f>
        <v>6.2206966309329115</v>
      </c>
      <c r="E9" s="390">
        <f>'Table 1(Q1''21)'!E9/32.15074</f>
        <v>6.2206966309329115</v>
      </c>
      <c r="F9" s="390">
        <f>'Table 1(Q1''21)'!F9/32.15074</f>
        <v>5.7541443836129433</v>
      </c>
      <c r="G9" s="390">
        <f>'Table 1(Q1''21)'!G9/32.15074</f>
        <v>5.7541443836129433</v>
      </c>
      <c r="H9" s="390">
        <f>'Table 1(Q1''21)'!H9/32.15074</f>
        <v>5.5986269678396203</v>
      </c>
      <c r="I9" s="1002">
        <f>'Table 1(Q1''21)'!I9/32.15074</f>
        <v>5.1363515867373888</v>
      </c>
      <c r="J9" s="1002">
        <f>'Table 1(Q1''21)'!J9/32.15074</f>
        <v>5.692318694920222</v>
      </c>
      <c r="K9" s="1002">
        <f>'Table 1(Q1''21)'!K9/32.15074</f>
        <v>5.422971097797733</v>
      </c>
      <c r="L9" s="31">
        <f t="shared" si="19"/>
        <v>0.10824163782292473</v>
      </c>
      <c r="M9" s="31">
        <f>IF(ISERROR(K9/J9),"N/A",IF(J9&lt;0,"N/A",IF(K9&lt;0,"N/A",IF(K9/J9-1&gt;300%,"&gt;±300%",IF(K9/J9-1&lt;-300%,"&gt;±300%",K9/J9-1)))))</f>
        <v>-4.731772965608072E-2</v>
      </c>
      <c r="N9" s="393"/>
      <c r="O9" s="390">
        <f>'Table 1(Q1''21)'!O9/32.15074</f>
        <v>1.3996567419599051</v>
      </c>
      <c r="P9" s="390">
        <f>'Table 1(Q1''21)'!P9/32.15074</f>
        <v>1.5551741577332279</v>
      </c>
      <c r="Q9" s="390">
        <f>'Table 1(Q1''21)'!Q9/32.15074</f>
        <v>1.3996567419599051</v>
      </c>
      <c r="R9" s="390">
        <f>'Table 1(Q1''21)'!R9/32.15074</f>
        <v>1.3996567419599051</v>
      </c>
      <c r="S9" s="390">
        <f>'Table 1(Q1''21)'!S9/32.15074</f>
        <v>1.3996567419599051</v>
      </c>
      <c r="T9" s="390">
        <f>'Table 1(Q1''21)'!T9/32.15074</f>
        <v>1.5551741577332279</v>
      </c>
      <c r="U9" s="390">
        <f>'Table 1(Q1''21)'!U9/32.15074</f>
        <v>1.2441393261865823</v>
      </c>
      <c r="V9" s="390">
        <f>'Table 1(Q1''21)'!V9/32.15074</f>
        <v>1.3996567419599051</v>
      </c>
      <c r="W9" s="390">
        <f>'Table 1(Q1''21)'!W9/32.15074</f>
        <v>1.3996567419599051</v>
      </c>
      <c r="X9" s="390">
        <f>'Table 1(Q1''21)'!X9/32.15074</f>
        <v>1.5551741577332279</v>
      </c>
      <c r="Y9" s="390">
        <f>'Table 1(Q1''21)'!Y9/32.15074</f>
        <v>1.3996567419599051</v>
      </c>
      <c r="Z9" s="390">
        <f>'Table 1(Q1''21)'!Z9/32.15074</f>
        <v>1.3996567419599051</v>
      </c>
      <c r="AA9" s="390">
        <f>'Table 1(Q1''21)'!AA9/32.15074</f>
        <v>1.3996567419599051</v>
      </c>
      <c r="AB9" s="390">
        <f>'Table 1(Q1''21)'!AB9/32.15074</f>
        <v>1.3996567419599051</v>
      </c>
      <c r="AC9" s="390">
        <f>'Table 1(Q1''21)'!AC9/32.15074</f>
        <v>1.2441393261865823</v>
      </c>
      <c r="AD9" s="390">
        <f>'Table 1(Q1''21)'!AD9/32.15074</f>
        <v>1.3996567419599051</v>
      </c>
      <c r="AE9" s="390">
        <f>'Table 1(Q1''21)'!AE9/32.15074</f>
        <v>1.3996567419599051</v>
      </c>
      <c r="AF9" s="390">
        <f>'Table 1(Q1''21)'!AF9/32.15074</f>
        <v>1.2441393261865823</v>
      </c>
      <c r="AG9" s="1001">
        <f>'Table 1(Q1''21)'!AG9/32.15074</f>
        <v>1.3833911032271753</v>
      </c>
      <c r="AH9" s="1001">
        <f>'Table 1(Q1''21)'!AH9/32.15074</f>
        <v>1.2365008850020272</v>
      </c>
      <c r="AI9" s="1001">
        <f>'Table 1(Q1''21)'!AI9/32.15074</f>
        <v>1.2389921655697529</v>
      </c>
      <c r="AJ9" s="1001">
        <f>'Table 1(Q1''21)'!AJ9/32.15074</f>
        <v>1.2774674329384044</v>
      </c>
      <c r="AK9" s="1001">
        <f>'Table 1(Q1''21)'!AK9/32.15074</f>
        <v>1.3972487393899782</v>
      </c>
      <c r="AL9" s="1001">
        <f>'Table 1(Q1''21)'!AL9/32.15074</f>
        <v>1.3746850835145612</v>
      </c>
      <c r="AM9" s="1001">
        <f>'Table 1(Q1''21)'!AM9/32.15074</f>
        <v>1.4533838250707432</v>
      </c>
      <c r="AN9" s="1001">
        <f>'Table 1(Q1''21)'!AN9/32.15074</f>
        <v>1.4670010469449517</v>
      </c>
      <c r="AO9" s="1001">
        <f>'Table 1(Q1''21)'!AO9/32.15074</f>
        <v>1.3469687256824017</v>
      </c>
      <c r="AP9" s="998">
        <f t="shared" si="15"/>
        <v>-3.5985012754084278E-2</v>
      </c>
      <c r="AQ9" s="998">
        <f t="shared" si="16"/>
        <v>-8.1821564826091153E-2</v>
      </c>
      <c r="AR9" s="4"/>
      <c r="AS9" s="390">
        <f t="shared" si="21"/>
        <v>3.2658657312397787</v>
      </c>
      <c r="AT9" s="390">
        <f t="shared" si="20"/>
        <v>2.9548308996931327</v>
      </c>
      <c r="AU9" s="390">
        <f t="shared" si="4"/>
        <v>2.7993134839198102</v>
      </c>
      <c r="AV9" s="390">
        <f t="shared" si="5"/>
        <v>2.9548308996931327</v>
      </c>
      <c r="AW9" s="390">
        <f t="shared" si="6"/>
        <v>2.6437960681464876</v>
      </c>
      <c r="AX9" s="390">
        <f t="shared" si="7"/>
        <v>2.9548308996931327</v>
      </c>
      <c r="AY9" s="390">
        <f t="shared" si="8"/>
        <v>2.7993134839198102</v>
      </c>
      <c r="AZ9" s="390">
        <f t="shared" si="9"/>
        <v>2.7993134839198102</v>
      </c>
      <c r="BA9" s="390">
        <f t="shared" si="10"/>
        <v>2.6437960681464876</v>
      </c>
      <c r="BB9" s="390">
        <f t="shared" si="11"/>
        <v>2.6437960681464876</v>
      </c>
      <c r="BC9" s="390">
        <f t="shared" si="12"/>
        <v>2.6198919882292024</v>
      </c>
      <c r="BD9" s="390">
        <f t="shared" si="13"/>
        <v>2.516459598508157</v>
      </c>
      <c r="BE9" s="390">
        <f t="shared" si="14"/>
        <v>2.7719338229045394</v>
      </c>
      <c r="BF9" s="999">
        <f t="shared" si="22"/>
        <v>2.9203848720156946</v>
      </c>
      <c r="BG9" s="998">
        <f t="shared" si="17"/>
        <v>0.16051331551160142</v>
      </c>
      <c r="BH9" s="998">
        <f t="shared" ref="BH9:BH11" si="23">IF(ISERROR(BF9/BE9),"N/A",IF(BE9&lt;0,"N/A",IF(BF9&lt;0,"N/A",IF(BF9/BE9-1&gt;300%,"&gt;±300%",IF(BF9/BE9-1&lt;-300%,"&gt;±300%",BF9/BE9-1)))))</f>
        <v>5.3555048062295496E-2</v>
      </c>
      <c r="BI9" s="20"/>
      <c r="BJ9" s="999">
        <f t="shared" si="18"/>
        <v>5.6420386812126573</v>
      </c>
      <c r="BK9" s="20"/>
      <c r="BL9" s="382"/>
    </row>
    <row r="10" spans="1:64" x14ac:dyDescent="0.2">
      <c r="A10" s="97" t="s">
        <v>36</v>
      </c>
      <c r="C10" s="780">
        <f>'Table 1(Q1''21)'!C10/32.15074</f>
        <v>-6.6872488782528805</v>
      </c>
      <c r="D10" s="780">
        <f>'Table 1(Q1''21)'!D10/32.15074</f>
        <v>10.886219104132596</v>
      </c>
      <c r="E10" s="780">
        <f>'Table 1(Q1''21)'!E10/32.15074</f>
        <v>0.93310449463993683</v>
      </c>
      <c r="F10" s="780">
        <f>'Table 1(Q1''21)'!F10/32.15074</f>
        <v>0.93310449463993683</v>
      </c>
      <c r="G10" s="780">
        <f>'Table 1(Q1''21)'!G10/32.15074</f>
        <v>0.93310449463993683</v>
      </c>
      <c r="H10" s="780">
        <f>'Table 1(Q1''21)'!H10/32.15074</f>
        <v>0.31103483154664557</v>
      </c>
      <c r="I10" s="962">
        <f>'Table 1(Q1''21)'!I10/32.15074</f>
        <v>7.0137705960401781E-2</v>
      </c>
      <c r="J10" s="962">
        <f>'Table 1(Q1''21)'!J10/32.15074</f>
        <v>-2.5404825479079474</v>
      </c>
      <c r="K10" s="962">
        <f>'Table 1(Q1''21)'!K10/32.15074</f>
        <v>-1.5551741577332279</v>
      </c>
      <c r="L10" s="938" t="str">
        <f>IF(ISERROR(J10/I10),"N/A",IF(I10&lt;0,"N/A",IF(J10&lt;0,"N/A",IF(J10/I10-1&gt;300%,"&gt;±300%",IF(J10/I10-1&lt;-300%,"&gt;±300%",J10/I10-1)))))</f>
        <v>N/A</v>
      </c>
      <c r="M10" s="939" t="str">
        <f t="shared" si="19"/>
        <v>N/A</v>
      </c>
      <c r="N10" s="393"/>
      <c r="O10" s="780">
        <f>'Table 1(Q1''21)'!O10/32.15074</f>
        <v>2.0217264050531965</v>
      </c>
      <c r="P10" s="780">
        <f>'Table 1(Q1''21)'!P10/32.15074</f>
        <v>-1.2441393261865823</v>
      </c>
      <c r="Q10" s="780">
        <f>'Table 1(Q1''21)'!Q10/32.15074</f>
        <v>1.8662089892798737</v>
      </c>
      <c r="R10" s="780">
        <f>'Table 1(Q1''21)'!R10/32.15074</f>
        <v>-0.15551741577332279</v>
      </c>
      <c r="S10" s="780">
        <f>'Table 1(Q1''21)'!S10/32.15074</f>
        <v>0.77758707886661393</v>
      </c>
      <c r="T10" s="780">
        <f>'Table 1(Q1''21)'!T10/32.15074</f>
        <v>-1.3996567419599051</v>
      </c>
      <c r="U10" s="780">
        <f>'Table 1(Q1''21)'!U10/32.15074</f>
        <v>4.6655224731996841</v>
      </c>
      <c r="V10" s="780">
        <f>'Table 1(Q1''21)'!V10/32.15074</f>
        <v>1.8662089892798737</v>
      </c>
      <c r="W10" s="780">
        <f>'Table 1(Q1''21)'!W10/32.15074</f>
        <v>-3.2658657312397787</v>
      </c>
      <c r="X10" s="780">
        <f>'Table 1(Q1''21)'!X10/32.15074</f>
        <v>-2.332761236599842</v>
      </c>
      <c r="Y10" s="780">
        <f>'Table 1(Q1''21)'!Y10/32.15074</f>
        <v>-1.8662089892798737</v>
      </c>
      <c r="Z10" s="780">
        <f>'Table 1(Q1''21)'!Z10/32.15074</f>
        <v>2.332761236599842</v>
      </c>
      <c r="AA10" s="780">
        <f>'Table 1(Q1''21)'!AA10/32.15074</f>
        <v>-0.31103483154664557</v>
      </c>
      <c r="AB10" s="780">
        <f>'Table 1(Q1''21)'!AB10/32.15074</f>
        <v>0.77758707886661393</v>
      </c>
      <c r="AC10" s="780">
        <f>'Table 1(Q1''21)'!AC10/32.15074</f>
        <v>-0.15551741577332279</v>
      </c>
      <c r="AD10" s="780">
        <f>'Table 1(Q1''21)'!AD10/32.15074</f>
        <v>1.7106915735065507</v>
      </c>
      <c r="AE10" s="780">
        <f>'Table 1(Q1''21)'!AE10/32.15074</f>
        <v>-0.62206966309329115</v>
      </c>
      <c r="AF10" s="780">
        <f>'Table 1(Q1''21)'!AF10/32.15074</f>
        <v>-0.62206966309329115</v>
      </c>
      <c r="AG10" s="963">
        <f>'Table 1(Q1''21)'!AG10/32.15074</f>
        <v>0.38248483302543407</v>
      </c>
      <c r="AH10" s="963">
        <f>'Table 1(Q1''21)'!AH10/32.15074</f>
        <v>-0.86202933445194596</v>
      </c>
      <c r="AI10" s="963">
        <f>'Table 1(Q1''21)'!AI10/32.15074</f>
        <v>-0.92550674491690288</v>
      </c>
      <c r="AJ10" s="963">
        <f>'Table 1(Q1''21)'!AJ10/32.15074</f>
        <v>1.478299300619295</v>
      </c>
      <c r="AK10" s="963">
        <f>'Table 1(Q1''21)'!AK10/32.15074</f>
        <v>1.3549110124860393</v>
      </c>
      <c r="AL10" s="963">
        <f>'Table 1(Q1''21)'!AL10/32.15074</f>
        <v>1.0514132375023455</v>
      </c>
      <c r="AM10" s="963">
        <f>'Table 1(Q1''21)'!AM10/32.15074</f>
        <v>-3.4646660417250343</v>
      </c>
      <c r="AN10" s="963">
        <f>'Table 1(Q1''21)'!AN10/32.15074</f>
        <v>-1.384350253127494</v>
      </c>
      <c r="AO10" s="963">
        <f>'Table 1(Q1''21)'!AO10/32.15074</f>
        <v>-0.71849046087275203</v>
      </c>
      <c r="AP10" s="916" t="str">
        <f t="shared" si="15"/>
        <v>N/A</v>
      </c>
      <c r="AQ10" s="916" t="str">
        <f t="shared" si="16"/>
        <v>N/A</v>
      </c>
      <c r="AR10" s="4"/>
      <c r="AS10" s="391">
        <f t="shared" si="21"/>
        <v>10.108632025265983</v>
      </c>
      <c r="AT10" s="391">
        <f t="shared" si="20"/>
        <v>0.77758707886661416</v>
      </c>
      <c r="AU10" s="391">
        <f t="shared" si="4"/>
        <v>1.7106915735065509</v>
      </c>
      <c r="AV10" s="391">
        <f t="shared" si="5"/>
        <v>-0.62206966309329115</v>
      </c>
      <c r="AW10" s="391">
        <f t="shared" si="6"/>
        <v>6.5317314624795575</v>
      </c>
      <c r="AX10" s="391">
        <f t="shared" si="7"/>
        <v>-5.5986269678396212</v>
      </c>
      <c r="AY10" s="391">
        <f t="shared" si="8"/>
        <v>0.46655224731996836</v>
      </c>
      <c r="AZ10" s="391">
        <f t="shared" si="9"/>
        <v>0.46655224731996836</v>
      </c>
      <c r="BA10" s="391">
        <f t="shared" si="10"/>
        <v>1.5551741577332279</v>
      </c>
      <c r="BB10" s="391">
        <f t="shared" si="11"/>
        <v>-1.2441393261865823</v>
      </c>
      <c r="BC10" s="391">
        <f t="shared" si="12"/>
        <v>-0.47954450142651189</v>
      </c>
      <c r="BD10" s="391">
        <f t="shared" si="13"/>
        <v>0.55279255570239216</v>
      </c>
      <c r="BE10" s="391">
        <f t="shared" si="14"/>
        <v>2.4063242499883848</v>
      </c>
      <c r="BF10" s="381">
        <f t="shared" si="22"/>
        <v>-4.8490162948525288</v>
      </c>
      <c r="BG10" s="27" t="str">
        <f t="shared" si="17"/>
        <v>N/A</v>
      </c>
      <c r="BH10" s="27" t="str">
        <f t="shared" si="23"/>
        <v>N/A</v>
      </c>
      <c r="BI10" s="20"/>
      <c r="BJ10" s="391">
        <f t="shared" si="18"/>
        <v>-4.5160935182229345</v>
      </c>
      <c r="BK10" s="20"/>
      <c r="BL10" s="382"/>
    </row>
    <row r="11" spans="1:64" x14ac:dyDescent="0.2">
      <c r="A11" s="34" t="s">
        <v>14</v>
      </c>
      <c r="B11" s="392"/>
      <c r="C11" s="392">
        <f>'Table 1(Q1''21)'!C11/32.15074</f>
        <v>182.110893870561</v>
      </c>
      <c r="D11" s="392">
        <f>'Table 1(Q1''21)'!D11/32.15074</f>
        <v>162.51569948312232</v>
      </c>
      <c r="E11" s="392">
        <f>'Table 1(Q1''21)'!E11/32.15074</f>
        <v>192.53056072737363</v>
      </c>
      <c r="F11" s="392">
        <f>'Table 1(Q1''21)'!F11/32.15074</f>
        <v>188.95366016458721</v>
      </c>
      <c r="G11" s="392">
        <f>'Table 1(Q1''21)'!G11/32.15074</f>
        <v>191.59745623273369</v>
      </c>
      <c r="H11" s="392">
        <f>'Table 1(Q1''21)'!H11/32.15074</f>
        <v>190.81986915386707</v>
      </c>
      <c r="I11" s="964">
        <f>'Table 1(Q1''21)'!I11/32.15074</f>
        <v>189.65336364742583</v>
      </c>
      <c r="J11" s="964">
        <f>'Table 1(Q1''21)'!J11/32.15074</f>
        <v>152.03097129682044</v>
      </c>
      <c r="K11" s="964">
        <f>'Table 1(Q1''21)'!K11/32.15074</f>
        <v>183.73647316435881</v>
      </c>
      <c r="L11" s="940">
        <f>IF(ISERROR(J11/I11),"N/A",IF(I11&lt;0,"N/A",IF(J11&lt;0,"N/A",IF(J11/I11-1&gt;300%,"&gt;±300%",IF(J11/I11-1&lt;-300%,"&gt;±300%",J11/I11-1)))))</f>
        <v>-0.19837450613608476</v>
      </c>
      <c r="M11" s="940">
        <f t="shared" si="19"/>
        <v>0.20854633498090047</v>
      </c>
      <c r="N11" s="393"/>
      <c r="O11" s="392">
        <f>'Table 1(Q1''21)'!O11/32.15074</f>
        <v>42.922806753437094</v>
      </c>
      <c r="P11" s="392">
        <f>'Table 1(Q1''21)'!P11/32.15074</f>
        <v>42.767289337663769</v>
      </c>
      <c r="Q11" s="392">
        <f>'Table 1(Q1''21)'!Q11/32.15074</f>
        <v>44.166946079623671</v>
      </c>
      <c r="R11" s="392">
        <f>'Table 1(Q1''21)'!R11/32.15074</f>
        <v>47.899364058183423</v>
      </c>
      <c r="S11" s="392">
        <f>'Table 1(Q1''21)'!S11/32.15074</f>
        <v>52.25385169983646</v>
      </c>
      <c r="T11" s="392">
        <f>'Table 1(Q1''21)'!T11/32.15074</f>
        <v>48.832468552823357</v>
      </c>
      <c r="U11" s="392">
        <f>'Table 1(Q1''21)'!U11/32.15074</f>
        <v>44.322463495396995</v>
      </c>
      <c r="V11" s="392">
        <f>'Table 1(Q1''21)'!V11/32.15074</f>
        <v>53.186956194476394</v>
      </c>
      <c r="W11" s="392">
        <f>'Table 1(Q1''21)'!W11/32.15074</f>
        <v>47.121776979316806</v>
      </c>
      <c r="X11" s="392">
        <f>'Table 1(Q1''21)'!X11/32.15074</f>
        <v>44.166946079623671</v>
      </c>
      <c r="Y11" s="392">
        <f>'Table 1(Q1''21)'!Y11/32.15074</f>
        <v>42.456254506117126</v>
      </c>
      <c r="Z11" s="392">
        <f>'Table 1(Q1''21)'!Z11/32.15074</f>
        <v>50.698677542103233</v>
      </c>
      <c r="AA11" s="392">
        <f>'Table 1(Q1''21)'!AA11/32.15074</f>
        <v>48.36591630550339</v>
      </c>
      <c r="AB11" s="392">
        <f>'Table 1(Q1''21)'!AB11/32.15074</f>
        <v>50.076607879009941</v>
      </c>
      <c r="AC11" s="392">
        <f>'Table 1(Q1''21)'!AC11/32.15074</f>
        <v>40.279010685290601</v>
      </c>
      <c r="AD11" s="392">
        <f>'Table 1(Q1''21)'!AD11/32.15074</f>
        <v>51.631782036743168</v>
      </c>
      <c r="AE11" s="392">
        <f>'Table 1(Q1''21)'!AE11/32.15074</f>
        <v>51.165229789423201</v>
      </c>
      <c r="AF11" s="392">
        <f>'Table 1(Q1''21)'!AF11/32.15074</f>
        <v>48.054881473956748</v>
      </c>
      <c r="AG11" s="964">
        <f>'Table 1(Q1''21)'!AG11/32.15074</f>
        <v>41.432941186152959</v>
      </c>
      <c r="AH11" s="964">
        <f>'Table 1(Q1''21)'!AH11/32.15074</f>
        <v>50.931804423540186</v>
      </c>
      <c r="AI11" s="964">
        <f>'Table 1(Q1''21)'!AI11/32.15074</f>
        <v>46.680496309105841</v>
      </c>
      <c r="AJ11" s="964">
        <f>'Table 1(Q1''21)'!AJ11/32.15074</f>
        <v>50.606441055848691</v>
      </c>
      <c r="AK11" s="964">
        <f>'Table 1(Q1''21)'!AK11/32.15074</f>
        <v>40.025689348256073</v>
      </c>
      <c r="AL11" s="964">
        <f>'Table 1(Q1''21)'!AL11/32.15074</f>
        <v>30.196674035332812</v>
      </c>
      <c r="AM11" s="964">
        <f>'Table 1(Q1''21)'!AM11/32.15074</f>
        <v>42.917345190924493</v>
      </c>
      <c r="AN11" s="964">
        <f>'Table 1(Q1''21)'!AN11/32.15074</f>
        <v>39.004727660399141</v>
      </c>
      <c r="AO11" s="964">
        <f>'Table 1(Q1''21)'!AO11/32.15074</f>
        <v>43.200521988403167</v>
      </c>
      <c r="AP11" s="965">
        <f t="shared" si="15"/>
        <v>7.9319874106938304E-2</v>
      </c>
      <c r="AQ11" s="965">
        <f t="shared" si="16"/>
        <v>0.10757142991832613</v>
      </c>
      <c r="AR11" s="4"/>
      <c r="AS11" s="392">
        <f t="shared" ref="AS11:AW11" si="24">AS4+AS10</f>
        <v>30.170378660024625</v>
      </c>
      <c r="AT11" s="392">
        <f t="shared" si="24"/>
        <v>85.690096091100855</v>
      </c>
      <c r="AU11" s="392">
        <f t="shared" si="24"/>
        <v>92.066310137807079</v>
      </c>
      <c r="AV11" s="392">
        <f t="shared" si="24"/>
        <v>101.08632025265982</v>
      </c>
      <c r="AW11" s="392">
        <f t="shared" si="24"/>
        <v>97.509419689873383</v>
      </c>
      <c r="AX11" s="392">
        <f>AX4+AX10</f>
        <v>91.288723058940477</v>
      </c>
      <c r="AY11" s="392">
        <f>AY4+AY10</f>
        <v>93.154932048220346</v>
      </c>
      <c r="AZ11" s="392">
        <f t="shared" si="9"/>
        <v>98.442524184513331</v>
      </c>
      <c r="BA11" s="392">
        <f t="shared" si="10"/>
        <v>91.910792722033761</v>
      </c>
      <c r="BB11" s="392">
        <f t="shared" si="11"/>
        <v>99.220111263379948</v>
      </c>
      <c r="BC11" s="392">
        <f t="shared" si="12"/>
        <v>92.364745609693145</v>
      </c>
      <c r="BD11" s="392">
        <f t="shared" si="13"/>
        <v>97.286937364954525</v>
      </c>
      <c r="BE11" s="392">
        <f>SUM(AK11:AL11)</f>
        <v>70.222363383588885</v>
      </c>
      <c r="BF11" s="392">
        <f>SUM(AM11:AN11)</f>
        <v>81.922072851323634</v>
      </c>
      <c r="BG11" s="965">
        <f>IF(ISERROR(BF11/BD11),"N/A",IF(BD11&lt;0,"N/A",IF(BF11&lt;0,"N/A",IF(BF11/BD11-1&gt;300%,"&gt;±300%",IF(BF11/BD11-1&lt;-300%,"&gt;±300%",BF11/BD11-1)))))</f>
        <v>-0.15793347935285862</v>
      </c>
      <c r="BH11" s="965">
        <f t="shared" si="23"/>
        <v>0.1666094518041954</v>
      </c>
      <c r="BI11" s="20"/>
      <c r="BJ11" s="392">
        <f t="shared" si="18"/>
        <v>155.31926887505961</v>
      </c>
      <c r="BK11" s="20"/>
      <c r="BL11" s="382"/>
    </row>
    <row r="12" spans="1:64" x14ac:dyDescent="0.2">
      <c r="A12" s="388"/>
      <c r="B12" s="4"/>
      <c r="C12" s="542"/>
      <c r="D12" s="542"/>
      <c r="E12" s="542"/>
      <c r="F12" s="542"/>
      <c r="G12" s="776"/>
      <c r="H12" s="776"/>
      <c r="I12" s="958"/>
      <c r="J12" s="378"/>
      <c r="K12" s="378"/>
      <c r="L12" s="36"/>
      <c r="M12" s="941"/>
      <c r="N12" s="393"/>
      <c r="O12" s="528"/>
      <c r="P12" s="528"/>
      <c r="Q12" s="528"/>
      <c r="R12" s="528"/>
      <c r="S12" s="528"/>
      <c r="T12" s="528"/>
      <c r="U12" s="528"/>
      <c r="V12" s="528"/>
      <c r="W12" s="528"/>
      <c r="X12" s="528"/>
      <c r="Y12" s="528"/>
      <c r="Z12" s="528"/>
      <c r="AA12" s="528"/>
      <c r="AB12" s="528"/>
      <c r="AC12" s="528"/>
      <c r="AD12" s="528"/>
      <c r="AE12" s="528"/>
      <c r="AF12" s="528"/>
      <c r="AG12" s="36"/>
      <c r="AH12" s="36"/>
      <c r="AI12" s="36"/>
      <c r="AJ12" s="36"/>
      <c r="AK12" s="966"/>
      <c r="AL12" s="36"/>
      <c r="AM12" s="36"/>
      <c r="AN12" s="36"/>
      <c r="AO12" s="36"/>
      <c r="AP12" s="1028"/>
      <c r="AQ12" s="1028"/>
      <c r="AR12" s="4"/>
      <c r="AS12" s="377"/>
      <c r="AT12" s="377"/>
      <c r="AU12" s="377"/>
      <c r="AV12" s="377"/>
      <c r="AW12" s="377"/>
      <c r="AX12" s="377"/>
      <c r="AY12" s="377"/>
      <c r="AZ12" s="377"/>
      <c r="BA12" s="377"/>
      <c r="BB12" s="377"/>
      <c r="BC12" s="377"/>
      <c r="BD12" s="377"/>
      <c r="BE12" s="377"/>
      <c r="BF12" s="377"/>
      <c r="BG12" s="916"/>
      <c r="BH12" s="27"/>
      <c r="BI12" s="20"/>
      <c r="BJ12" s="377"/>
      <c r="BK12" s="20"/>
    </row>
    <row r="13" spans="1:64" s="382" customFormat="1" x14ac:dyDescent="0.2">
      <c r="A13" s="388" t="s">
        <v>22</v>
      </c>
      <c r="B13" s="378"/>
      <c r="C13" s="776">
        <f t="shared" ref="C13:K13" si="25">SUM(C14:C16)</f>
        <v>61.584896646235826</v>
      </c>
      <c r="D13" s="776">
        <f t="shared" si="25"/>
        <v>63.295588219742378</v>
      </c>
      <c r="E13" s="776">
        <f t="shared" si="25"/>
        <v>53.031438778703077</v>
      </c>
      <c r="F13" s="776">
        <f t="shared" si="25"/>
        <v>57.230409004582789</v>
      </c>
      <c r="G13" s="776">
        <f t="shared" si="25"/>
        <v>58.94110057808934</v>
      </c>
      <c r="H13" s="776">
        <f t="shared" si="25"/>
        <v>60.185239904275917</v>
      </c>
      <c r="I13" s="958">
        <f t="shared" si="25"/>
        <v>65.973394380683587</v>
      </c>
      <c r="J13" s="378">
        <f t="shared" si="25"/>
        <v>59.455746665327446</v>
      </c>
      <c r="K13" s="378">
        <f t="shared" si="25"/>
        <v>61.444322878285519</v>
      </c>
      <c r="L13" s="916">
        <f t="shared" ref="L13:M16" si="26">IF(ISERROR(J13/I13),"N/A",IF(I13&lt;0,"N/A",IF(J13&lt;0,"N/A",IF(J13/I13-1&gt;300%,"&gt;±300%",IF(J13/I13-1&lt;-300%,"&gt;±300%",J13/I13-1)))))</f>
        <v>-9.8792062717701357E-2</v>
      </c>
      <c r="M13" s="916">
        <f t="shared" si="26"/>
        <v>3.3446324779194736E-2</v>
      </c>
      <c r="N13" s="393"/>
      <c r="O13" s="776">
        <f>'Table 1(Q1''21)'!O13/32.15074</f>
        <v>17.573467982385477</v>
      </c>
      <c r="P13" s="776">
        <f>'Table 1(Q1''21)'!P13/32.15074</f>
        <v>14.774154498465666</v>
      </c>
      <c r="Q13" s="776">
        <f>'Table 1(Q1''21)'!Q13/32.15074</f>
        <v>13.530015172279084</v>
      </c>
      <c r="R13" s="776">
        <f>'Table 1(Q1''21)'!R13/32.15074</f>
        <v>14.774154498465666</v>
      </c>
      <c r="S13" s="776">
        <f>'Table 1(Q1''21)'!S13/32.15074</f>
        <v>12.907945509185792</v>
      </c>
      <c r="T13" s="776">
        <f>'Table 1(Q1''21)'!T13/32.15074</f>
        <v>11.508288767225887</v>
      </c>
      <c r="U13" s="776">
        <f>'Table 1(Q1''21)'!U13/32.15074</f>
        <v>12.285875846092502</v>
      </c>
      <c r="V13" s="776">
        <f>'Table 1(Q1''21)'!V13/32.15074</f>
        <v>14.929671914238989</v>
      </c>
      <c r="W13" s="776">
        <f>'Table 1(Q1''21)'!W13/32.15074</f>
        <v>15.862776408878926</v>
      </c>
      <c r="X13" s="776">
        <f>'Table 1(Q1''21)'!X13/32.15074</f>
        <v>14.307602251145697</v>
      </c>
      <c r="Y13" s="776">
        <f>'Table 1(Q1''21)'!Y13/32.15074</f>
        <v>13.063462924959115</v>
      </c>
      <c r="Z13" s="776">
        <f>'Table 1(Q1''21)'!Z13/32.15074</f>
        <v>14.929671914238989</v>
      </c>
      <c r="AA13" s="776">
        <f>'Table 1(Q1''21)'!AA13/32.15074</f>
        <v>14.929671914238989</v>
      </c>
      <c r="AB13" s="776">
        <f>'Table 1(Q1''21)'!AB13/32.15074</f>
        <v>15.707258993105603</v>
      </c>
      <c r="AC13" s="776">
        <f>'Table 1(Q1''21)'!AC13/32.15074</f>
        <v>14.307602251145697</v>
      </c>
      <c r="AD13" s="776">
        <f>'Table 1(Q1''21)'!AD13/32.15074</f>
        <v>14.929671914238989</v>
      </c>
      <c r="AE13" s="776">
        <f>'Table 1(Q1''21)'!AE13/32.15074</f>
        <v>15.240706745785634</v>
      </c>
      <c r="AF13" s="776">
        <f>'Table 1(Q1''21)'!AF13/32.15074</f>
        <v>15.396224161558957</v>
      </c>
      <c r="AG13" s="967">
        <f>'Table 1(Q1''21)'!AG13/32.15074</f>
        <v>16.730529243774669</v>
      </c>
      <c r="AH13" s="959">
        <f>'Table 1(Q1''21)'!AH13/32.15074</f>
        <v>15.842619210010461</v>
      </c>
      <c r="AI13" s="959">
        <f>'Table 1(Q1''21)'!AI13/32.15074</f>
        <v>16.889634239554731</v>
      </c>
      <c r="AJ13" s="959">
        <f>'Table 1(Q1''21)'!AJ13/32.15074</f>
        <v>16.510611687343733</v>
      </c>
      <c r="AK13" s="959">
        <f>'Table 1(Q1''21)'!AK13/32.15074</f>
        <v>14.819190260379617</v>
      </c>
      <c r="AL13" s="959">
        <f>'Table 1(Q1''21)'!AL13/32.15074</f>
        <v>11.726664769533722</v>
      </c>
      <c r="AM13" s="959">
        <f>'Table 1(Q1''21)'!AM13/32.15074</f>
        <v>15.004322120308281</v>
      </c>
      <c r="AN13" s="959">
        <f>'Table 1(Q1''21)'!AN13/32.15074</f>
        <v>17.905755581586625</v>
      </c>
      <c r="AO13" s="959">
        <f>'Table 1(Q1''21)'!AO13/32.15074</f>
        <v>17.457746364535399</v>
      </c>
      <c r="AP13" s="916">
        <f t="shared" ref="AP13:AP17" si="27">IF(ISERROR(AO13/AK13),"N/A",IF(AK13&lt;0,"N/A",IF(AO13&lt;0,"N/A",IF(AO13/AK13-1&gt;300%,"&gt;±300%",IF(AO13/AK13-1&lt;-300%,"&gt;±300%",AO13/AK13-1)))))</f>
        <v>0.17804995129930878</v>
      </c>
      <c r="AQ13" s="916">
        <f t="shared" ref="AQ13:AQ17" si="28">IF(ISERROR(AO13/AN13),"N/A",IF(AN13&lt;0,"N/A",IF(AO13&lt;0,"N/A",IF(AO13/AN13-1&gt;300%,"&gt;±300%",IF(AO13/AN13-1&lt;-300%,"&gt;±300%",AO13/AN13-1)))))</f>
        <v>-2.5020402797854335E-2</v>
      </c>
      <c r="AR13" s="4"/>
      <c r="AS13" s="378">
        <f>SUM(AS14:AS16)</f>
        <v>30.947965738891238</v>
      </c>
      <c r="AT13" s="378">
        <f>SUM(AT14:AT16)</f>
        <v>32.347622480851143</v>
      </c>
      <c r="AU13" s="378">
        <f>SUM(Q13:R13)</f>
        <v>28.304169670744749</v>
      </c>
      <c r="AV13" s="378">
        <f>SUM(S13:T13)</f>
        <v>24.416234276411679</v>
      </c>
      <c r="AW13" s="378">
        <f>SUM(U13:V13)</f>
        <v>27.215547760331489</v>
      </c>
      <c r="AX13" s="378">
        <f>SUM(W13:X13)</f>
        <v>30.170378660024625</v>
      </c>
      <c r="AY13" s="378">
        <f>SUM(Y13:Z13)</f>
        <v>27.993134839198106</v>
      </c>
      <c r="AZ13" s="378">
        <f>SUM(AA13:AB13)</f>
        <v>30.636930907344592</v>
      </c>
      <c r="BA13" s="378">
        <f>SUM(AC13:AD13)</f>
        <v>29.237274165384687</v>
      </c>
      <c r="BB13" s="378">
        <f>SUM(AE13:AF13)</f>
        <v>30.636930907344592</v>
      </c>
      <c r="BC13" s="378">
        <f>SUM(AG13:AH13)</f>
        <v>32.57314845378513</v>
      </c>
      <c r="BD13" s="378">
        <f>SUM(AI13:AJ13)</f>
        <v>33.400245926898464</v>
      </c>
      <c r="BE13" s="378">
        <f>SUM(AK13:AL13)</f>
        <v>26.545855029913341</v>
      </c>
      <c r="BF13" s="378">
        <f>SUM(AM13:AN13)</f>
        <v>32.910077701894906</v>
      </c>
      <c r="BG13" s="916">
        <f>IF(ISERROR(BF13/BD13),"N/A",IF(BD13&lt;0,"N/A",IF(BF13&lt;0,"N/A",IF(BF13/BD13-1&gt;300%,"&gt;±300%",IF(BF13/BD13-1&lt;-300%,"&gt;±300%",BF13/BD13-1)))))</f>
        <v>-1.4675587301853033E-2</v>
      </c>
      <c r="BH13" s="916">
        <f t="shared" ref="BH13:BH17" si="29">IF(ISERROR(BF13/BE13),"N/A",IF(BE13&lt;0,"N/A",IF(BF13&lt;0,"N/A",IF(BF13/BE13-1&gt;300%,"&gt;±300%",IF(BF13/BE13-1&lt;-300%,"&gt;±300%",BF13/BE13-1)))))</f>
        <v>0.2397444973917775</v>
      </c>
      <c r="BI13" s="935"/>
      <c r="BJ13" s="378">
        <f t="shared" ref="BJ13:BJ16" si="30">SUM(AL13:AO13)</f>
        <v>62.094488835964029</v>
      </c>
      <c r="BK13" s="20"/>
    </row>
    <row r="14" spans="1:64" s="382" customFormat="1" x14ac:dyDescent="0.2">
      <c r="A14" s="377"/>
      <c r="B14" s="377" t="s">
        <v>4</v>
      </c>
      <c r="C14" s="782">
        <f>'Table 1(Q1''21)'!C14/32.15074</f>
        <v>34.835901133224304</v>
      </c>
      <c r="D14" s="782">
        <f>'Table 1(Q1''21)'!D14/32.15074</f>
        <v>39.034871359104024</v>
      </c>
      <c r="E14" s="782">
        <f>'Table 1(Q1''21)'!E14/32.15074</f>
        <v>36.857627538277505</v>
      </c>
      <c r="F14" s="782">
        <f>'Table 1(Q1''21)'!F14/32.15074</f>
        <v>37.635214617144115</v>
      </c>
      <c r="G14" s="782">
        <f>'Table 1(Q1''21)'!G14/32.15074</f>
        <v>41.212115179930542</v>
      </c>
      <c r="H14" s="782">
        <f>'Table 1(Q1''21)'!H14/32.15074</f>
        <v>44.166946079623671</v>
      </c>
      <c r="I14" s="968">
        <f>'Table 1(Q1''21)'!I14/32.15074</f>
        <v>49.374648124513598</v>
      </c>
      <c r="J14" s="968">
        <f>'Table 1(Q1''21)'!J14/32.15074</f>
        <v>44.580700615648745</v>
      </c>
      <c r="K14" s="968">
        <f>'Table 1(Q1''21)'!K14/32.15074</f>
        <v>45.473766422253888</v>
      </c>
      <c r="L14" s="27">
        <f t="shared" si="26"/>
        <v>-9.7093299718823634E-2</v>
      </c>
      <c r="M14" s="27">
        <f t="shared" si="26"/>
        <v>2.0032565533338875E-2</v>
      </c>
      <c r="N14" s="393"/>
      <c r="O14" s="782">
        <f>'Table 1(Q1''21)'!O14/32.15074</f>
        <v>11.352771351452564</v>
      </c>
      <c r="P14" s="782">
        <f>'Table 1(Q1''21)'!P14/32.15074</f>
        <v>9.4865623621726911</v>
      </c>
      <c r="Q14" s="782">
        <f>'Table 1(Q1''21)'!Q14/32.15074</f>
        <v>9.7975971937193354</v>
      </c>
      <c r="R14" s="782">
        <f>'Table 1(Q1''21)'!R14/32.15074</f>
        <v>9.6420797779460141</v>
      </c>
      <c r="S14" s="782">
        <f>'Table 1(Q1''21)'!S14/32.15074</f>
        <v>9.1755275306260451</v>
      </c>
      <c r="T14" s="782">
        <f>'Table 1(Q1''21)'!T14/32.15074</f>
        <v>8.2424230359861088</v>
      </c>
      <c r="U14" s="782">
        <f>'Table 1(Q1''21)'!U14/32.15074</f>
        <v>8.7089752833060761</v>
      </c>
      <c r="V14" s="782">
        <f>'Table 1(Q1''21)'!V14/32.15074</f>
        <v>10.57518427258595</v>
      </c>
      <c r="W14" s="782">
        <f>'Table 1(Q1''21)'!W14/32.15074</f>
        <v>9.7975971937193354</v>
      </c>
      <c r="X14" s="782">
        <f>'Table 1(Q1''21)'!X14/32.15074</f>
        <v>8.7089752833060761</v>
      </c>
      <c r="Y14" s="782">
        <f>'Table 1(Q1''21)'!Y14/32.15074</f>
        <v>9.3310449463993681</v>
      </c>
      <c r="Z14" s="782">
        <f>'Table 1(Q1''21)'!Z14/32.15074</f>
        <v>10.264149441039304</v>
      </c>
      <c r="AA14" s="782">
        <f>'Table 1(Q1''21)'!AA14/32.15074</f>
        <v>10.264149441039304</v>
      </c>
      <c r="AB14" s="782">
        <f>'Table 1(Q1''21)'!AB14/32.15074</f>
        <v>11.352771351452564</v>
      </c>
      <c r="AC14" s="782">
        <f>'Table 1(Q1''21)'!AC14/32.15074</f>
        <v>10.264149441039304</v>
      </c>
      <c r="AD14" s="782">
        <f>'Table 1(Q1''21)'!AD14/32.15074</f>
        <v>10.730701688359273</v>
      </c>
      <c r="AE14" s="782">
        <f>'Table 1(Q1''21)'!AE14/32.15074</f>
        <v>11.352771351452564</v>
      </c>
      <c r="AF14" s="782">
        <f>'Table 1(Q1''21)'!AF14/32.15074</f>
        <v>11.819323598772533</v>
      </c>
      <c r="AG14" s="968">
        <f>'Table 1(Q1''21)'!AG14/32.15074</f>
        <v>12.522179114715577</v>
      </c>
      <c r="AH14" s="968">
        <f>'Table 1(Q1''21)'!AH14/32.15074</f>
        <v>11.712167047028277</v>
      </c>
      <c r="AI14" s="968">
        <f>'Table 1(Q1''21)'!AI14/32.15074</f>
        <v>12.847566396041465</v>
      </c>
      <c r="AJ14" s="968">
        <f>'Table 1(Q1''21)'!AJ14/32.15074</f>
        <v>12.292735566728281</v>
      </c>
      <c r="AK14" s="968">
        <f>'Table 1(Q1''21)'!AK14/32.15074</f>
        <v>12.230204057755589</v>
      </c>
      <c r="AL14" s="968">
        <f>'Table 1(Q1''21)'!AL14/32.15074</f>
        <v>8.2943986374838978</v>
      </c>
      <c r="AM14" s="968">
        <f>'Table 1(Q1''21)'!AM14/32.15074</f>
        <v>10.784941541691595</v>
      </c>
      <c r="AN14" s="968">
        <f>'Table 1(Q1''21)'!AN14/32.15074</f>
        <v>13.271156378717663</v>
      </c>
      <c r="AO14" s="968">
        <f>'Table 1(Q1''21)'!AO14/32.15074</f>
        <v>13.348801188915575</v>
      </c>
      <c r="AP14" s="27">
        <f t="shared" si="27"/>
        <v>9.1461853447215802E-2</v>
      </c>
      <c r="AQ14" s="27">
        <f t="shared" si="28"/>
        <v>5.8506439063914506E-3</v>
      </c>
      <c r="AR14" s="4"/>
      <c r="AS14" s="381">
        <f>D14-AT14</f>
        <v>18.195537645478769</v>
      </c>
      <c r="AT14" s="381">
        <f>SUM(O14:P14)</f>
        <v>20.839333713625255</v>
      </c>
      <c r="AU14" s="381">
        <f>SUM(Q14:R14)</f>
        <v>19.439676971665349</v>
      </c>
      <c r="AV14" s="381">
        <f>SUM(S14:T14)</f>
        <v>17.417950566612156</v>
      </c>
      <c r="AW14" s="381">
        <f>SUM(U14:V14)</f>
        <v>19.284159555892025</v>
      </c>
      <c r="AX14" s="381">
        <f>SUM(W14:X14)</f>
        <v>18.506572477025411</v>
      </c>
      <c r="AY14" s="381">
        <f>SUM(Y14:Z14)</f>
        <v>19.595194387438674</v>
      </c>
      <c r="AZ14" s="381">
        <f>SUM(AA14:AB14)</f>
        <v>21.616920792491868</v>
      </c>
      <c r="BA14" s="381">
        <f>SUM(AC14:AD14)</f>
        <v>20.994851129398576</v>
      </c>
      <c r="BB14" s="381">
        <f>SUM(AE14:AF14)</f>
        <v>23.172094950225095</v>
      </c>
      <c r="BC14" s="381">
        <f>SUM(AG14:AH14)</f>
        <v>24.234346161743854</v>
      </c>
      <c r="BD14" s="381">
        <f>SUM(AI14:AJ14)</f>
        <v>25.140301962769747</v>
      </c>
      <c r="BE14" s="381">
        <f>SUM(AK14:AL14)</f>
        <v>20.524602695239487</v>
      </c>
      <c r="BF14" s="381">
        <f>SUM(AM14:AN14)</f>
        <v>24.056097920409258</v>
      </c>
      <c r="BG14" s="27">
        <f t="shared" ref="BG14:BG18" si="31">IF(ISERROR(BF14/BD14),"N/A",IF(BD14&lt;0,"N/A",IF(BF14&lt;0,"N/A",IF(BF14/BD14-1&gt;300%,"&gt;±300%",IF(BF14/BD14-1&lt;-300%,"&gt;±300%",BF14/BD14-1)))))</f>
        <v>-4.3126134442063813E-2</v>
      </c>
      <c r="BH14" s="27">
        <f t="shared" si="29"/>
        <v>0.17206156326664845</v>
      </c>
      <c r="BI14" s="20"/>
      <c r="BJ14" s="381">
        <f t="shared" si="30"/>
        <v>45.699297746808725</v>
      </c>
      <c r="BK14" s="20"/>
    </row>
    <row r="15" spans="1:64" x14ac:dyDescent="0.2">
      <c r="A15" s="377"/>
      <c r="B15" s="377" t="s">
        <v>5</v>
      </c>
      <c r="C15" s="782">
        <f>'Table 1(Q1''21)'!C15/32.15074</f>
        <v>26.593478097238197</v>
      </c>
      <c r="D15" s="782">
        <f>'Table 1(Q1''21)'!D15/32.15074</f>
        <v>24.105199444865033</v>
      </c>
      <c r="E15" s="782">
        <f>'Table 1(Q1''21)'!E15/32.15074</f>
        <v>16.018293824652247</v>
      </c>
      <c r="F15" s="782">
        <f>'Table 1(Q1''21)'!F15/32.15074</f>
        <v>19.439676971665349</v>
      </c>
      <c r="G15" s="782">
        <f>'Table 1(Q1''21)'!G15/32.15074</f>
        <v>17.417950566612152</v>
      </c>
      <c r="H15" s="782">
        <f>'Table 1(Q1''21)'!H15/32.15074</f>
        <v>15.707258993105603</v>
      </c>
      <c r="I15" s="968">
        <f>'Table 1(Q1''21)'!I15/32.15074</f>
        <v>14.818827234968273</v>
      </c>
      <c r="J15" s="968">
        <f>'Table 1(Q1''21)'!J15/32.15074</f>
        <v>13.13067695874828</v>
      </c>
      <c r="K15" s="968">
        <f>'Table 1(Q1''21)'!K15/32.15074</f>
        <v>14.165754648306178</v>
      </c>
      <c r="L15" s="27">
        <f>IF(ISERROR(J15/I15),"N/A",IF(I15&lt;0,"N/A",IF(J15&lt;0,"N/A",IF(J15/I15-1&gt;300%,"&gt;±300%",IF(J15/I15-1&lt;-300%,"&gt;±300%",J15/I15-1)))))</f>
        <v>-0.11391928993115141</v>
      </c>
      <c r="M15" s="27">
        <f>IF(ISERROR(K15/J15),"N/A",IF(J15&lt;0,"N/A",IF(K15&lt;0,"N/A",IF(K15/J15-1&gt;300%,"&gt;±300%",IF(K15/J15-1&lt;-300%,"&gt;±300%",K15/J15-1)))))</f>
        <v>7.8828966153818847E-2</v>
      </c>
      <c r="N15" s="393"/>
      <c r="O15" s="532">
        <f>'Table 1(Q1''21)'!O15/32.15074</f>
        <v>6.2206966309329115</v>
      </c>
      <c r="P15" s="532">
        <f>'Table 1(Q1''21)'!P15/32.15074</f>
        <v>5.2875921362929752</v>
      </c>
      <c r="Q15" s="532">
        <f>'Table 1(Q1''21)'!Q15/32.15074</f>
        <v>3.7324179785597473</v>
      </c>
      <c r="R15" s="532">
        <f>'Table 1(Q1''21)'!R15/32.15074</f>
        <v>5.1320747205196522</v>
      </c>
      <c r="S15" s="532">
        <f>'Table 1(Q1''21)'!S15/32.15074</f>
        <v>3.7324179785597473</v>
      </c>
      <c r="T15" s="532">
        <f>'Table 1(Q1''21)'!T15/32.15074</f>
        <v>3.2658657312397787</v>
      </c>
      <c r="U15" s="532">
        <f>'Table 1(Q1''21)'!U15/32.15074</f>
        <v>3.5769005627864243</v>
      </c>
      <c r="V15" s="532">
        <f>'Table 1(Q1''21)'!V15/32.15074</f>
        <v>4.354487641653038</v>
      </c>
      <c r="W15" s="532">
        <f>'Table 1(Q1''21)'!W15/32.15074</f>
        <v>6.0651792151595894</v>
      </c>
      <c r="X15" s="532">
        <f>'Table 1(Q1''21)'!X15/32.15074</f>
        <v>5.5986269678396203</v>
      </c>
      <c r="Y15" s="532">
        <f>'Table 1(Q1''21)'!Y15/32.15074</f>
        <v>3.7324179785597473</v>
      </c>
      <c r="Z15" s="532">
        <f>'Table 1(Q1''21)'!Z15/32.15074</f>
        <v>4.6655224731996841</v>
      </c>
      <c r="AA15" s="532">
        <f>'Table 1(Q1''21)'!AA15/32.15074</f>
        <v>4.6655224731996841</v>
      </c>
      <c r="AB15" s="532">
        <f>'Table 1(Q1''21)'!AB15/32.15074</f>
        <v>4.354487641653038</v>
      </c>
      <c r="AC15" s="532">
        <f>'Table 1(Q1''21)'!AC15/32.15074</f>
        <v>4.0434528101063929</v>
      </c>
      <c r="AD15" s="532">
        <f>'Table 1(Q1''21)'!AD15/32.15074</f>
        <v>4.1989702258797159</v>
      </c>
      <c r="AE15" s="532">
        <f>'Table 1(Q1''21)'!AE15/32.15074</f>
        <v>3.8879353943330699</v>
      </c>
      <c r="AF15" s="532">
        <f>'Table 1(Q1''21)'!AF15/32.15074</f>
        <v>3.5769005627864243</v>
      </c>
      <c r="AG15" s="968">
        <f>'Table 1(Q1''21)'!AG15/32.15074</f>
        <v>3.7455711835466441</v>
      </c>
      <c r="AH15" s="968">
        <f>'Table 1(Q1''21)'!AH15/32.15074</f>
        <v>3.7032715978937705</v>
      </c>
      <c r="AI15" s="968">
        <f>'Table 1(Q1''21)'!AI15/32.15074</f>
        <v>3.6193370759778576</v>
      </c>
      <c r="AJ15" s="968">
        <f>'Table 1(Q1''21)'!AJ15/32.15074</f>
        <v>3.7506473775500009</v>
      </c>
      <c r="AK15" s="968">
        <f>'Table 1(Q1''21)'!AK15/32.15074</f>
        <v>2.1720275975006245</v>
      </c>
      <c r="AL15" s="968">
        <f>'Table 1(Q1''21)'!AL15/32.15074</f>
        <v>3.018995463280969</v>
      </c>
      <c r="AM15" s="968">
        <f>'Table 1(Q1''21)'!AM15/32.15074</f>
        <v>3.773881443040203</v>
      </c>
      <c r="AN15" s="968">
        <f>'Table 1(Q1''21)'!AN15/32.15074</f>
        <v>4.1657724549264827</v>
      </c>
      <c r="AO15" s="968">
        <f>'Table 1(Q1''21)'!AO15/32.15074</f>
        <v>3.6678383794643552</v>
      </c>
      <c r="AP15" s="27">
        <f t="shared" si="27"/>
        <v>0.68867024695495416</v>
      </c>
      <c r="AQ15" s="27">
        <f t="shared" si="28"/>
        <v>-0.11952983050556831</v>
      </c>
      <c r="AR15" s="4"/>
      <c r="AS15" s="381">
        <f>D15-AT15</f>
        <v>12.596910677639146</v>
      </c>
      <c r="AT15" s="381">
        <f>SUM(O15:P15)</f>
        <v>11.508288767225887</v>
      </c>
      <c r="AU15" s="381">
        <f>SUM(Q15:R15)</f>
        <v>8.8644926990793991</v>
      </c>
      <c r="AV15" s="381">
        <f>SUM(S15:T15)</f>
        <v>6.9982837097995265</v>
      </c>
      <c r="AW15" s="381">
        <f>SUM(U15:V15)</f>
        <v>7.9313882044394628</v>
      </c>
      <c r="AX15" s="381">
        <f>SUM(W15:X15)</f>
        <v>11.66380618299921</v>
      </c>
      <c r="AY15" s="381">
        <f>SUM(Y15:Z15)</f>
        <v>8.3979404517594318</v>
      </c>
      <c r="AZ15" s="381">
        <f>SUM(AA15:AB15)</f>
        <v>9.0200101148527221</v>
      </c>
      <c r="BA15" s="381">
        <f>SUM(AC15:AD15)</f>
        <v>8.2424230359861088</v>
      </c>
      <c r="BB15" s="381">
        <f>SUM(AE15:AF15)</f>
        <v>7.4648359571194938</v>
      </c>
      <c r="BC15" s="381">
        <f>SUM(AG15:AH15)</f>
        <v>7.4488427814404146</v>
      </c>
      <c r="BD15" s="381">
        <f>SUM(AI15:AJ15)</f>
        <v>7.3699844535278585</v>
      </c>
      <c r="BE15" s="381">
        <f>SUM(AK15:AL15)</f>
        <v>5.1910230607815935</v>
      </c>
      <c r="BF15" s="381">
        <f>SUM(AM15:AN15)</f>
        <v>7.9396538979666857</v>
      </c>
      <c r="BG15" s="27">
        <f t="shared" si="31"/>
        <v>7.7295881427014157E-2</v>
      </c>
      <c r="BH15" s="27">
        <f t="shared" si="29"/>
        <v>0.52949694212516962</v>
      </c>
      <c r="BI15" s="20"/>
      <c r="BJ15" s="381">
        <f t="shared" si="30"/>
        <v>14.62648774071201</v>
      </c>
      <c r="BK15" s="20"/>
    </row>
    <row r="16" spans="1:64" x14ac:dyDescent="0.2">
      <c r="A16" s="377"/>
      <c r="B16" s="377" t="s">
        <v>6</v>
      </c>
      <c r="C16" s="782">
        <f>'Table 1(Q1''21)'!C16/32.15074</f>
        <v>0.15551741577332279</v>
      </c>
      <c r="D16" s="782">
        <f>'Table 1(Q1''21)'!D16/32.15074</f>
        <v>0.15551741577332279</v>
      </c>
      <c r="E16" s="782">
        <f>'Table 1(Q1''21)'!E16/32.15074</f>
        <v>0.15551741577332279</v>
      </c>
      <c r="F16" s="782">
        <f>'Table 1(Q1''21)'!F16/32.15074</f>
        <v>0.15551741577332279</v>
      </c>
      <c r="G16" s="782">
        <f>'Table 1(Q1''21)'!G16/32.15074</f>
        <v>0.31103483154664557</v>
      </c>
      <c r="H16" s="782">
        <f>'Table 1(Q1''21)'!H16/32.15074</f>
        <v>0.31103483154664557</v>
      </c>
      <c r="I16" s="968">
        <f>'Table 1(Q1''21)'!I16/32.15074</f>
        <v>1.7799190212017195</v>
      </c>
      <c r="J16" s="968">
        <f>'Table 1(Q1''21)'!J16/32.15074</f>
        <v>1.7443690909304164</v>
      </c>
      <c r="K16" s="968">
        <f>'Table 1(Q1''21)'!K16/32.15074</f>
        <v>1.8048018077254511</v>
      </c>
      <c r="L16" s="27">
        <f t="shared" si="26"/>
        <v>-1.9972779574714328E-2</v>
      </c>
      <c r="M16" s="27">
        <f t="shared" si="26"/>
        <v>3.4644455183966194E-2</v>
      </c>
      <c r="N16" s="393"/>
      <c r="O16" s="532">
        <f>'Table 1(Q1''21)'!O16/32.15074</f>
        <v>0</v>
      </c>
      <c r="P16" s="532">
        <f>'Table 1(Q1''21)'!P16/32.15074</f>
        <v>0</v>
      </c>
      <c r="Q16" s="782">
        <f>'Table 1(Q1''21)'!Q16/32.15074</f>
        <v>0</v>
      </c>
      <c r="R16" s="782">
        <f>'Table 1(Q1''21)'!R16/32.15074</f>
        <v>0</v>
      </c>
      <c r="S16" s="782">
        <f>'Table 1(Q1''21)'!S16/32.15074</f>
        <v>0</v>
      </c>
      <c r="T16" s="782">
        <f>'Table 1(Q1''21)'!T16/32.15074</f>
        <v>0</v>
      </c>
      <c r="U16" s="782">
        <f>'Table 1(Q1''21)'!U16/32.15074</f>
        <v>0</v>
      </c>
      <c r="V16" s="782">
        <f>'Table 1(Q1''21)'!V16/32.15074</f>
        <v>0</v>
      </c>
      <c r="W16" s="782">
        <f>'Table 1(Q1''21)'!W16/32.15074</f>
        <v>0</v>
      </c>
      <c r="X16" s="782">
        <f>'Table 1(Q1''21)'!X16/32.15074</f>
        <v>0</v>
      </c>
      <c r="Y16" s="782">
        <f>'Table 1(Q1''21)'!Y16/32.15074</f>
        <v>0</v>
      </c>
      <c r="Z16" s="782">
        <f>'Table 1(Q1''21)'!Z16/32.15074</f>
        <v>0</v>
      </c>
      <c r="AA16" s="782">
        <f>'Table 1(Q1''21)'!AA16/32.15074</f>
        <v>0</v>
      </c>
      <c r="AB16" s="782">
        <f>'Table 1(Q1''21)'!AB16/32.15074</f>
        <v>0</v>
      </c>
      <c r="AC16" s="782">
        <f>'Table 1(Q1''21)'!AC16/32.15074</f>
        <v>0</v>
      </c>
      <c r="AD16" s="782">
        <f>'Table 1(Q1''21)'!AD16/32.15074</f>
        <v>0</v>
      </c>
      <c r="AE16" s="782">
        <f>'Table 1(Q1''21)'!AE16/32.15074</f>
        <v>0</v>
      </c>
      <c r="AF16" s="782">
        <f>'Table 1(Q1''21)'!AF16/32.15074</f>
        <v>0</v>
      </c>
      <c r="AG16" s="968">
        <f>'Table 1(Q1''21)'!AG16/32.15074</f>
        <v>0.46277894551244708</v>
      </c>
      <c r="AH16" s="968">
        <f>'Table 1(Q1''21)'!AH16/32.15074</f>
        <v>0.42718056508841262</v>
      </c>
      <c r="AI16" s="968">
        <f>'Table 1(Q1''21)'!AI16/32.15074</f>
        <v>0.42273076753540834</v>
      </c>
      <c r="AJ16" s="968">
        <f>'Table 1(Q1''21)'!AJ16/32.15074</f>
        <v>0.46722874306545137</v>
      </c>
      <c r="AK16" s="968">
        <f>'Table 1(Q1''21)'!AK16/32.15074</f>
        <v>0.41695860512340271</v>
      </c>
      <c r="AL16" s="968">
        <f>'Table 1(Q1''21)'!AL16/32.15074</f>
        <v>0.4132706687688561</v>
      </c>
      <c r="AM16" s="968">
        <f>'Table 1(Q1''21)'!AM16/32.15074</f>
        <v>0.44549913557648241</v>
      </c>
      <c r="AN16" s="968">
        <f>'Table 1(Q1''21)'!AN16/32.15074</f>
        <v>0.46882674794248075</v>
      </c>
      <c r="AO16" s="968">
        <f>'Table 1(Q1''21)'!AO16/32.15074</f>
        <v>0.44110679615546533</v>
      </c>
      <c r="AP16" s="27">
        <f t="shared" si="27"/>
        <v>5.7915080143065456E-2</v>
      </c>
      <c r="AQ16" s="27">
        <f t="shared" si="28"/>
        <v>-5.9126216472649484E-2</v>
      </c>
      <c r="AR16" s="4"/>
      <c r="AS16" s="381">
        <f>D16-AT16</f>
        <v>0.15551741577332279</v>
      </c>
      <c r="AT16" s="381">
        <f>SUM(O16:P16)</f>
        <v>0</v>
      </c>
      <c r="AU16" s="381">
        <f>SUM(Q16:R16)</f>
        <v>0</v>
      </c>
      <c r="AV16" s="381">
        <f>SUM(S16:T16)</f>
        <v>0</v>
      </c>
      <c r="AW16" s="381">
        <f>SUM(U16:V16)</f>
        <v>0</v>
      </c>
      <c r="AX16" s="381">
        <f>SUM(W16:X16)</f>
        <v>0</v>
      </c>
      <c r="AY16" s="381">
        <f>SUM(Y16:Z16)</f>
        <v>0</v>
      </c>
      <c r="AZ16" s="381">
        <f>SUM(AA16:AB16)</f>
        <v>0</v>
      </c>
      <c r="BA16" s="381">
        <f>SUM(AC16:AD16)</f>
        <v>0</v>
      </c>
      <c r="BB16" s="381">
        <f>SUM(AE16:AF16)</f>
        <v>0</v>
      </c>
      <c r="BC16" s="381">
        <f>SUM(AG16:AH16)</f>
        <v>0.88995951060085976</v>
      </c>
      <c r="BD16" s="381">
        <f>SUM(AI16:AJ16)</f>
        <v>0.88995951060085976</v>
      </c>
      <c r="BE16" s="381">
        <f>SUM(AK16:AL16)</f>
        <v>0.83022927389225876</v>
      </c>
      <c r="BF16" s="381">
        <f>SUM(AM16:AN16)</f>
        <v>0.91432588351896316</v>
      </c>
      <c r="BG16" s="27">
        <f t="shared" si="31"/>
        <v>2.7379192679959585E-2</v>
      </c>
      <c r="BH16" s="27">
        <f t="shared" si="29"/>
        <v>0.10129323582200955</v>
      </c>
      <c r="BI16" s="20"/>
      <c r="BJ16" s="381">
        <f t="shared" si="30"/>
        <v>1.7687033484432846</v>
      </c>
      <c r="BK16" s="20"/>
    </row>
    <row r="17" spans="1:63" x14ac:dyDescent="0.2">
      <c r="A17" s="388"/>
      <c r="B17" s="4"/>
      <c r="C17" s="776">
        <f>'Table 1(Q1''21)'!C17/32.15074</f>
        <v>0</v>
      </c>
      <c r="D17" s="776"/>
      <c r="E17" s="776"/>
      <c r="F17" s="776"/>
      <c r="G17" s="776"/>
      <c r="H17" s="776"/>
      <c r="I17" s="959"/>
      <c r="J17" s="378"/>
      <c r="K17" s="378"/>
      <c r="L17" s="393"/>
      <c r="M17" s="587"/>
      <c r="N17" s="393"/>
      <c r="O17" s="529">
        <f>'Table 1(Q1''21)'!O17/32.15074</f>
        <v>0</v>
      </c>
      <c r="P17" s="529">
        <f>'Table 1(Q1''21)'!P17/32.15074</f>
        <v>0</v>
      </c>
      <c r="Q17" s="529">
        <f>'Table 1(Q1''21)'!Q17/32.15074</f>
        <v>0</v>
      </c>
      <c r="R17" s="529">
        <f>'Table 1(Q1''21)'!R17/32.15074</f>
        <v>0</v>
      </c>
      <c r="S17" s="529">
        <f>'Table 1(Q1''21)'!S17/32.15074</f>
        <v>0</v>
      </c>
      <c r="T17" s="529">
        <f>'Table 1(Q1''21)'!T17/32.15074</f>
        <v>0</v>
      </c>
      <c r="U17" s="529">
        <f>'Table 1(Q1''21)'!U17/32.15074</f>
        <v>0</v>
      </c>
      <c r="V17" s="529">
        <f>'Table 1(Q1''21)'!V17/32.15074</f>
        <v>0</v>
      </c>
      <c r="W17" s="529">
        <f>'Table 1(Q1''21)'!W17/32.15074</f>
        <v>0</v>
      </c>
      <c r="X17" s="529">
        <f>'Table 1(Q1''21)'!X17/32.15074</f>
        <v>0</v>
      </c>
      <c r="Y17" s="529">
        <f>'Table 1(Q1''21)'!Y17/32.15074</f>
        <v>0</v>
      </c>
      <c r="Z17" s="529">
        <f>'Table 1(Q1''21)'!Z17/32.15074</f>
        <v>0</v>
      </c>
      <c r="AA17" s="529">
        <f>'Table 1(Q1''21)'!AA17/32.15074</f>
        <v>0</v>
      </c>
      <c r="AB17" s="529">
        <f>'Table 1(Q1''21)'!AB17/32.15074</f>
        <v>0</v>
      </c>
      <c r="AC17" s="529">
        <f>'Table 1(Q1''21)'!AC17/32.15074</f>
        <v>0</v>
      </c>
      <c r="AD17" s="529">
        <f>'Table 1(Q1''21)'!AD17/32.15074</f>
        <v>0</v>
      </c>
      <c r="AE17" s="529">
        <f>'Table 1(Q1''21)'!AE17/32.15074</f>
        <v>0</v>
      </c>
      <c r="AF17" s="529">
        <f>'Table 1(Q1''21)'!AF17/32.15074</f>
        <v>0</v>
      </c>
      <c r="AG17" s="393">
        <f>'Table 1(Q1''21)'!AG17/32.15074</f>
        <v>0</v>
      </c>
      <c r="AH17" s="393">
        <f>'Table 1(Q1''21)'!AH17/32.15074</f>
        <v>0</v>
      </c>
      <c r="AI17" s="393">
        <f>'Table 1(Q1''21)'!AI17/32.15074</f>
        <v>0</v>
      </c>
      <c r="AJ17" s="393">
        <f>'Table 1(Q1''21)'!AJ17/32.15074</f>
        <v>0</v>
      </c>
      <c r="AK17" s="696">
        <f>'Table 1(Q1''21)'!AK17/32.15074</f>
        <v>0</v>
      </c>
      <c r="AL17" s="393">
        <f>'Table 1(Q1''21)'!AL17/32.15074</f>
        <v>0</v>
      </c>
      <c r="AM17" s="393">
        <f>'Table 1(Q1''21)'!AM17/32.15074</f>
        <v>0</v>
      </c>
      <c r="AN17" s="393">
        <f>'Table 1(Q1''21)'!AN17/32.15074</f>
        <v>0</v>
      </c>
      <c r="AO17" s="393">
        <f>'Table 1(Q1''21)'!AO17/32.15074</f>
        <v>0</v>
      </c>
      <c r="AP17" s="916" t="str">
        <f t="shared" si="27"/>
        <v>N/A</v>
      </c>
      <c r="AQ17" s="916" t="str">
        <f t="shared" si="28"/>
        <v>N/A</v>
      </c>
      <c r="AR17" s="4"/>
      <c r="AS17" s="942"/>
      <c r="AT17" s="377"/>
      <c r="AU17" s="377"/>
      <c r="AV17" s="377"/>
      <c r="AW17" s="377"/>
      <c r="AX17" s="377"/>
      <c r="AY17" s="377"/>
      <c r="AZ17" s="377"/>
      <c r="BA17" s="377"/>
      <c r="BB17" s="377"/>
      <c r="BC17" s="377"/>
      <c r="BD17" s="377"/>
      <c r="BE17" s="377"/>
      <c r="BF17" s="377"/>
      <c r="BG17" s="27" t="str">
        <f t="shared" si="31"/>
        <v>N/A</v>
      </c>
      <c r="BH17" s="27" t="str">
        <f t="shared" si="29"/>
        <v>N/A</v>
      </c>
      <c r="BI17" s="20"/>
      <c r="BJ17" s="377"/>
      <c r="BK17" s="20"/>
    </row>
    <row r="18" spans="1:63" x14ac:dyDescent="0.2">
      <c r="A18" s="34" t="s">
        <v>25</v>
      </c>
      <c r="B18" s="392"/>
      <c r="C18" s="392">
        <f>'Table 1(Q1''21)'!C18/32.15074</f>
        <v>243.69579051679682</v>
      </c>
      <c r="D18" s="392">
        <f>'Table 1(Q1''21)'!D18/32.15074</f>
        <v>225.81128770286469</v>
      </c>
      <c r="E18" s="392">
        <f>'Table 1(Q1''21)'!E18/32.15074</f>
        <v>245.56199950607669</v>
      </c>
      <c r="F18" s="392">
        <f>'Table 1(Q1''21)'!F18/32.15074</f>
        <v>246.18406916916999</v>
      </c>
      <c r="G18" s="392">
        <f>'Table 1(Q1''21)'!G18/32.15074</f>
        <v>250.53855681082302</v>
      </c>
      <c r="H18" s="392">
        <f>'Table 1(Q1''21)'!H18/32.15074</f>
        <v>251.00510905814301</v>
      </c>
      <c r="I18" s="964">
        <f>'Table 1(Q1''21)'!I18/32.15074</f>
        <v>255.62675802810938</v>
      </c>
      <c r="J18" s="392">
        <f>'Table 1(Q1''21)'!J18/32.15074</f>
        <v>211.48671796214788</v>
      </c>
      <c r="K18" s="392">
        <f>'Table 1(Q1''21)'!K18/32.15074</f>
        <v>245.18079604264435</v>
      </c>
      <c r="L18" s="940">
        <f>IF(ISERROR(J18/I18),"N/A",IF(I18&lt;0,"N/A",IF(J18&lt;0,"N/A",IF(J18/I18-1&gt;300%,"&gt;±300%",IF(J18/I18-1&lt;-300%,"&gt;±300%",J18/I18-1)))))</f>
        <v>-0.17267378582138782</v>
      </c>
      <c r="M18" s="940">
        <f>IF(ISERROR(K18/J18),"N/A",IF(J18&lt;0,"N/A",IF(K18&lt;0,"N/A",IF(K18/J18-1&gt;300%,"&gt;±300%",IF(K18/J18-1&lt;-300%,"&gt;±300%",K18/J18-1)))))</f>
        <v>0.15932006702438439</v>
      </c>
      <c r="N18" s="393"/>
      <c r="O18" s="392">
        <f>'Table 1(Q1''21)'!O18/32.15074</f>
        <v>60.496274735822567</v>
      </c>
      <c r="P18" s="392">
        <f>'Table 1(Q1''21)'!P18/32.15074</f>
        <v>57.541443836129432</v>
      </c>
      <c r="Q18" s="392">
        <f>'Table 1(Q1''21)'!Q18/32.15074</f>
        <v>57.696961251902756</v>
      </c>
      <c r="R18" s="392">
        <f>'Table 1(Q1''21)'!R18/32.15074</f>
        <v>62.673518556649086</v>
      </c>
      <c r="S18" s="392">
        <f>'Table 1(Q1''21)'!S18/32.15074</f>
        <v>65.161797209022254</v>
      </c>
      <c r="T18" s="392">
        <f>'Table 1(Q1''21)'!T18/32.15074</f>
        <v>60.340757320049242</v>
      </c>
      <c r="U18" s="392">
        <f>'Table 1(Q1''21)'!U18/32.15074</f>
        <v>56.608339341489497</v>
      </c>
      <c r="V18" s="392">
        <f>'Table 1(Q1''21)'!V18/32.15074</f>
        <v>68.116628108715389</v>
      </c>
      <c r="W18" s="392">
        <f>'Table 1(Q1''21)'!W18/32.15074</f>
        <v>62.984553388195735</v>
      </c>
      <c r="X18" s="392">
        <f>'Table 1(Q1''21)'!X18/32.15074</f>
        <v>58.474548330769373</v>
      </c>
      <c r="Y18" s="392">
        <f>'Table 1(Q1''21)'!Y18/32.15074</f>
        <v>55.519717431076238</v>
      </c>
      <c r="Z18" s="392">
        <f>'Table 1(Q1''21)'!Z18/32.15074</f>
        <v>65.628349456342221</v>
      </c>
      <c r="AA18" s="392">
        <f>'Table 1(Q1''21)'!AA18/32.15074</f>
        <v>63.295588219742378</v>
      </c>
      <c r="AB18" s="392">
        <f>'Table 1(Q1''21)'!AB18/32.15074</f>
        <v>65.783866872115539</v>
      </c>
      <c r="AC18" s="392">
        <f>'Table 1(Q1''21)'!AC18/32.15074</f>
        <v>54.586612936436303</v>
      </c>
      <c r="AD18" s="392">
        <f>'Table 1(Q1''21)'!AD18/32.15074</f>
        <v>66.561453950982155</v>
      </c>
      <c r="AE18" s="392">
        <f>'Table 1(Q1''21)'!AE18/32.15074</f>
        <v>66.405936535208838</v>
      </c>
      <c r="AF18" s="392">
        <f>'Table 1(Q1''21)'!AF18/32.15074</f>
        <v>63.451105635515702</v>
      </c>
      <c r="AG18" s="392">
        <f>'Table 1(Q1''21)'!AG18/32.15074</f>
        <v>58.163470429927635</v>
      </c>
      <c r="AH18" s="392">
        <f>'Table 1(Q1''21)'!AH18/32.15074</f>
        <v>66.77442363355064</v>
      </c>
      <c r="AI18" s="392">
        <f>'Table 1(Q1''21)'!AI18/32.15074</f>
        <v>63.570130548660572</v>
      </c>
      <c r="AJ18" s="392">
        <f>'Table 1(Q1''21)'!AJ18/32.15074</f>
        <v>67.117052743192417</v>
      </c>
      <c r="AK18" s="964">
        <f>'Table 1(Q1''21)'!AK18/32.15074</f>
        <v>54.844879608635694</v>
      </c>
      <c r="AL18" s="392">
        <f>'Table 1(Q1''21)'!AL18/32.15074</f>
        <v>41.923338804866532</v>
      </c>
      <c r="AM18" s="392">
        <f>'Table 1(Q1''21)'!AM18/32.15074</f>
        <v>57.921667311232774</v>
      </c>
      <c r="AN18" s="392">
        <f>'Table 1(Q1''21)'!AN18/32.15074</f>
        <v>56.910483241985759</v>
      </c>
      <c r="AO18" s="392">
        <f>'Table 1(Q1''21)'!AO18/32.15074</f>
        <v>60.65826835293857</v>
      </c>
      <c r="AP18" s="965">
        <f>IF(ISERROR(AO18/AK18),"N/A",IF(AK18&lt;0,"N/A",IF(AO18&lt;0,"N/A",IF(AO18/AK18-1&gt;300%,"&gt;±300%",IF(AO18/AK18-1&lt;-300%,"&gt;±300%",AO18/AK18-1)))))</f>
        <v>0.10599692780413217</v>
      </c>
      <c r="AQ18" s="965">
        <f>IF(ISERROR(AO18/AN18),"N/A",IF(AN18&lt;0,"N/A",IF(AO18&lt;0,"N/A",IF(AO18/AN18-1&gt;300%,"&gt;±300%",IF(AO18/AN18-1&lt;-300%,"&gt;±300%",AO18/AN18-1)))))</f>
        <v>6.5854037735316284E-2</v>
      </c>
      <c r="AR18" s="4"/>
      <c r="AS18" s="392">
        <f t="shared" ref="AS18:AY18" si="32">AS11+AS13</f>
        <v>61.118344398915866</v>
      </c>
      <c r="AT18" s="392">
        <f t="shared" si="32"/>
        <v>118.037718571952</v>
      </c>
      <c r="AU18" s="392">
        <f t="shared" si="32"/>
        <v>120.37047980855183</v>
      </c>
      <c r="AV18" s="392">
        <f t="shared" si="32"/>
        <v>125.50255452907149</v>
      </c>
      <c r="AW18" s="392">
        <f t="shared" si="32"/>
        <v>124.72496745020487</v>
      </c>
      <c r="AX18" s="392">
        <f t="shared" si="32"/>
        <v>121.4591017189651</v>
      </c>
      <c r="AY18" s="392">
        <f t="shared" si="32"/>
        <v>121.14806688741845</v>
      </c>
      <c r="AZ18" s="392">
        <f>SUM(AA18:AB18)</f>
        <v>129.07945509185791</v>
      </c>
      <c r="BA18" s="392">
        <f>SUM(AC18:AD18)</f>
        <v>121.14806688741845</v>
      </c>
      <c r="BB18" s="392">
        <f>SUM(AE18:AF18)</f>
        <v>129.85704217072453</v>
      </c>
      <c r="BC18" s="392">
        <f>SUM(AG18:AH18)</f>
        <v>124.93789406347827</v>
      </c>
      <c r="BD18" s="392">
        <f>SUM(AI18:AJ18)</f>
        <v>130.68718329185299</v>
      </c>
      <c r="BE18" s="392">
        <f>SUM(AK18:AL18)</f>
        <v>96.768218413502225</v>
      </c>
      <c r="BF18" s="392">
        <f>SUM(AM18:AN18)</f>
        <v>114.83215055321853</v>
      </c>
      <c r="BG18" s="965">
        <f t="shared" si="31"/>
        <v>-0.12132048713014743</v>
      </c>
      <c r="BH18" s="965">
        <f>IF(ISERROR(BF18/BE18),"N/A",IF(BE18&lt;0,"N/A",IF(BF18&lt;0,"N/A",IF(BF18/BE18-1&gt;300%,"&gt;±300%",IF(BF18/BE18-1&lt;-300%,"&gt;±300%",BF18/BE18-1)))))</f>
        <v>0.18667215782073154</v>
      </c>
      <c r="BI18" s="935"/>
      <c r="BJ18" s="392">
        <f>SUM(AL18:AO18)</f>
        <v>217.41375771102364</v>
      </c>
      <c r="BK18" s="20"/>
    </row>
    <row r="19" spans="1:63" x14ac:dyDescent="0.2">
      <c r="A19" s="3"/>
      <c r="B19" s="4"/>
      <c r="C19" s="776">
        <f>'Table 1(Q1''21)'!C19/32.15074</f>
        <v>0</v>
      </c>
      <c r="D19" s="776"/>
      <c r="E19" s="776"/>
      <c r="F19" s="776"/>
      <c r="G19" s="776"/>
      <c r="H19" s="776"/>
      <c r="I19" s="958"/>
      <c r="J19" s="378"/>
      <c r="K19" s="378"/>
      <c r="L19" s="378"/>
      <c r="M19" s="916"/>
      <c r="N19" s="393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542"/>
      <c r="Z19" s="542"/>
      <c r="AA19" s="542"/>
      <c r="AB19" s="542"/>
      <c r="AC19" s="542"/>
      <c r="AD19" s="542"/>
      <c r="AE19" s="542"/>
      <c r="AF19" s="542"/>
      <c r="AG19" s="4"/>
      <c r="AH19" s="4"/>
      <c r="AI19" s="4"/>
      <c r="AJ19" s="4"/>
      <c r="AK19" s="969"/>
      <c r="AL19" s="4"/>
      <c r="AM19" s="4"/>
      <c r="AN19" s="4"/>
      <c r="AO19" s="4"/>
      <c r="AP19" s="916"/>
      <c r="AQ19" s="916"/>
      <c r="AR19" s="4"/>
      <c r="AS19" s="943"/>
      <c r="AT19" s="381"/>
      <c r="AU19" s="381"/>
      <c r="AV19" s="381"/>
      <c r="AW19" s="381"/>
      <c r="AX19" s="381"/>
      <c r="AY19" s="381"/>
      <c r="AZ19" s="381"/>
      <c r="BA19" s="381"/>
      <c r="BB19" s="381"/>
      <c r="BC19" s="381"/>
      <c r="BD19" s="381"/>
      <c r="BE19" s="381"/>
      <c r="BF19" s="381"/>
      <c r="BG19" s="27"/>
      <c r="BH19" s="27"/>
      <c r="BI19" s="20"/>
      <c r="BJ19" s="381"/>
      <c r="BK19" s="20"/>
    </row>
    <row r="20" spans="1:63" x14ac:dyDescent="0.2">
      <c r="A20" s="119" t="s">
        <v>32</v>
      </c>
      <c r="B20" s="5"/>
      <c r="C20" s="535">
        <f>'Table 1(Q1''21)'!C20/32.15074</f>
        <v>0</v>
      </c>
      <c r="D20" s="535"/>
      <c r="E20" s="535"/>
      <c r="F20" s="535"/>
      <c r="G20" s="535"/>
      <c r="H20" s="535"/>
      <c r="I20" s="960"/>
      <c r="J20" s="379"/>
      <c r="K20" s="379"/>
      <c r="L20" s="11"/>
      <c r="M20" s="171"/>
      <c r="N20" s="393"/>
      <c r="O20" s="970"/>
      <c r="P20" s="970"/>
      <c r="Q20" s="970"/>
      <c r="R20" s="970"/>
      <c r="S20" s="970"/>
      <c r="T20" s="970"/>
      <c r="U20" s="970"/>
      <c r="V20" s="970"/>
      <c r="W20" s="970"/>
      <c r="X20" s="970"/>
      <c r="Y20" s="970"/>
      <c r="Z20" s="970"/>
      <c r="AA20" s="970"/>
      <c r="AB20" s="970"/>
      <c r="AC20" s="970"/>
      <c r="AD20" s="970"/>
      <c r="AE20" s="970"/>
      <c r="AF20" s="970"/>
      <c r="AG20" s="28"/>
      <c r="AH20" s="28"/>
      <c r="AI20" s="28"/>
      <c r="AJ20" s="28"/>
      <c r="AK20" s="971"/>
      <c r="AL20" s="943"/>
      <c r="AM20" s="943"/>
      <c r="AN20" s="943"/>
      <c r="AO20" s="943"/>
      <c r="AP20" s="27"/>
      <c r="AQ20" s="27"/>
      <c r="AR20" s="4"/>
      <c r="AS20" s="942"/>
      <c r="AT20" s="377"/>
      <c r="AU20" s="377"/>
      <c r="AV20" s="377"/>
      <c r="AW20" s="377"/>
      <c r="AX20" s="377"/>
      <c r="AY20" s="377"/>
      <c r="AZ20" s="377"/>
      <c r="BA20" s="377"/>
      <c r="BB20" s="377"/>
      <c r="BC20" s="377"/>
      <c r="BD20" s="377"/>
      <c r="BE20" s="377"/>
      <c r="BF20" s="377"/>
      <c r="BG20" s="27"/>
      <c r="BH20" s="27"/>
      <c r="BI20" s="20"/>
      <c r="BJ20" s="377"/>
      <c r="BK20" s="20"/>
    </row>
    <row r="21" spans="1:63" s="382" customFormat="1" x14ac:dyDescent="0.2">
      <c r="A21" s="388" t="s">
        <v>27</v>
      </c>
      <c r="B21" s="378"/>
      <c r="C21" s="776">
        <f>SUM(C22:C23)</f>
        <v>97.353902274100065</v>
      </c>
      <c r="D21" s="776">
        <f t="shared" ref="D21:J21" si="33">SUM(D22:D23)</f>
        <v>100.9308028368865</v>
      </c>
      <c r="E21" s="776">
        <f t="shared" si="33"/>
        <v>100.9308028368865</v>
      </c>
      <c r="F21" s="776">
        <f t="shared" si="33"/>
        <v>104.19666856812628</v>
      </c>
      <c r="G21" s="776">
        <f t="shared" si="33"/>
        <v>102.3304595788464</v>
      </c>
      <c r="H21" s="776">
        <f t="shared" si="33"/>
        <v>95.643210700593514</v>
      </c>
      <c r="I21" s="972">
        <f t="shared" si="33"/>
        <v>88.287662753836429</v>
      </c>
      <c r="J21" s="973">
        <f t="shared" si="33"/>
        <v>73.661078548210696</v>
      </c>
      <c r="K21" s="973">
        <f>SUM(K22:K23)</f>
        <v>90.980102116332063</v>
      </c>
      <c r="L21" s="916">
        <f t="shared" ref="L21:M22" si="34">IF(ISERROR(J21/I21),"N/A",IF(I21&lt;0,"N/A",IF(J21&lt;0,"N/A",IF(J21/I21-1&gt;300%,"&gt;±300%",IF(J21/I21-1&lt;-300%,"&gt;±300%",J21/I21-1)))))</f>
        <v>-0.16566962754929371</v>
      </c>
      <c r="M21" s="916">
        <f>IF(ISERROR(K21/J21),"N/A",IF(J21&lt;0,"N/A",IF(K21&lt;0,"N/A",IF(K21/J21-1&gt;300%,"&gt;±300%",IF(K21/J21-1&lt;-300%,"&gt;±300%",K21/J21-1)))))</f>
        <v>0.23511770271984522</v>
      </c>
      <c r="N21" s="393"/>
      <c r="O21" s="776">
        <f>'Table 1(Q1''21)'!O21/32.15074</f>
        <v>23.638647197545065</v>
      </c>
      <c r="P21" s="776">
        <f>'Table 1(Q1''21)'!P21/32.15074</f>
        <v>25.193821355278292</v>
      </c>
      <c r="Q21" s="776">
        <f>'Table 1(Q1''21)'!Q21/32.15074</f>
        <v>25.971408434144909</v>
      </c>
      <c r="R21" s="776">
        <f>'Table 1(Q1''21)'!R21/32.15074</f>
        <v>25.660373602598263</v>
      </c>
      <c r="S21" s="776">
        <f>'Table 1(Q1''21)'!S21/32.15074</f>
        <v>24.105199444865033</v>
      </c>
      <c r="T21" s="776">
        <f>'Table 1(Q1''21)'!T21/32.15074</f>
        <v>25.349338771051617</v>
      </c>
      <c r="U21" s="776">
        <f>'Table 1(Q1''21)'!U21/32.15074</f>
        <v>26.748995513011522</v>
      </c>
      <c r="V21" s="776">
        <f>'Table 1(Q1''21)'!V21/32.15074</f>
        <v>26.748995513011522</v>
      </c>
      <c r="W21" s="776">
        <f>'Table 1(Q1''21)'!W21/32.15074</f>
        <v>24.260716860638357</v>
      </c>
      <c r="X21" s="776">
        <f>'Table 1(Q1''21)'!X21/32.15074</f>
        <v>26.12692584991823</v>
      </c>
      <c r="Y21" s="776">
        <f>'Table 1(Q1''21)'!Y21/32.15074</f>
        <v>26.282443265691551</v>
      </c>
      <c r="Z21" s="776">
        <f>'Table 1(Q1''21)'!Z21/32.15074</f>
        <v>25.660373602598263</v>
      </c>
      <c r="AA21" s="776">
        <f>'Table 1(Q1''21)'!AA21/32.15074</f>
        <v>24.105199444865033</v>
      </c>
      <c r="AB21" s="776">
        <f>'Table 1(Q1''21)'!AB21/32.15074</f>
        <v>25.971408434144909</v>
      </c>
      <c r="AC21" s="776">
        <f>'Table 1(Q1''21)'!AC21/32.15074</f>
        <v>24.416234276411679</v>
      </c>
      <c r="AD21" s="776">
        <f>'Table 1(Q1''21)'!AD21/32.15074</f>
        <v>24.882786523731646</v>
      </c>
      <c r="AE21" s="776">
        <f>'Table 1(Q1''21)'!AE21/32.15074</f>
        <v>22.23899045558516</v>
      </c>
      <c r="AF21" s="776">
        <f>'Table 1(Q1''21)'!AF21/32.15074</f>
        <v>23.794164613318387</v>
      </c>
      <c r="AG21" s="967">
        <f>'Table 1(Q1''21)'!AG21/32.15074</f>
        <v>23.397323412943905</v>
      </c>
      <c r="AH21" s="967">
        <f>'Table 1(Q1''21)'!AH21/32.15074</f>
        <v>22.804075768075609</v>
      </c>
      <c r="AI21" s="967">
        <f>'Table 1(Q1''21)'!AI21/32.15074</f>
        <v>20.703672257019065</v>
      </c>
      <c r="AJ21" s="967">
        <f>'Table 1(Q1''21)'!AJ21/32.15074</f>
        <v>21.382591315797868</v>
      </c>
      <c r="AK21" s="967">
        <f>'Table 1(Q1''21)'!AK21/32.15074</f>
        <v>19.883818953188733</v>
      </c>
      <c r="AL21" s="967">
        <f>'Table 1(Q1''21)'!AL21/32.15074</f>
        <v>11.930570439694231</v>
      </c>
      <c r="AM21" s="967">
        <f>'Table 1(Q1''21)'!AM21/32.15074</f>
        <v>19.773397877435958</v>
      </c>
      <c r="AN21" s="967">
        <f>'Table 1(Q1''21)'!AN21/32.15074</f>
        <v>22.073291277891769</v>
      </c>
      <c r="AO21" s="967">
        <f>'Table 1(Q1''21)'!AO21/32.15074</f>
        <v>21.442918386811311</v>
      </c>
      <c r="AP21" s="916">
        <f t="shared" ref="AP21:AP22" si="35">IF(ISERROR(AO21/AK21),"N/A",IF(AK21&lt;0,"N/A",IF(AO21&lt;0,"N/A",IF(AO21/AK21-1&gt;300%,"&gt;±300%",IF(AO21/AK21-1&lt;-300%,"&gt;±300%",AO21/AK21-1)))))</f>
        <v>7.8410462159863359E-2</v>
      </c>
      <c r="AQ21" s="916">
        <f t="shared" ref="AQ21:AQ22" si="36">IF(ISERROR(AO21/AN21),"N/A",IF(AN21&lt;0,"N/A",IF(AO21&lt;0,"N/A",IF(AO21/AN21-1&gt;300%,"&gt;±300%",IF(AO21/AN21-1&lt;-300%,"&gt;±300%",AO21/AN21-1)))))</f>
        <v>-2.8558173910015361E-2</v>
      </c>
      <c r="AR21" s="4"/>
      <c r="AS21" s="378">
        <f t="shared" ref="AS21:AT21" si="37">SUM(AS22:AS23)</f>
        <v>51.7872994525165</v>
      </c>
      <c r="AT21" s="378">
        <f t="shared" si="37"/>
        <v>49.14350338437</v>
      </c>
      <c r="AU21" s="378">
        <f>SUM(Q21:R21)</f>
        <v>51.631782036743175</v>
      </c>
      <c r="AV21" s="378">
        <f>SUM(S21:T21)</f>
        <v>49.454538215916649</v>
      </c>
      <c r="AW21" s="378">
        <f>SUM(U21:V21)</f>
        <v>53.497991026023044</v>
      </c>
      <c r="AX21" s="378">
        <f>SUM(W21:X21)</f>
        <v>50.387642710556591</v>
      </c>
      <c r="AY21" s="378">
        <f>SUM(Y21:Z21)</f>
        <v>51.94281686828981</v>
      </c>
      <c r="AZ21" s="378">
        <f>SUM(AA21:AB21)</f>
        <v>50.076607879009941</v>
      </c>
      <c r="BA21" s="378">
        <f>SUM(AC21:AD21)</f>
        <v>49.299020800143325</v>
      </c>
      <c r="BB21" s="378">
        <f>SUM(AE21:AF21)</f>
        <v>46.033155068903547</v>
      </c>
      <c r="BC21" s="378">
        <f>SUM(AG21:AH21)</f>
        <v>46.201399181019511</v>
      </c>
      <c r="BD21" s="378">
        <f>SUM(AI21:AJ21)</f>
        <v>42.086263572816932</v>
      </c>
      <c r="BE21" s="378">
        <f>SUM(AK21:AL21)</f>
        <v>31.814389392882966</v>
      </c>
      <c r="BF21" s="378">
        <f>SUM(AM21:AN21)</f>
        <v>41.846689155327724</v>
      </c>
      <c r="BG21" s="916">
        <f t="shared" ref="BG21:BG23" si="38">IF(ISERROR(BF21/BD21),"N/A",IF(BD21&lt;0,"N/A",IF(BF21&lt;0,"N/A",IF(BF21/BD21-1&gt;300%,"&gt;±300%",IF(BF21/BD21-1&lt;-300%,"&gt;±300%",BF21/BD21-1)))))</f>
        <v>-5.692461082336342E-3</v>
      </c>
      <c r="BH21" s="916">
        <f t="shared" ref="BH21:BH23" si="39">IF(ISERROR(BF21/BE21),"N/A",IF(BE21&lt;0,"N/A",IF(BF21&lt;0,"N/A",IF(BF21/BE21-1&gt;300%,"&gt;±300%",IF(BF21/BE21-1&lt;-300%,"&gt;±300%",BF21/BE21-1)))))</f>
        <v>0.31533843502553704</v>
      </c>
      <c r="BI21" s="20"/>
      <c r="BJ21" s="378">
        <f t="shared" ref="BJ21:BJ22" si="40">SUM(AL21:AO21)</f>
        <v>75.220177981833274</v>
      </c>
      <c r="BK21" s="20"/>
    </row>
    <row r="22" spans="1:63" s="382" customFormat="1" x14ac:dyDescent="0.2">
      <c r="A22" s="379"/>
      <c r="B22" s="379" t="s">
        <v>4</v>
      </c>
      <c r="C22" s="782">
        <f>'Table 1(Q1''21)'!C22/32.15074</f>
        <v>92.999414632447028</v>
      </c>
      <c r="D22" s="782">
        <f>'Table 1(Q1''21)'!D22/32.15074</f>
        <v>96.265280363686813</v>
      </c>
      <c r="E22" s="782">
        <f>'Table 1(Q1''21)'!E22/32.15074</f>
        <v>96.576315195233462</v>
      </c>
      <c r="F22" s="782">
        <f>'Table 1(Q1''21)'!F22/32.15074</f>
        <v>99.997698342246565</v>
      </c>
      <c r="G22" s="782">
        <f>'Table 1(Q1''21)'!G22/32.15074</f>
        <v>97.975971937193364</v>
      </c>
      <c r="H22" s="782">
        <f>'Table 1(Q1''21)'!H22/32.15074</f>
        <v>91.133205643167159</v>
      </c>
      <c r="I22" s="923">
        <f>'Table 1(Q1''21)'!I22/32.15074</f>
        <v>88.287662753836429</v>
      </c>
      <c r="J22" s="923">
        <f>'Table 1(Q1''21)'!J22/32.15074</f>
        <v>73.661078548210696</v>
      </c>
      <c r="K22" s="923">
        <f>'Table 1(Q1''21)'!K22/32.15074</f>
        <v>90.980102116332063</v>
      </c>
      <c r="L22" s="27">
        <f t="shared" si="34"/>
        <v>-0.16566962754929371</v>
      </c>
      <c r="M22" s="27">
        <f t="shared" si="34"/>
        <v>0.23511770271984522</v>
      </c>
      <c r="N22" s="393"/>
      <c r="O22" s="532">
        <f>'Table 1(Q1''21)'!O22/32.15074</f>
        <v>22.705542702905127</v>
      </c>
      <c r="P22" s="532">
        <f>'Table 1(Q1''21)'!P22/32.15074</f>
        <v>24.105199444865033</v>
      </c>
      <c r="Q22" s="532">
        <f>'Table 1(Q1''21)'!Q22/32.15074</f>
        <v>24.882786523731646</v>
      </c>
      <c r="R22" s="532">
        <f>'Table 1(Q1''21)'!R22/32.15074</f>
        <v>24.571751692185003</v>
      </c>
      <c r="S22" s="532">
        <f>'Table 1(Q1''21)'!S22/32.15074</f>
        <v>23.016577534451773</v>
      </c>
      <c r="T22" s="532">
        <f>'Table 1(Q1''21)'!T22/32.15074</f>
        <v>24.260716860638357</v>
      </c>
      <c r="U22" s="532">
        <f>'Table 1(Q1''21)'!U22/32.15074</f>
        <v>25.660373602598263</v>
      </c>
      <c r="V22" s="532">
        <f>'Table 1(Q1''21)'!V22/32.15074</f>
        <v>25.660373602598263</v>
      </c>
      <c r="W22" s="532">
        <f>'Table 1(Q1''21)'!W22/32.15074</f>
        <v>23.327612365998419</v>
      </c>
      <c r="X22" s="532">
        <f>'Table 1(Q1''21)'!X22/32.15074</f>
        <v>25.038303939504971</v>
      </c>
      <c r="Y22" s="532">
        <f>'Table 1(Q1''21)'!Y22/32.15074</f>
        <v>25.193821355278292</v>
      </c>
      <c r="Z22" s="532">
        <f>'Table 1(Q1''21)'!Z22/32.15074</f>
        <v>24.571751692185003</v>
      </c>
      <c r="AA22" s="532">
        <f>'Table 1(Q1''21)'!AA22/32.15074</f>
        <v>23.016577534451773</v>
      </c>
      <c r="AB22" s="532">
        <f>'Table 1(Q1''21)'!AB22/32.15074</f>
        <v>24.882786523731646</v>
      </c>
      <c r="AC22" s="532">
        <f>'Table 1(Q1''21)'!AC22/32.15074</f>
        <v>23.327612365998419</v>
      </c>
      <c r="AD22" s="532">
        <f>'Table 1(Q1''21)'!AD22/32.15074</f>
        <v>23.638647197545065</v>
      </c>
      <c r="AE22" s="532">
        <f>'Table 1(Q1''21)'!AE22/32.15074</f>
        <v>21.150368545171901</v>
      </c>
      <c r="AF22" s="532">
        <f>'Table 1(Q1''21)'!AF22/32.15074</f>
        <v>22.550025287131806</v>
      </c>
      <c r="AG22" s="876">
        <f>'Table 1(Q1''21)'!AG22/32.15074</f>
        <v>23.397323412943905</v>
      </c>
      <c r="AH22" s="876">
        <f>'Table 1(Q1''21)'!AH22/32.15074</f>
        <v>22.804075768075609</v>
      </c>
      <c r="AI22" s="876">
        <f>'Table 1(Q1''21)'!AI22/32.15074</f>
        <v>20.703672257019065</v>
      </c>
      <c r="AJ22" s="876">
        <f>'Table 1(Q1''21)'!AJ22/32.15074</f>
        <v>21.382591315797868</v>
      </c>
      <c r="AK22" s="876">
        <f>'Table 1(Q1''21)'!AK22/32.15074</f>
        <v>19.883818953188733</v>
      </c>
      <c r="AL22" s="876">
        <f>'Table 1(Q1''21)'!AL22/32.15074</f>
        <v>11.930570439694231</v>
      </c>
      <c r="AM22" s="876">
        <f>'Table 1(Q1''21)'!AM22/32.15074</f>
        <v>19.773397877435958</v>
      </c>
      <c r="AN22" s="876">
        <f>'Table 1(Q1''21)'!AN22/32.15074</f>
        <v>22.073291277891769</v>
      </c>
      <c r="AO22" s="876">
        <f>'Table 1(Q1''21)'!AO22/32.15074</f>
        <v>21.442918386811311</v>
      </c>
      <c r="AP22" s="27">
        <f t="shared" si="35"/>
        <v>7.8410462159863359E-2</v>
      </c>
      <c r="AQ22" s="27">
        <f t="shared" si="36"/>
        <v>-2.8558173910015361E-2</v>
      </c>
      <c r="AR22" s="4"/>
      <c r="AS22" s="381">
        <f>D22-AT22</f>
        <v>49.454538215916656</v>
      </c>
      <c r="AT22" s="381">
        <f>SUM(O22:P22)</f>
        <v>46.810742147770156</v>
      </c>
      <c r="AU22" s="381">
        <f>SUM(Q22:R22)</f>
        <v>49.454538215916649</v>
      </c>
      <c r="AV22" s="381">
        <f>SUM(S22:T22)</f>
        <v>47.277294395090131</v>
      </c>
      <c r="AW22" s="381">
        <f>SUM(U22:V22)</f>
        <v>51.320747205196525</v>
      </c>
      <c r="AX22" s="381">
        <f>SUM(W22:X22)</f>
        <v>48.36591630550339</v>
      </c>
      <c r="AY22" s="381">
        <f>SUM(Y22:Z22)</f>
        <v>49.765573047463292</v>
      </c>
      <c r="AZ22" s="381">
        <f>SUM(AA22:AB22)</f>
        <v>47.899364058183423</v>
      </c>
      <c r="BA22" s="381">
        <f>SUM(AC22:AD22)</f>
        <v>46.966259563543488</v>
      </c>
      <c r="BB22" s="381">
        <f>SUM(AE22:AF22)</f>
        <v>43.700393832303703</v>
      </c>
      <c r="BC22" s="381">
        <f>SUM(AG22:AH22)</f>
        <v>46.201399181019511</v>
      </c>
      <c r="BD22" s="381">
        <f>SUM(AI22:AJ22)</f>
        <v>42.086263572816932</v>
      </c>
      <c r="BE22" s="381">
        <f>SUM(AK22:AL22)</f>
        <v>31.814389392882966</v>
      </c>
      <c r="BF22" s="381">
        <f>SUM(AM22:AN22)</f>
        <v>41.846689155327724</v>
      </c>
      <c r="BG22" s="27">
        <f t="shared" si="38"/>
        <v>-5.692461082336342E-3</v>
      </c>
      <c r="BH22" s="27">
        <f t="shared" si="39"/>
        <v>0.31533843502553704</v>
      </c>
      <c r="BI22" s="20"/>
      <c r="BJ22" s="381">
        <f t="shared" si="40"/>
        <v>75.220177981833274</v>
      </c>
      <c r="BK22" s="20"/>
    </row>
    <row r="23" spans="1:63" x14ac:dyDescent="0.2">
      <c r="A23" s="390"/>
      <c r="B23" s="390" t="s">
        <v>9</v>
      </c>
      <c r="C23" s="390">
        <f>'Table 1(Q1''21)'!C23/32.15074</f>
        <v>4.354487641653038</v>
      </c>
      <c r="D23" s="390">
        <f>'Table 1(Q1''21)'!D23/32.15074</f>
        <v>4.6655224731996841</v>
      </c>
      <c r="E23" s="390">
        <f>'Table 1(Q1''21)'!E23/32.15074</f>
        <v>4.354487641653038</v>
      </c>
      <c r="F23" s="390">
        <f>'Table 1(Q1''21)'!F23/32.15074</f>
        <v>4.1989702258797159</v>
      </c>
      <c r="G23" s="390">
        <f>'Table 1(Q1''21)'!G23/32.15074</f>
        <v>4.354487641653038</v>
      </c>
      <c r="H23" s="390">
        <f>'Table 1(Q1''21)'!H23/32.15074</f>
        <v>4.510005057426361</v>
      </c>
      <c r="I23" s="974" t="s">
        <v>101</v>
      </c>
      <c r="J23" s="879" t="s">
        <v>101</v>
      </c>
      <c r="K23" s="879" t="s">
        <v>101</v>
      </c>
      <c r="L23" s="879" t="s">
        <v>101</v>
      </c>
      <c r="M23" s="879" t="s">
        <v>101</v>
      </c>
      <c r="N23" s="393"/>
      <c r="O23" s="390">
        <f>'Table 1(Q1''21)'!O23/32.15074</f>
        <v>1.0886219104132595</v>
      </c>
      <c r="P23" s="390">
        <f>'Table 1(Q1''21)'!P23/32.15074</f>
        <v>1.2441393261865823</v>
      </c>
      <c r="Q23" s="390">
        <f>'Table 1(Q1''21)'!Q23/32.15074</f>
        <v>1.0886219104132595</v>
      </c>
      <c r="R23" s="390">
        <f>'Table 1(Q1''21)'!R23/32.15074</f>
        <v>1.0886219104132595</v>
      </c>
      <c r="S23" s="390">
        <f>'Table 1(Q1''21)'!S23/32.15074</f>
        <v>1.0886219104132595</v>
      </c>
      <c r="T23" s="390">
        <f>'Table 1(Q1''21)'!T23/32.15074</f>
        <v>1.0886219104132595</v>
      </c>
      <c r="U23" s="390">
        <f>'Table 1(Q1''21)'!U23/32.15074</f>
        <v>1.0886219104132595</v>
      </c>
      <c r="V23" s="390">
        <f>'Table 1(Q1''21)'!V23/32.15074</f>
        <v>1.0886219104132595</v>
      </c>
      <c r="W23" s="390">
        <f>'Table 1(Q1''21)'!W23/32.15074</f>
        <v>0.93310449463993683</v>
      </c>
      <c r="X23" s="390">
        <f>'Table 1(Q1''21)'!X23/32.15074</f>
        <v>1.0886219104132595</v>
      </c>
      <c r="Y23" s="390">
        <f>'Table 1(Q1''21)'!Y23/32.15074</f>
        <v>1.0886219104132595</v>
      </c>
      <c r="Z23" s="390">
        <f>'Table 1(Q1''21)'!Z23/32.15074</f>
        <v>1.0886219104132595</v>
      </c>
      <c r="AA23" s="390">
        <f>'Table 1(Q1''21)'!AA23/32.15074</f>
        <v>1.0886219104132595</v>
      </c>
      <c r="AB23" s="390">
        <f>'Table 1(Q1''21)'!AB23/32.15074</f>
        <v>1.0886219104132595</v>
      </c>
      <c r="AC23" s="390">
        <f>'Table 1(Q1''21)'!AC23/32.15074</f>
        <v>1.0886219104132595</v>
      </c>
      <c r="AD23" s="390">
        <f>'Table 1(Q1''21)'!AD23/32.15074</f>
        <v>1.2441393261865823</v>
      </c>
      <c r="AE23" s="390">
        <f>'Table 1(Q1''21)'!AE23/32.15074</f>
        <v>1.0886219104132595</v>
      </c>
      <c r="AF23" s="390">
        <f>'Table 1(Q1''21)'!AF23/32.15074</f>
        <v>1.2441393261865823</v>
      </c>
      <c r="AG23" s="944" t="str">
        <f>'Table 1(Q1''21)'!AG23</f>
        <v>†</v>
      </c>
      <c r="AH23" s="944" t="str">
        <f>'Table 1(Q1''21)'!AH23</f>
        <v>†</v>
      </c>
      <c r="AI23" s="944" t="str">
        <f>'Table 1(Q1''21)'!AI23</f>
        <v>†</v>
      </c>
      <c r="AJ23" s="944" t="str">
        <f>'Table 1(Q1''21)'!AJ23</f>
        <v>†</v>
      </c>
      <c r="AK23" s="944" t="str">
        <f>'Table 1(Q1''21)'!AK23</f>
        <v>†</v>
      </c>
      <c r="AL23" s="944" t="str">
        <f>'Table 1(Q1''21)'!AL23</f>
        <v>†</v>
      </c>
      <c r="AM23" s="944" t="str">
        <f>'Table 1(Q1''21)'!AM23</f>
        <v>†</v>
      </c>
      <c r="AN23" s="944" t="str">
        <f>'Table 1(Q1''21)'!AN23</f>
        <v>†</v>
      </c>
      <c r="AO23" s="944" t="str">
        <f>'Table 1(Q1''21)'!AO23</f>
        <v>†</v>
      </c>
      <c r="AP23" s="944" t="s">
        <v>101</v>
      </c>
      <c r="AQ23" s="944" t="s">
        <v>101</v>
      </c>
      <c r="AR23" s="4"/>
      <c r="AS23" s="390">
        <f>D23-AT23</f>
        <v>2.3327612365998425</v>
      </c>
      <c r="AT23" s="390">
        <f>SUM(O23:P23)</f>
        <v>2.3327612365998416</v>
      </c>
      <c r="AU23" s="390">
        <f>SUM(Q23:R23)</f>
        <v>2.177243820826519</v>
      </c>
      <c r="AV23" s="390">
        <f>SUM(S23:T23)</f>
        <v>2.177243820826519</v>
      </c>
      <c r="AW23" s="390">
        <f>SUM(U23:V23)</f>
        <v>2.177243820826519</v>
      </c>
      <c r="AX23" s="390">
        <f>SUM(W23:X23)</f>
        <v>2.0217264050531965</v>
      </c>
      <c r="AY23" s="390">
        <f>SUM(Y23:Z23)</f>
        <v>2.177243820826519</v>
      </c>
      <c r="AZ23" s="390">
        <f>SUM(AA23:AB23)</f>
        <v>2.177243820826519</v>
      </c>
      <c r="BA23" s="390">
        <f>SUM(AC23:AD23)</f>
        <v>2.3327612365998416</v>
      </c>
      <c r="BB23" s="390">
        <f>SUM(AE23:AF23)</f>
        <v>2.3327612365998416</v>
      </c>
      <c r="BC23" s="879" t="s">
        <v>101</v>
      </c>
      <c r="BD23" s="879" t="s">
        <v>101</v>
      </c>
      <c r="BE23" s="879" t="s">
        <v>101</v>
      </c>
      <c r="BF23" s="879" t="s">
        <v>101</v>
      </c>
      <c r="BG23" s="1005" t="str">
        <f t="shared" si="38"/>
        <v>N/A</v>
      </c>
      <c r="BH23" s="1005" t="str">
        <f t="shared" si="39"/>
        <v>N/A</v>
      </c>
      <c r="BI23" s="20"/>
      <c r="BJ23" s="879" t="s">
        <v>101</v>
      </c>
      <c r="BK23" s="20"/>
    </row>
    <row r="24" spans="1:63" x14ac:dyDescent="0.2">
      <c r="A24" s="394"/>
      <c r="B24" s="394"/>
      <c r="C24" s="789"/>
      <c r="D24" s="789"/>
      <c r="E24" s="789"/>
      <c r="F24" s="789"/>
      <c r="G24" s="789"/>
      <c r="H24" s="789"/>
      <c r="I24" s="962"/>
      <c r="J24" s="394"/>
      <c r="K24" s="394"/>
      <c r="L24" s="394"/>
      <c r="M24" s="939"/>
      <c r="N24" s="393"/>
      <c r="O24" s="975"/>
      <c r="P24" s="975"/>
      <c r="Q24" s="975"/>
      <c r="R24" s="975"/>
      <c r="S24" s="975"/>
      <c r="T24" s="975"/>
      <c r="U24" s="975"/>
      <c r="V24" s="975"/>
      <c r="W24" s="975"/>
      <c r="X24" s="975"/>
      <c r="Y24" s="975"/>
      <c r="Z24" s="975"/>
      <c r="AA24" s="975"/>
      <c r="AB24" s="975"/>
      <c r="AC24" s="975"/>
      <c r="AD24" s="975"/>
      <c r="AE24" s="975"/>
      <c r="AF24" s="975"/>
      <c r="AG24" s="945"/>
      <c r="AH24" s="945"/>
      <c r="AI24" s="945"/>
      <c r="AJ24" s="945"/>
      <c r="AK24" s="976"/>
      <c r="AL24" s="945"/>
      <c r="AM24" s="945"/>
      <c r="AN24" s="945"/>
      <c r="AO24" s="945"/>
      <c r="AP24" s="939"/>
      <c r="AQ24" s="939"/>
      <c r="AR24" s="4"/>
      <c r="AS24" s="394"/>
      <c r="AT24" s="394"/>
      <c r="AU24" s="394"/>
      <c r="AV24" s="394"/>
      <c r="AW24" s="394"/>
      <c r="AX24" s="394"/>
      <c r="AY24" s="394"/>
      <c r="AZ24" s="394"/>
      <c r="BA24" s="394"/>
      <c r="BB24" s="394"/>
      <c r="BC24" s="394"/>
      <c r="BD24" s="394"/>
      <c r="BE24" s="394"/>
      <c r="BF24" s="394"/>
      <c r="BG24" s="27"/>
      <c r="BH24" s="27"/>
      <c r="BI24" s="20"/>
      <c r="BJ24" s="394"/>
      <c r="BK24" s="20"/>
    </row>
    <row r="25" spans="1:63" s="26" customFormat="1" x14ac:dyDescent="0.2">
      <c r="A25" s="39" t="s">
        <v>5</v>
      </c>
      <c r="B25" s="389"/>
      <c r="C25" s="389">
        <f>'Table 1(Q1''21)'!C25/32.15074</f>
        <v>91.599757890487126</v>
      </c>
      <c r="D25" s="389">
        <f>'Table 1(Q1''21)'!D25/32.15074</f>
        <v>93.310449463993677</v>
      </c>
      <c r="E25" s="389">
        <f>'Table 1(Q1''21)'!E25/32.15074</f>
        <v>88.333892159247341</v>
      </c>
      <c r="F25" s="389">
        <f>'Table 1(Q1''21)'!F25/32.15074</f>
        <v>77.914225302434716</v>
      </c>
      <c r="G25" s="389">
        <f>'Table 1(Q1''21)'!G25/32.15074</f>
        <v>76.514568560474814</v>
      </c>
      <c r="H25" s="389">
        <f>'Table 1(Q1''21)'!H25/32.15074</f>
        <v>69.82731968222194</v>
      </c>
      <c r="I25" s="977">
        <f>'Table 1(Q1''21)'!I25/32.15074</f>
        <v>65.289558195321916</v>
      </c>
      <c r="J25" s="977">
        <f>'Table 1(Q1''21)'!J25/32.15074</f>
        <v>56.607651672462289</v>
      </c>
      <c r="K25" s="977">
        <f>'Table 1(Q1''21)'!K25/32.15074</f>
        <v>61.52912229367309</v>
      </c>
      <c r="L25" s="946">
        <f>IF(ISERROR(J25/I25),"N/A",IF(I25&lt;0,"N/A",IF(J25&lt;0,"N/A",IF(J25/I25-1&gt;300%,"&gt;±300%",IF(J25/I25-1&lt;-300%,"&gt;±300%",J25/I25-1)))))</f>
        <v>-0.1329754215350426</v>
      </c>
      <c r="M25" s="31">
        <f>IF(ISERROR(K25/J25),"N/A",IF(J25&lt;0,"N/A",IF(K25&lt;0,"N/A",IF(K25/J25-1&gt;300%,"&gt;±300%",IF(K25/J25-1&lt;-300%,"&gt;±300%",K25/J25-1)))))</f>
        <v>8.6940024463246335E-2</v>
      </c>
      <c r="N25" s="393"/>
      <c r="O25" s="389">
        <f>'Table 1(Q1''21)'!O25/32.15074</f>
        <v>23.016577534451773</v>
      </c>
      <c r="P25" s="389">
        <f>'Table 1(Q1''21)'!P25/32.15074</f>
        <v>21.616920792491868</v>
      </c>
      <c r="Q25" s="389">
        <f>'Table 1(Q1''21)'!Q25/32.15074</f>
        <v>22.394507871358481</v>
      </c>
      <c r="R25" s="389">
        <f>'Table 1(Q1''21)'!R25/32.15074</f>
        <v>20.528298882078609</v>
      </c>
      <c r="S25" s="389">
        <f>'Table 1(Q1''21)'!S25/32.15074</f>
        <v>24.416234276411679</v>
      </c>
      <c r="T25" s="389">
        <f>'Table 1(Q1''21)'!T25/32.15074</f>
        <v>20.994851129398576</v>
      </c>
      <c r="U25" s="389">
        <f>'Table 1(Q1''21)'!U25/32.15074</f>
        <v>18.040020229705444</v>
      </c>
      <c r="V25" s="389">
        <f>'Table 1(Q1''21)'!V25/32.15074</f>
        <v>18.662089892798736</v>
      </c>
      <c r="W25" s="389">
        <f>'Table 1(Q1''21)'!W25/32.15074</f>
        <v>19.595194387438671</v>
      </c>
      <c r="X25" s="389">
        <f>'Table 1(Q1''21)'!X25/32.15074</f>
        <v>21.772438208265193</v>
      </c>
      <c r="Y25" s="389">
        <f>'Table 1(Q1''21)'!Y25/32.15074</f>
        <v>18.973124724345382</v>
      </c>
      <c r="Z25" s="389">
        <f>'Table 1(Q1''21)'!Z25/32.15074</f>
        <v>18.35105506125209</v>
      </c>
      <c r="AA25" s="389">
        <f>'Table 1(Q1''21)'!AA25/32.15074</f>
        <v>18.040020229705444</v>
      </c>
      <c r="AB25" s="389">
        <f>'Table 1(Q1''21)'!AB25/32.15074</f>
        <v>21.150368545171901</v>
      </c>
      <c r="AC25" s="389">
        <f>'Table 1(Q1''21)'!AC25/32.15074</f>
        <v>18.040020229705444</v>
      </c>
      <c r="AD25" s="389">
        <f>'Table 1(Q1''21)'!AD25/32.15074</f>
        <v>17.728985398158798</v>
      </c>
      <c r="AE25" s="389">
        <f>'Table 1(Q1''21)'!AE25/32.15074</f>
        <v>17.106915735065506</v>
      </c>
      <c r="AF25" s="389">
        <f>'Table 1(Q1''21)'!AF25/32.15074</f>
        <v>17.417950566612152</v>
      </c>
      <c r="AG25" s="978">
        <f>'Table 1(Q1''21)'!AG25/32.15074</f>
        <v>16.758555176398524</v>
      </c>
      <c r="AH25" s="978">
        <f>'Table 1(Q1''21)'!AH25/32.15074</f>
        <v>16.644414897087223</v>
      </c>
      <c r="AI25" s="978">
        <f>'Table 1(Q1''21)'!AI25/32.15074</f>
        <v>16.458296559322125</v>
      </c>
      <c r="AJ25" s="978">
        <f>'Table 1(Q1''21)'!AJ25/32.15074</f>
        <v>15.459395045668698</v>
      </c>
      <c r="AK25" s="978">
        <f>'Table 1(Q1''21)'!AK25/32.15074</f>
        <v>12.209200914747282</v>
      </c>
      <c r="AL25" s="978">
        <f>'Table 1(Q1''21)'!AL25/32.15074</f>
        <v>12.066865319725199</v>
      </c>
      <c r="AM25" s="978">
        <f>'Table 1(Q1''21)'!AM25/32.15074</f>
        <v>15.863260210073367</v>
      </c>
      <c r="AN25" s="978">
        <f>'Table 1(Q1''21)'!AN25/32.15074</f>
        <v>16.468325227916441</v>
      </c>
      <c r="AO25" s="978">
        <f>'Table 1(Q1''21)'!AO25/32.15074</f>
        <v>14.85196566949492</v>
      </c>
      <c r="AP25" s="1000">
        <f>IF(ISERROR(AO25/AK25),"N/A",IF(AK25&lt;0,"N/A",IF(AO25&lt;0,"N/A",IF(AO25/AK25-1&gt;300%,"&gt;±300%",IF(AO25/AK25-1&lt;-300%,"&gt;±300%",AO25/AK25-1)))))</f>
        <v>0.21645681590475663</v>
      </c>
      <c r="AQ25" s="1000">
        <f>IF(ISERROR(AO25/AN25),"N/A",IF(AN25&lt;0,"N/A",IF(AO25&lt;0,"N/A",IF(AO25/AN25-1&gt;300%,"&gt;±300%",IF(AO25/AN25-1&lt;-300%,"&gt;±300%",AO25/AN25-1)))))</f>
        <v>-9.8149601495696404E-2</v>
      </c>
      <c r="AR25" s="4"/>
      <c r="AS25" s="389">
        <f>D25-AT25</f>
        <v>48.67695113705004</v>
      </c>
      <c r="AT25" s="389">
        <f>SUM(O25:P25)</f>
        <v>44.633498326943638</v>
      </c>
      <c r="AU25" s="389">
        <f>SUM(Q25:R25)</f>
        <v>42.922806753437087</v>
      </c>
      <c r="AV25" s="389">
        <f>SUM(S25:T25)</f>
        <v>45.411085405810255</v>
      </c>
      <c r="AW25" s="389">
        <f>SUM(U25:V25)</f>
        <v>36.70211012250418</v>
      </c>
      <c r="AX25" s="389">
        <f>SUM(W25:X25)</f>
        <v>41.367632595703867</v>
      </c>
      <c r="AY25" s="389">
        <f>SUM(Y25:Z25)</f>
        <v>37.324179785597472</v>
      </c>
      <c r="AZ25" s="389">
        <f>SUM(AA25:AB25)</f>
        <v>39.190388774877349</v>
      </c>
      <c r="BA25" s="389">
        <f>SUM(AC25:AD25)</f>
        <v>35.769005627864246</v>
      </c>
      <c r="BB25" s="389">
        <f>SUM(AE25:AF25)</f>
        <v>34.524866301677662</v>
      </c>
      <c r="BC25" s="389">
        <f>SUM(AG25:AH25)</f>
        <v>33.402970073485747</v>
      </c>
      <c r="BD25" s="389">
        <f>SUM(AI25:AJ25)</f>
        <v>31.917691604990821</v>
      </c>
      <c r="BE25" s="389">
        <f>SUM(AK25:AL25)</f>
        <v>24.276066234472481</v>
      </c>
      <c r="BF25" s="389">
        <f>SUM(AM25:AN25)</f>
        <v>32.331585437989808</v>
      </c>
      <c r="BG25" s="1007">
        <f>IF(ISERROR(BF25/BD25),"N/A",IF(BD25&lt;0,"N/A",IF(BF25&lt;0,"N/A",IF(BF25/BD25-1&gt;300%,"&gt;±300%",IF(BF25/BD25-1&lt;-300%,"&gt;±300%",BF25/BD25-1)))))</f>
        <v>1.2967536566280691E-2</v>
      </c>
      <c r="BH25" s="1007">
        <f>IF(ISERROR(BF25/BE25),"N/A",IF(BE25&lt;0,"N/A",IF(BF25&lt;0,"N/A",IF(BF25/BE25-1&gt;300%,"&gt;±300%",IF(BF25/BE25-1&lt;-300%,"&gt;±300%",BF25/BE25-1)))))</f>
        <v>0.33182967642749039</v>
      </c>
      <c r="BI25" s="20"/>
      <c r="BJ25" s="389">
        <f>SUM(AL25:AO25)</f>
        <v>59.250416427209927</v>
      </c>
      <c r="BK25" s="20"/>
    </row>
    <row r="26" spans="1:63" x14ac:dyDescent="0.2">
      <c r="A26" s="388"/>
      <c r="B26" s="4"/>
      <c r="C26" s="776"/>
      <c r="D26" s="776"/>
      <c r="E26" s="776"/>
      <c r="F26" s="776"/>
      <c r="G26" s="776"/>
      <c r="H26" s="776"/>
      <c r="I26" s="958"/>
      <c r="J26" s="378"/>
      <c r="K26" s="378"/>
      <c r="L26" s="916"/>
      <c r="M26" s="916"/>
      <c r="N26" s="393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393"/>
      <c r="AH26" s="393"/>
      <c r="AI26" s="393"/>
      <c r="AJ26" s="393"/>
      <c r="AK26" s="696"/>
      <c r="AL26" s="393"/>
      <c r="AM26" s="393"/>
      <c r="AN26" s="393"/>
      <c r="AO26" s="393"/>
      <c r="AP26" s="916"/>
      <c r="AQ26" s="916"/>
      <c r="AR26" s="4"/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377"/>
      <c r="BG26" s="27"/>
      <c r="BH26" s="27"/>
      <c r="BI26" s="20"/>
      <c r="BJ26" s="377"/>
      <c r="BK26" s="20"/>
    </row>
    <row r="27" spans="1:63" s="26" customFormat="1" x14ac:dyDescent="0.2">
      <c r="A27" s="388" t="s">
        <v>6</v>
      </c>
      <c r="B27" s="378"/>
      <c r="C27" s="776">
        <f t="shared" ref="C27:K27" si="41">SUM(C28:C33)</f>
        <v>46.344189900450196</v>
      </c>
      <c r="D27" s="776">
        <f t="shared" si="41"/>
        <v>49.143503384370007</v>
      </c>
      <c r="E27" s="776">
        <f t="shared" si="41"/>
        <v>53.03143877870307</v>
      </c>
      <c r="F27" s="776">
        <f t="shared" si="41"/>
        <v>56.14178709416953</v>
      </c>
      <c r="G27" s="776">
        <f t="shared" si="41"/>
        <v>52.875921362929752</v>
      </c>
      <c r="H27" s="776">
        <f t="shared" si="41"/>
        <v>60.185239904275925</v>
      </c>
      <c r="I27" s="958">
        <f t="shared" si="41"/>
        <v>66.243353365221338</v>
      </c>
      <c r="J27" s="378">
        <f t="shared" si="41"/>
        <v>59.902579760089509</v>
      </c>
      <c r="K27" s="378">
        <f t="shared" si="41"/>
        <v>75.007119381463696</v>
      </c>
      <c r="L27" s="916">
        <f t="shared" ref="L27:M33" si="42">IF(ISERROR(J27/I27),"N/A",IF(I27&lt;0,"N/A",IF(J27&lt;0,"N/A",IF(J27/I27-1&gt;300%,"&gt;±300%",IF(J27/I27-1&lt;-300%,"&gt;±300%",J27/I27-1)))))</f>
        <v>-9.5719393463870484E-2</v>
      </c>
      <c r="M27" s="916">
        <f t="shared" si="42"/>
        <v>0.25215173840372218</v>
      </c>
      <c r="N27" s="393"/>
      <c r="O27" s="776">
        <f>'Table 1(Q1''21)'!O27/32.15074</f>
        <v>11.974841014545856</v>
      </c>
      <c r="P27" s="776">
        <f>'Table 1(Q1''21)'!P27/32.15074</f>
        <v>12.752428093412469</v>
      </c>
      <c r="Q27" s="776">
        <f>'Table 1(Q1''21)'!Q27/32.15074</f>
        <v>13.063462924959115</v>
      </c>
      <c r="R27" s="776">
        <f>'Table 1(Q1''21)'!R27/32.15074</f>
        <v>13.374497756505761</v>
      </c>
      <c r="S27" s="776">
        <f>'Table 1(Q1''21)'!S27/32.15074</f>
        <v>13.218980340732438</v>
      </c>
      <c r="T27" s="776">
        <f>'Table 1(Q1''21)'!T27/32.15074</f>
        <v>13.996567419599051</v>
      </c>
      <c r="U27" s="776">
        <f>'Table 1(Q1''21)'!U27/32.15074</f>
        <v>13.996567419599051</v>
      </c>
      <c r="V27" s="776">
        <f>'Table 1(Q1''21)'!V27/32.15074</f>
        <v>15.240706745785634</v>
      </c>
      <c r="W27" s="776">
        <f>'Table 1(Q1''21)'!W27/32.15074</f>
        <v>14.774154498465666</v>
      </c>
      <c r="X27" s="776">
        <f>'Table 1(Q1''21)'!X27/32.15074</f>
        <v>13.218980340732438</v>
      </c>
      <c r="Y27" s="776">
        <f>'Table 1(Q1''21)'!Y27/32.15074</f>
        <v>13.685532588052405</v>
      </c>
      <c r="Z27" s="776">
        <f>'Table 1(Q1''21)'!Z27/32.15074</f>
        <v>13.063462924959115</v>
      </c>
      <c r="AA27" s="776">
        <f>'Table 1(Q1''21)'!AA27/32.15074</f>
        <v>13.218980340732438</v>
      </c>
      <c r="AB27" s="776">
        <f>'Table 1(Q1''21)'!AB27/32.15074</f>
        <v>13.530015172279084</v>
      </c>
      <c r="AC27" s="776">
        <f>'Table 1(Q1''21)'!AC27/32.15074</f>
        <v>14.929671914238989</v>
      </c>
      <c r="AD27" s="776">
        <f>'Table 1(Q1''21)'!AD27/32.15074</f>
        <v>14.929671914238989</v>
      </c>
      <c r="AE27" s="529">
        <f>'Table 1(Q1''21)'!AE27/32.15074</f>
        <v>14.774154498465666</v>
      </c>
      <c r="AF27" s="529">
        <f>'Table 1(Q1''21)'!AF27/32.15074</f>
        <v>15.396224161558957</v>
      </c>
      <c r="AG27" s="979">
        <f>'Table 1(Q1''21)'!AG27/32.15074</f>
        <v>17.333097850394758</v>
      </c>
      <c r="AH27" s="979">
        <f>'Table 1(Q1''21)'!AH27/32.15074</f>
        <v>16.69192005225602</v>
      </c>
      <c r="AI27" s="979">
        <f>'Table 1(Q1''21)'!AI27/32.15074</f>
        <v>16.58129092159442</v>
      </c>
      <c r="AJ27" s="979">
        <f>'Table 1(Q1''21)'!AJ27/32.15074</f>
        <v>15.624530188532589</v>
      </c>
      <c r="AK27" s="979">
        <f>'Table 1(Q1''21)'!AK27/32.15074</f>
        <v>14.343514792895963</v>
      </c>
      <c r="AL27" s="979">
        <f>'Table 1(Q1''21)'!AL27/32.15074</f>
        <v>12.327087800149659</v>
      </c>
      <c r="AM27" s="979">
        <f>'Table 1(Q1''21)'!AM27/32.15074</f>
        <v>14.786988401694762</v>
      </c>
      <c r="AN27" s="979">
        <f>'Table 1(Q1''21)'!AN27/32.15074</f>
        <v>18.3190156307023</v>
      </c>
      <c r="AO27" s="979">
        <f>'Table 1(Q1''21)'!AO27/32.15074</f>
        <v>20.60438391277901</v>
      </c>
      <c r="AP27" s="916">
        <f t="shared" ref="AP27:AP33" si="43">IF(ISERROR(AO27/AK27),"N/A",IF(AK27&lt;0,"N/A",IF(AO27&lt;0,"N/A",IF(AO27/AK27-1&gt;300%,"&gt;±300%",IF(AO27/AK27-1&lt;-300%,"&gt;±300%",AO27/AK27-1)))))</f>
        <v>0.43649476507556728</v>
      </c>
      <c r="AQ27" s="916">
        <f t="shared" ref="AQ27:AQ33" si="44">IF(ISERROR(AO27/AN27),"N/A",IF(AN27&lt;0,"N/A",IF(AO27&lt;0,"N/A",IF(AO27/AN27-1&gt;300%,"&gt;±300%",IF(AO27/AN27-1&lt;-300%,"&gt;±300%",AO27/AN27-1)))))</f>
        <v>0.12475388023832901</v>
      </c>
      <c r="AR27" s="4"/>
      <c r="AS27" s="378">
        <f>SUM(AS28:AS33)</f>
        <v>24.416234276411679</v>
      </c>
      <c r="AT27" s="378">
        <f t="shared" ref="AT27" si="45">SUM(AT28:AT33)</f>
        <v>24.727269107958325</v>
      </c>
      <c r="AU27" s="378">
        <f t="shared" ref="AU27:AU33" si="46">SUM(Q27:R27)</f>
        <v>26.437960681464876</v>
      </c>
      <c r="AV27" s="378">
        <f t="shared" ref="AV27:AV33" si="47">SUM(S27:T27)</f>
        <v>27.215547760331489</v>
      </c>
      <c r="AW27" s="378">
        <f t="shared" ref="AW27:AW33" si="48">SUM(U27:V27)</f>
        <v>29.237274165384683</v>
      </c>
      <c r="AX27" s="378">
        <f t="shared" ref="AX27:AX33" si="49">SUM(W27:X27)</f>
        <v>27.993134839198106</v>
      </c>
      <c r="AY27" s="378">
        <f t="shared" ref="AY27:AY33" si="50">SUM(Y27:Z27)</f>
        <v>26.748995513011522</v>
      </c>
      <c r="AZ27" s="378">
        <f t="shared" ref="AZ27:AZ33" si="51">SUM(AA27:AB27)</f>
        <v>26.748995513011522</v>
      </c>
      <c r="BA27" s="378">
        <f t="shared" ref="BA27:BA33" si="52">SUM(AC27:AD27)</f>
        <v>29.859343828477979</v>
      </c>
      <c r="BB27" s="378">
        <f t="shared" ref="BB27:BB33" si="53">SUM(AE27:AF27)</f>
        <v>30.170378660024625</v>
      </c>
      <c r="BC27" s="378">
        <f t="shared" ref="BC27:BC33" si="54">SUM(AG27:AH27)</f>
        <v>34.025017902650774</v>
      </c>
      <c r="BD27" s="378">
        <f t="shared" ref="BD27:BD33" si="55">SUM(AI27:AJ27)</f>
        <v>32.205821110127005</v>
      </c>
      <c r="BE27" s="378">
        <f t="shared" ref="BE27:BE33" si="56">SUM(AK27:AL27)</f>
        <v>26.670602593045622</v>
      </c>
      <c r="BF27" s="378">
        <f>SUM(AM27:AN27)</f>
        <v>33.10600403239706</v>
      </c>
      <c r="BG27" s="916">
        <f t="shared" ref="BG27:BG33" si="57">IF(ISERROR(BF27/BD27),"N/A",IF(BD27&lt;0,"N/A",IF(BF27&lt;0,"N/A",IF(BF27/BD27-1&gt;300%,"&gt;±300%",IF(BF27/BD27-1&lt;-300%,"&gt;±300%",BF27/BD27-1)))))</f>
        <v>2.7950938409298853E-2</v>
      </c>
      <c r="BH27" s="916">
        <f t="shared" ref="BH27:BH33" si="58">IF(ISERROR(BF27/BE27),"N/A",IF(BE27&lt;0,"N/A",IF(BF27&lt;0,"N/A",IF(BF27/BE27-1&gt;300%,"&gt;±300%",IF(BF27/BE27-1&lt;-300%,"&gt;±300%",BF27/BE27-1)))))</f>
        <v>0.24129193995149834</v>
      </c>
      <c r="BI27" s="20"/>
      <c r="BJ27" s="378">
        <f t="shared" ref="BJ27:BJ33" si="59">SUM(AL27:AO27)</f>
        <v>66.037475745325736</v>
      </c>
      <c r="BK27" s="20"/>
    </row>
    <row r="28" spans="1:63" x14ac:dyDescent="0.2">
      <c r="A28" s="379"/>
      <c r="B28" s="379" t="s">
        <v>12</v>
      </c>
      <c r="C28" s="782">
        <f>'Table 1(Q1''21)'!C28/32.15074</f>
        <v>16.640363487745539</v>
      </c>
      <c r="D28" s="782">
        <f>'Table 1(Q1''21)'!D28/32.15074</f>
        <v>16.795880903518864</v>
      </c>
      <c r="E28" s="782">
        <f>'Table 1(Q1''21)'!E28/32.15074</f>
        <v>15.862776408878926</v>
      </c>
      <c r="F28" s="782">
        <f>'Table 1(Q1''21)'!F28/32.15074</f>
        <v>17.417950566612152</v>
      </c>
      <c r="G28" s="782">
        <f>'Table 1(Q1''21)'!G28/32.15074</f>
        <v>17.573467982385477</v>
      </c>
      <c r="H28" s="782">
        <f>'Table 1(Q1''21)'!H28/32.15074</f>
        <v>17.728985398158798</v>
      </c>
      <c r="I28" s="968">
        <f>'Table 1(Q1''21)'!I28/32.15074</f>
        <v>21.595707057311131</v>
      </c>
      <c r="J28" s="968">
        <f>'Table 1(Q1''21)'!J28/32.15074</f>
        <v>18.205394980558133</v>
      </c>
      <c r="K28" s="968">
        <f>'Table 1(Q1''21)'!K28/32.15074</f>
        <v>20.126762977547656</v>
      </c>
      <c r="L28" s="27">
        <f t="shared" si="42"/>
        <v>-0.15699009380687179</v>
      </c>
      <c r="M28" s="27">
        <f t="shared" si="42"/>
        <v>0.10553838568410012</v>
      </c>
      <c r="N28" s="980"/>
      <c r="O28" s="782">
        <f>'Table 1(Q1''21)'!O28/32.15074</f>
        <v>4.510005057426361</v>
      </c>
      <c r="P28" s="782">
        <f>'Table 1(Q1''21)'!P28/32.15074</f>
        <v>3.8879353943330699</v>
      </c>
      <c r="Q28" s="782">
        <f>'Table 1(Q1''21)'!Q28/32.15074</f>
        <v>4.1989702258797159</v>
      </c>
      <c r="R28" s="782">
        <f>'Table 1(Q1''21)'!R28/32.15074</f>
        <v>4.0434528101063929</v>
      </c>
      <c r="S28" s="782">
        <f>'Table 1(Q1''21)'!S28/32.15074</f>
        <v>3.8879353943330699</v>
      </c>
      <c r="T28" s="782">
        <f>'Table 1(Q1''21)'!T28/32.15074</f>
        <v>3.7324179785597473</v>
      </c>
      <c r="U28" s="782">
        <f>'Table 1(Q1''21)'!U28/32.15074</f>
        <v>4.354487641653038</v>
      </c>
      <c r="V28" s="782">
        <f>'Table 1(Q1''21)'!V28/32.15074</f>
        <v>4.1989702258797159</v>
      </c>
      <c r="W28" s="782">
        <f>'Table 1(Q1''21)'!W28/32.15074</f>
        <v>5.1320747205196522</v>
      </c>
      <c r="X28" s="782">
        <f>'Table 1(Q1''21)'!X28/32.15074</f>
        <v>4.0434528101063929</v>
      </c>
      <c r="Y28" s="782">
        <f>'Table 1(Q1''21)'!Y28/32.15074</f>
        <v>4.6655224731996841</v>
      </c>
      <c r="Z28" s="782">
        <f>'Table 1(Q1''21)'!Z28/32.15074</f>
        <v>4.1989702258797159</v>
      </c>
      <c r="AA28" s="782">
        <f>'Table 1(Q1''21)'!AA28/32.15074</f>
        <v>4.9765573047463292</v>
      </c>
      <c r="AB28" s="782">
        <f>'Table 1(Q1''21)'!AB28/32.15074</f>
        <v>4.1989702258797159</v>
      </c>
      <c r="AC28" s="782">
        <f>'Table 1(Q1''21)'!AC28/32.15074</f>
        <v>4.510005057426361</v>
      </c>
      <c r="AD28" s="782">
        <f>'Table 1(Q1''21)'!AD28/32.15074</f>
        <v>4.1989702258797159</v>
      </c>
      <c r="AE28" s="981">
        <f>'Table 1(Q1''21)'!AE28/32.15074</f>
        <v>4.8210398889730071</v>
      </c>
      <c r="AF28" s="981">
        <f>'Table 1(Q1''21)'!AF28/32.15074</f>
        <v>4.1989702258797159</v>
      </c>
      <c r="AG28" s="982">
        <f>'Table 1(Q1''21)'!AG28/32.15074</f>
        <v>4.3004756925712311</v>
      </c>
      <c r="AH28" s="982">
        <f>'Table 1(Q1''21)'!AH28/32.15074</f>
        <v>6.367807906258113</v>
      </c>
      <c r="AI28" s="982">
        <f>'Table 1(Q1''21)'!AI28/32.15074</f>
        <v>5.0281836317852227</v>
      </c>
      <c r="AJ28" s="982">
        <f>'Table 1(Q1''21)'!AJ28/32.15074</f>
        <v>5.8992398266965642</v>
      </c>
      <c r="AK28" s="982">
        <f>'Table 1(Q1''21)'!AK28/32.15074</f>
        <v>5.4655986249376749</v>
      </c>
      <c r="AL28" s="982">
        <f>'Table 1(Q1''21)'!AL28/32.15074</f>
        <v>3.4725921734563299</v>
      </c>
      <c r="AM28" s="982">
        <f>'Table 1(Q1''21)'!AM28/32.15074</f>
        <v>3.8000517309388355</v>
      </c>
      <c r="AN28" s="982">
        <f>'Table 1(Q1''21)'!AN28/32.15074</f>
        <v>5.3334991902772284</v>
      </c>
      <c r="AO28" s="982">
        <f>'Table 1(Q1''21)'!AO28/32.15074</f>
        <v>3.7065331287456948</v>
      </c>
      <c r="AP28" s="27">
        <f t="shared" si="43"/>
        <v>-0.32184315331278812</v>
      </c>
      <c r="AQ28" s="27">
        <f t="shared" si="44"/>
        <v>-0.30504665014244914</v>
      </c>
      <c r="AR28" s="4"/>
      <c r="AS28" s="381">
        <f t="shared" ref="AS28:AS33" si="60">D28-AT28</f>
        <v>8.3979404517594318</v>
      </c>
      <c r="AT28" s="381">
        <f t="shared" ref="AT28:AT33" si="61">SUM(O28:P28)</f>
        <v>8.3979404517594318</v>
      </c>
      <c r="AU28" s="381">
        <f t="shared" si="46"/>
        <v>8.2424230359861088</v>
      </c>
      <c r="AV28" s="381">
        <f t="shared" si="47"/>
        <v>7.6203533728928168</v>
      </c>
      <c r="AW28" s="381">
        <f t="shared" si="48"/>
        <v>8.5534578675327531</v>
      </c>
      <c r="AX28" s="381">
        <f t="shared" si="49"/>
        <v>9.1755275306260451</v>
      </c>
      <c r="AY28" s="381">
        <f t="shared" si="50"/>
        <v>8.8644926990793991</v>
      </c>
      <c r="AZ28" s="381">
        <f t="shared" si="51"/>
        <v>9.1755275306260451</v>
      </c>
      <c r="BA28" s="381">
        <f t="shared" si="52"/>
        <v>8.7089752833060778</v>
      </c>
      <c r="BB28" s="381">
        <f t="shared" si="53"/>
        <v>9.0200101148527239</v>
      </c>
      <c r="BC28" s="381">
        <f t="shared" si="54"/>
        <v>10.668283598829344</v>
      </c>
      <c r="BD28" s="381">
        <f t="shared" si="55"/>
        <v>10.927423458481787</v>
      </c>
      <c r="BE28" s="381">
        <f t="shared" si="56"/>
        <v>8.9381907983940039</v>
      </c>
      <c r="BF28" s="381">
        <f>SUM(AM28:AN28)</f>
        <v>9.133550921216063</v>
      </c>
      <c r="BG28" s="27">
        <f t="shared" si="57"/>
        <v>-0.16416244360635013</v>
      </c>
      <c r="BH28" s="27">
        <f t="shared" si="58"/>
        <v>2.1856785923294542E-2</v>
      </c>
      <c r="BI28" s="20"/>
      <c r="BJ28" s="381">
        <f t="shared" si="59"/>
        <v>16.312676223418087</v>
      </c>
      <c r="BK28" s="20"/>
    </row>
    <row r="29" spans="1:63" x14ac:dyDescent="0.2">
      <c r="A29" s="379"/>
      <c r="B29" s="379" t="s">
        <v>13</v>
      </c>
      <c r="C29" s="782">
        <f>'Table 1(Q1''21)'!C29/32.15074</f>
        <v>1.5551741577332279</v>
      </c>
      <c r="D29" s="782">
        <f>'Table 1(Q1''21)'!D29/32.15074</f>
        <v>1.8662089892798737</v>
      </c>
      <c r="E29" s="782">
        <f>'Table 1(Q1''21)'!E29/32.15074</f>
        <v>6.3762140467062345</v>
      </c>
      <c r="F29" s="782">
        <f>'Table 1(Q1''21)'!F29/32.15074</f>
        <v>6.6872488782528805</v>
      </c>
      <c r="G29" s="782">
        <f>'Table 1(Q1''21)'!G29/32.15074</f>
        <v>3.1103483154664557</v>
      </c>
      <c r="H29" s="782">
        <f>'Table 1(Q1''21)'!H29/32.15074</f>
        <v>7.3093185413461716</v>
      </c>
      <c r="I29" s="968">
        <f>'Table 1(Q1''21)'!I29/32.15074</f>
        <v>6.8063128975976861</v>
      </c>
      <c r="J29" s="968">
        <f>'Table 1(Q1''21)'!J29/32.15074</f>
        <v>3.3867342485185845</v>
      </c>
      <c r="K29" s="968">
        <f>'Table 1(Q1''21)'!K29/32.15074</f>
        <v>5.5815950634492584</v>
      </c>
      <c r="L29" s="27">
        <f t="shared" si="42"/>
        <v>-0.50241278949812229</v>
      </c>
      <c r="M29" s="27">
        <f t="shared" si="42"/>
        <v>0.64807589077611971</v>
      </c>
      <c r="N29" s="393"/>
      <c r="O29" s="532">
        <f>'Table 1(Q1''21)'!O29/32.15074</f>
        <v>0.46655224731996842</v>
      </c>
      <c r="P29" s="532">
        <f>'Table 1(Q1''21)'!P29/32.15074</f>
        <v>0.46655224731996842</v>
      </c>
      <c r="Q29" s="532">
        <f>'Table 1(Q1''21)'!Q29/32.15074</f>
        <v>1.7106915735065507</v>
      </c>
      <c r="R29" s="532">
        <f>'Table 1(Q1''21)'!R29/32.15074</f>
        <v>1.5551741577332279</v>
      </c>
      <c r="S29" s="532">
        <f>'Table 1(Q1''21)'!S29/32.15074</f>
        <v>1.5551741577332279</v>
      </c>
      <c r="T29" s="532">
        <f>'Table 1(Q1''21)'!T29/32.15074</f>
        <v>1.5551741577332279</v>
      </c>
      <c r="U29" s="532">
        <f>'Table 1(Q1''21)'!U29/32.15074</f>
        <v>1.7106915735065507</v>
      </c>
      <c r="V29" s="532">
        <f>'Table 1(Q1''21)'!V29/32.15074</f>
        <v>1.8662089892798737</v>
      </c>
      <c r="W29" s="532">
        <f>'Table 1(Q1''21)'!W29/32.15074</f>
        <v>1.7106915735065507</v>
      </c>
      <c r="X29" s="532">
        <f>'Table 1(Q1''21)'!X29/32.15074</f>
        <v>1.7106915735065507</v>
      </c>
      <c r="Y29" s="532">
        <f>'Table 1(Q1''21)'!Y29/32.15074</f>
        <v>1.0886219104132595</v>
      </c>
      <c r="Z29" s="532">
        <f>'Table 1(Q1''21)'!Z29/32.15074</f>
        <v>0.46655224731996842</v>
      </c>
      <c r="AA29" s="532">
        <f>'Table 1(Q1''21)'!AA29/32.15074</f>
        <v>0.77758707886661393</v>
      </c>
      <c r="AB29" s="532">
        <f>'Table 1(Q1''21)'!AB29/32.15074</f>
        <v>0.77758707886661393</v>
      </c>
      <c r="AC29" s="532">
        <f>'Table 1(Q1''21)'!AC29/32.15074</f>
        <v>1.7106915735065507</v>
      </c>
      <c r="AD29" s="532">
        <f>'Table 1(Q1''21)'!AD29/32.15074</f>
        <v>1.7106915735065507</v>
      </c>
      <c r="AE29" s="981">
        <f>'Table 1(Q1''21)'!AE29/32.15074</f>
        <v>1.7106915735065507</v>
      </c>
      <c r="AF29" s="981">
        <f>'Table 1(Q1''21)'!AF29/32.15074</f>
        <v>1.7106915735065507</v>
      </c>
      <c r="AG29" s="982">
        <f>'Table 1(Q1''21)'!AG29/32.15074</f>
        <v>1.7015782243994215</v>
      </c>
      <c r="AH29" s="982">
        <f>'Table 1(Q1''21)'!AH29/32.15074</f>
        <v>1.7015782243994215</v>
      </c>
      <c r="AI29" s="982">
        <f>'Table 1(Q1''21)'!AI29/32.15074</f>
        <v>1.7015782243994215</v>
      </c>
      <c r="AJ29" s="982">
        <f>'Table 1(Q1''21)'!AJ29/32.15074</f>
        <v>1.7015782243994215</v>
      </c>
      <c r="AK29" s="982">
        <f>'Table 1(Q1''21)'!AK29/32.15074</f>
        <v>1.0318845562476906</v>
      </c>
      <c r="AL29" s="982">
        <f>'Table 1(Q1''21)'!AL29/32.15074</f>
        <v>0.56889675062977674</v>
      </c>
      <c r="AM29" s="982">
        <f>'Table 1(Q1''21)'!AM29/32.15074</f>
        <v>0.66644247200782714</v>
      </c>
      <c r="AN29" s="982">
        <f>'Table 1(Q1''21)'!AN29/32.15074</f>
        <v>1.11951046963329</v>
      </c>
      <c r="AO29" s="982">
        <f>'Table 1(Q1''21)'!AO29/32.15074</f>
        <v>0.83336334727234129</v>
      </c>
      <c r="AP29" s="27">
        <f t="shared" si="43"/>
        <v>-0.19238703377560473</v>
      </c>
      <c r="AQ29" s="27">
        <f t="shared" si="44"/>
        <v>-0.25560022002713367</v>
      </c>
      <c r="AR29" s="4"/>
      <c r="AS29" s="381">
        <f t="shared" si="60"/>
        <v>0.93310449463993683</v>
      </c>
      <c r="AT29" s="381">
        <f t="shared" si="61"/>
        <v>0.93310449463993683</v>
      </c>
      <c r="AU29" s="381">
        <f t="shared" si="46"/>
        <v>3.2658657312397787</v>
      </c>
      <c r="AV29" s="381">
        <f t="shared" si="47"/>
        <v>3.1103483154664557</v>
      </c>
      <c r="AW29" s="381">
        <f t="shared" si="48"/>
        <v>3.5769005627864243</v>
      </c>
      <c r="AX29" s="381">
        <f t="shared" si="49"/>
        <v>3.4213831470131013</v>
      </c>
      <c r="AY29" s="381">
        <f t="shared" si="50"/>
        <v>1.5551741577332279</v>
      </c>
      <c r="AZ29" s="381">
        <f t="shared" si="51"/>
        <v>1.5551741577332279</v>
      </c>
      <c r="BA29" s="381">
        <f t="shared" si="52"/>
        <v>3.4213831470131013</v>
      </c>
      <c r="BB29" s="381">
        <f t="shared" si="53"/>
        <v>3.4213831470131013</v>
      </c>
      <c r="BC29" s="381">
        <f t="shared" si="54"/>
        <v>3.403156448798843</v>
      </c>
      <c r="BD29" s="381">
        <f t="shared" si="55"/>
        <v>3.403156448798843</v>
      </c>
      <c r="BE29" s="381">
        <f t="shared" si="56"/>
        <v>1.6007813068774674</v>
      </c>
      <c r="BF29" s="381">
        <f t="shared" ref="BF29:BF33" si="62">SUM(AM29:AN29)</f>
        <v>1.7859529416411171</v>
      </c>
      <c r="BG29" s="27">
        <f t="shared" si="57"/>
        <v>-0.47520692377469864</v>
      </c>
      <c r="BH29" s="27">
        <f t="shared" si="58"/>
        <v>0.11567578529814981</v>
      </c>
      <c r="BI29" s="20"/>
      <c r="BJ29" s="381">
        <f t="shared" si="59"/>
        <v>3.1882130395432351</v>
      </c>
      <c r="BK29" s="20"/>
    </row>
    <row r="30" spans="1:63" x14ac:dyDescent="0.2">
      <c r="A30" s="379"/>
      <c r="B30" s="379" t="s">
        <v>10</v>
      </c>
      <c r="C30" s="532">
        <f>'Table 1(Q1''21)'!C30/32.15074</f>
        <v>6.0651792151595894</v>
      </c>
      <c r="D30" s="532">
        <f>'Table 1(Q1''21)'!D30/32.15074</f>
        <v>6.6872488782528805</v>
      </c>
      <c r="E30" s="532">
        <f>'Table 1(Q1''21)'!E30/32.15074</f>
        <v>6.3762140467062345</v>
      </c>
      <c r="F30" s="532">
        <f>'Table 1(Q1''21)'!F30/32.15074</f>
        <v>6.0651792151595894</v>
      </c>
      <c r="G30" s="532">
        <f>'Table 1(Q1''21)'!G30/32.15074</f>
        <v>6.5317314624795575</v>
      </c>
      <c r="H30" s="532">
        <f>'Table 1(Q1''21)'!H30/32.15074</f>
        <v>6.3762140467062345</v>
      </c>
      <c r="I30" s="968">
        <f>'Table 1(Q1''21)'!I30/32.15074</f>
        <v>4.5077427571396802</v>
      </c>
      <c r="J30" s="968">
        <f>'Table 1(Q1''21)'!J30/32.15074</f>
        <v>4.0389644356909704</v>
      </c>
      <c r="K30" s="968">
        <f>'Table 1(Q1''21)'!K30/32.15074</f>
        <v>3.9479082920448705</v>
      </c>
      <c r="L30" s="27">
        <f t="shared" si="42"/>
        <v>-0.10399402687880221</v>
      </c>
      <c r="M30" s="27">
        <f t="shared" si="42"/>
        <v>-2.2544428181012766E-2</v>
      </c>
      <c r="N30" s="393"/>
      <c r="O30" s="532">
        <f>'Table 1(Q1''21)'!O30/32.15074</f>
        <v>1.7106915735065507</v>
      </c>
      <c r="P30" s="532">
        <f>'Table 1(Q1''21)'!P30/32.15074</f>
        <v>1.8662089892798737</v>
      </c>
      <c r="Q30" s="532">
        <f>'Table 1(Q1''21)'!Q30/32.15074</f>
        <v>1.8662089892798737</v>
      </c>
      <c r="R30" s="532">
        <f>'Table 1(Q1''21)'!R30/32.15074</f>
        <v>1.5551741577332279</v>
      </c>
      <c r="S30" s="532">
        <f>'Table 1(Q1''21)'!S30/32.15074</f>
        <v>1.5551741577332279</v>
      </c>
      <c r="T30" s="532">
        <f>'Table 1(Q1''21)'!T30/32.15074</f>
        <v>1.5551741577332279</v>
      </c>
      <c r="U30" s="532">
        <f>'Table 1(Q1''21)'!U30/32.15074</f>
        <v>1.5551741577332279</v>
      </c>
      <c r="V30" s="532">
        <f>'Table 1(Q1''21)'!V30/32.15074</f>
        <v>1.5551741577332279</v>
      </c>
      <c r="W30" s="532">
        <f>'Table 1(Q1''21)'!W30/32.15074</f>
        <v>1.5551741577332279</v>
      </c>
      <c r="X30" s="532">
        <f>'Table 1(Q1''21)'!X30/32.15074</f>
        <v>1.5551741577332279</v>
      </c>
      <c r="Y30" s="532">
        <f>'Table 1(Q1''21)'!Y30/32.15074</f>
        <v>1.7106915735065507</v>
      </c>
      <c r="Z30" s="532">
        <f>'Table 1(Q1''21)'!Z30/32.15074</f>
        <v>1.5551741577332279</v>
      </c>
      <c r="AA30" s="532">
        <f>'Table 1(Q1''21)'!AA30/32.15074</f>
        <v>1.5551741577332279</v>
      </c>
      <c r="AB30" s="532">
        <f>'Table 1(Q1''21)'!AB30/32.15074</f>
        <v>2.0217264050531965</v>
      </c>
      <c r="AC30" s="532">
        <f>'Table 1(Q1''21)'!AC30/32.15074</f>
        <v>1.7106915735065507</v>
      </c>
      <c r="AD30" s="532">
        <f>'Table 1(Q1''21)'!AD30/32.15074</f>
        <v>1.5551741577332279</v>
      </c>
      <c r="AE30" s="981">
        <f>'Table 1(Q1''21)'!AE30/32.15074</f>
        <v>1.5551741577332279</v>
      </c>
      <c r="AF30" s="981">
        <f>'Table 1(Q1''21)'!AF30/32.15074</f>
        <v>1.7106915735065507</v>
      </c>
      <c r="AG30" s="982">
        <f>'Table 1(Q1''21)'!AG30/32.15074</f>
        <v>1.0914145279393257</v>
      </c>
      <c r="AH30" s="982">
        <f>'Table 1(Q1''21)'!AH30/32.15074</f>
        <v>1.1116143547551314</v>
      </c>
      <c r="AI30" s="982">
        <f>'Table 1(Q1''21)'!AI30/32.15074</f>
        <v>1.1672996658863839</v>
      </c>
      <c r="AJ30" s="982">
        <f>'Table 1(Q1''21)'!AJ30/32.15074</f>
        <v>1.124899856115287</v>
      </c>
      <c r="AK30" s="982">
        <f>'Table 1(Q1''21)'!AK30/32.15074</f>
        <v>0.99251758062178341</v>
      </c>
      <c r="AL30" s="982">
        <f>'Table 1(Q1''21)'!AL30/32.15074</f>
        <v>0.91716928195120861</v>
      </c>
      <c r="AM30" s="982">
        <f>'Table 1(Q1''21)'!AM30/32.15074</f>
        <v>1.0369378396889155</v>
      </c>
      <c r="AN30" s="982">
        <f>'Table 1(Q1''21)'!AN30/32.15074</f>
        <v>1.0983233692288266</v>
      </c>
      <c r="AO30" s="982">
        <f>'Table 1(Q1''21)'!AO30/32.15074</f>
        <v>0.99759662041993413</v>
      </c>
      <c r="AP30" s="27">
        <f t="shared" si="43"/>
        <v>5.1173298058546646E-3</v>
      </c>
      <c r="AQ30" s="27">
        <f t="shared" si="44"/>
        <v>-9.1709556248098734E-2</v>
      </c>
      <c r="AR30" s="4"/>
      <c r="AS30" s="381">
        <f t="shared" si="60"/>
        <v>3.1103483154664562</v>
      </c>
      <c r="AT30" s="381">
        <f t="shared" si="61"/>
        <v>3.5769005627864243</v>
      </c>
      <c r="AU30" s="381">
        <f t="shared" si="46"/>
        <v>3.4213831470131018</v>
      </c>
      <c r="AV30" s="381">
        <f t="shared" si="47"/>
        <v>3.1103483154664557</v>
      </c>
      <c r="AW30" s="381">
        <f t="shared" si="48"/>
        <v>3.1103483154664557</v>
      </c>
      <c r="AX30" s="381">
        <f t="shared" si="49"/>
        <v>3.1103483154664557</v>
      </c>
      <c r="AY30" s="381">
        <f t="shared" si="50"/>
        <v>3.2658657312397787</v>
      </c>
      <c r="AZ30" s="381">
        <f t="shared" si="51"/>
        <v>3.5769005627864243</v>
      </c>
      <c r="BA30" s="381">
        <f t="shared" si="52"/>
        <v>3.2658657312397787</v>
      </c>
      <c r="BB30" s="381">
        <f t="shared" si="53"/>
        <v>3.2658657312397787</v>
      </c>
      <c r="BC30" s="381">
        <f t="shared" si="54"/>
        <v>2.2030288826944568</v>
      </c>
      <c r="BD30" s="381">
        <f t="shared" si="55"/>
        <v>2.2921995220016709</v>
      </c>
      <c r="BE30" s="381">
        <f t="shared" si="56"/>
        <v>1.9096868625729919</v>
      </c>
      <c r="BF30" s="381">
        <f t="shared" si="62"/>
        <v>2.1352612089177421</v>
      </c>
      <c r="BG30" s="27">
        <f t="shared" si="57"/>
        <v>-6.8466253298439694E-2</v>
      </c>
      <c r="BH30" s="27">
        <f t="shared" si="58"/>
        <v>0.118121117532759</v>
      </c>
      <c r="BI30" s="20"/>
      <c r="BJ30" s="381">
        <f t="shared" si="59"/>
        <v>4.0500271112888848</v>
      </c>
      <c r="BK30" s="20"/>
    </row>
    <row r="31" spans="1:63" x14ac:dyDescent="0.2">
      <c r="A31" s="379"/>
      <c r="B31" s="379" t="s">
        <v>11</v>
      </c>
      <c r="C31" s="782">
        <f>'Table 1(Q1''21)'!C31/32.15074</f>
        <v>4.510005057426361</v>
      </c>
      <c r="D31" s="782">
        <f>'Table 1(Q1''21)'!D31/32.15074</f>
        <v>5.4431095520662982</v>
      </c>
      <c r="E31" s="782">
        <f>'Table 1(Q1''21)'!E31/32.15074</f>
        <v>6.2206966309329115</v>
      </c>
      <c r="F31" s="782">
        <f>'Table 1(Q1''21)'!F31/32.15074</f>
        <v>6.3762140467062345</v>
      </c>
      <c r="G31" s="782">
        <f>'Table 1(Q1''21)'!G31/32.15074</f>
        <v>5.5986269678396203</v>
      </c>
      <c r="H31" s="782">
        <f>'Table 1(Q1''21)'!H31/32.15074</f>
        <v>7.6203533728928168</v>
      </c>
      <c r="I31" s="968">
        <f>'Table 1(Q1''21)'!I31/32.15074</f>
        <v>7.3424252359159432</v>
      </c>
      <c r="J31" s="968">
        <f>'Table 1(Q1''21)'!J31/32.15074</f>
        <v>11.49805370089407</v>
      </c>
      <c r="K31" s="968">
        <f>'Table 1(Q1''21)'!K31/32.15074</f>
        <v>19.569960219855229</v>
      </c>
      <c r="L31" s="27">
        <f t="shared" si="42"/>
        <v>0.56597491039481129</v>
      </c>
      <c r="M31" s="27">
        <f t="shared" si="42"/>
        <v>0.70202372757517217</v>
      </c>
      <c r="N31" s="393"/>
      <c r="O31" s="532">
        <f>'Table 1(Q1''21)'!O31/32.15074</f>
        <v>1.2441393261865823</v>
      </c>
      <c r="P31" s="532">
        <f>'Table 1(Q1''21)'!P31/32.15074</f>
        <v>1.5551741577332279</v>
      </c>
      <c r="Q31" s="532">
        <f>'Table 1(Q1''21)'!Q31/32.15074</f>
        <v>0.93310449463993683</v>
      </c>
      <c r="R31" s="532">
        <f>'Table 1(Q1''21)'!R31/32.15074</f>
        <v>1.3996567419599051</v>
      </c>
      <c r="S31" s="532">
        <f>'Table 1(Q1''21)'!S31/32.15074</f>
        <v>2.177243820826519</v>
      </c>
      <c r="T31" s="532">
        <f>'Table 1(Q1''21)'!T31/32.15074</f>
        <v>2.177243820826519</v>
      </c>
      <c r="U31" s="532">
        <f>'Table 1(Q1''21)'!U31/32.15074</f>
        <v>1.8662089892798737</v>
      </c>
      <c r="V31" s="532">
        <f>'Table 1(Q1''21)'!V31/32.15074</f>
        <v>2.4882786523731646</v>
      </c>
      <c r="W31" s="532">
        <f>'Table 1(Q1''21)'!W31/32.15074</f>
        <v>1.8662089892798737</v>
      </c>
      <c r="X31" s="532">
        <f>'Table 1(Q1''21)'!X31/32.15074</f>
        <v>0.15551741577332279</v>
      </c>
      <c r="Y31" s="532">
        <f>'Table 1(Q1''21)'!Y31/32.15074</f>
        <v>1.2441393261865823</v>
      </c>
      <c r="Z31" s="532">
        <f>'Table 1(Q1''21)'!Z31/32.15074</f>
        <v>1.5551741577332279</v>
      </c>
      <c r="AA31" s="532">
        <f>'Table 1(Q1''21)'!AA31/32.15074</f>
        <v>1.3996567419599051</v>
      </c>
      <c r="AB31" s="532">
        <f>'Table 1(Q1''21)'!AB31/32.15074</f>
        <v>1.0886219104132595</v>
      </c>
      <c r="AC31" s="532">
        <f>'Table 1(Q1''21)'!AC31/32.15074</f>
        <v>1.8662089892798737</v>
      </c>
      <c r="AD31" s="532">
        <f>'Table 1(Q1''21)'!AD31/32.15074</f>
        <v>1.8662089892798737</v>
      </c>
      <c r="AE31" s="981">
        <f>'Table 1(Q1''21)'!AE31/32.15074</f>
        <v>2.0217264050531965</v>
      </c>
      <c r="AF31" s="981">
        <f>'Table 1(Q1''21)'!AF31/32.15074</f>
        <v>2.0217264050531965</v>
      </c>
      <c r="AG31" s="982">
        <f>'Table 1(Q1''21)'!AG31/32.15074</f>
        <v>3.7324821254000109</v>
      </c>
      <c r="AH31" s="982">
        <f>'Table 1(Q1''21)'!AH31/32.15074</f>
        <v>1.007930475989939</v>
      </c>
      <c r="AI31" s="982">
        <f>'Table 1(Q1''21)'!AI31/32.15074</f>
        <v>2.2145058225207968</v>
      </c>
      <c r="AJ31" s="982">
        <f>'Table 1(Q1''21)'!AJ31/32.15074</f>
        <v>0.38750681200519654</v>
      </c>
      <c r="AK31" s="982">
        <f>'Table 1(Q1''21)'!AK31/32.15074</f>
        <v>1.3888812696707802</v>
      </c>
      <c r="AL31" s="982">
        <f>'Table 1(Q1''21)'!AL31/32.15074</f>
        <v>2.3392243924744607</v>
      </c>
      <c r="AM31" s="982">
        <f>'Table 1(Q1''21)'!AM31/32.15074</f>
        <v>3.2400721545843258</v>
      </c>
      <c r="AN31" s="982">
        <f>'Table 1(Q1''21)'!AN31/32.15074</f>
        <v>4.5298758841645066</v>
      </c>
      <c r="AO31" s="982">
        <f>'Table 1(Q1''21)'!AO31/32.15074</f>
        <v>8.6764272634337463</v>
      </c>
      <c r="AP31" s="27" t="str">
        <f t="shared" si="43"/>
        <v>&gt;±300%</v>
      </c>
      <c r="AQ31" s="27">
        <f t="shared" si="44"/>
        <v>0.91537858548502649</v>
      </c>
      <c r="AR31" s="4"/>
      <c r="AS31" s="381">
        <f t="shared" si="60"/>
        <v>2.643796068146488</v>
      </c>
      <c r="AT31" s="381">
        <f t="shared" si="61"/>
        <v>2.7993134839198102</v>
      </c>
      <c r="AU31" s="381">
        <f t="shared" si="46"/>
        <v>2.332761236599842</v>
      </c>
      <c r="AV31" s="381">
        <f t="shared" si="47"/>
        <v>4.354487641653038</v>
      </c>
      <c r="AW31" s="381">
        <f t="shared" si="48"/>
        <v>4.354487641653038</v>
      </c>
      <c r="AX31" s="381">
        <f t="shared" si="49"/>
        <v>2.0217264050531965</v>
      </c>
      <c r="AY31" s="381">
        <f t="shared" si="50"/>
        <v>2.7993134839198102</v>
      </c>
      <c r="AZ31" s="381">
        <f t="shared" si="51"/>
        <v>2.4882786523731646</v>
      </c>
      <c r="BA31" s="381">
        <f t="shared" si="52"/>
        <v>3.7324179785597473</v>
      </c>
      <c r="BB31" s="381">
        <f t="shared" si="53"/>
        <v>4.0434528101063929</v>
      </c>
      <c r="BC31" s="381">
        <f t="shared" si="54"/>
        <v>4.7404126013899504</v>
      </c>
      <c r="BD31" s="381">
        <f t="shared" si="55"/>
        <v>2.6020126345259933</v>
      </c>
      <c r="BE31" s="381">
        <f t="shared" si="56"/>
        <v>3.7281056621452411</v>
      </c>
      <c r="BF31" s="381">
        <f t="shared" si="62"/>
        <v>7.7699480387488329</v>
      </c>
      <c r="BG31" s="27">
        <f t="shared" si="57"/>
        <v>1.9861300193741291</v>
      </c>
      <c r="BH31" s="27">
        <f t="shared" si="58"/>
        <v>1.0841544588298548</v>
      </c>
      <c r="BI31" s="20"/>
      <c r="BJ31" s="381">
        <f t="shared" si="59"/>
        <v>18.785599694657037</v>
      </c>
      <c r="BK31" s="20"/>
    </row>
    <row r="32" spans="1:63" x14ac:dyDescent="0.2">
      <c r="A32" s="379"/>
      <c r="B32" s="379" t="s">
        <v>58</v>
      </c>
      <c r="C32" s="782">
        <f>'Table 1(Q1''21)'!C32/32.15074</f>
        <v>6.8427662940262026</v>
      </c>
      <c r="D32" s="782">
        <f>'Table 1(Q1''21)'!D32/32.15074</f>
        <v>6.8427662940262026</v>
      </c>
      <c r="E32" s="782">
        <f>'Table 1(Q1''21)'!E32/32.15074</f>
        <v>6.9982837097995256</v>
      </c>
      <c r="F32" s="782">
        <f>'Table 1(Q1''21)'!F32/32.15074</f>
        <v>7.1538011255728486</v>
      </c>
      <c r="G32" s="782">
        <f>'Table 1(Q1''21)'!G32/32.15074</f>
        <v>7.3093185413461716</v>
      </c>
      <c r="H32" s="782">
        <f>'Table 1(Q1''21)'!H32/32.15074</f>
        <v>7.4648359571194947</v>
      </c>
      <c r="I32" s="968">
        <f>'Table 1(Q1''21)'!I32/32.15074</f>
        <v>7.7410348875329182</v>
      </c>
      <c r="J32" s="968">
        <f>'Table 1(Q1''21)'!J32/32.15074</f>
        <v>7.3185198905265265</v>
      </c>
      <c r="K32" s="968">
        <f>'Table 1(Q1''21)'!K32/32.15074</f>
        <v>7.6694711941332239</v>
      </c>
      <c r="L32" s="27">
        <f t="shared" si="42"/>
        <v>-5.458120304907299E-2</v>
      </c>
      <c r="M32" s="27">
        <f t="shared" si="42"/>
        <v>4.7953863466434932E-2</v>
      </c>
      <c r="N32" s="393"/>
      <c r="O32" s="532">
        <f>'Table 1(Q1''21)'!O32/32.15074</f>
        <v>1.3996567419599051</v>
      </c>
      <c r="P32" s="532">
        <f>'Table 1(Q1''21)'!P32/32.15074</f>
        <v>2.0217264050531965</v>
      </c>
      <c r="Q32" s="532">
        <f>'Table 1(Q1''21)'!Q32/32.15074</f>
        <v>1.5551741577332279</v>
      </c>
      <c r="R32" s="532">
        <f>'Table 1(Q1''21)'!R32/32.15074</f>
        <v>2.0217264050531965</v>
      </c>
      <c r="S32" s="532">
        <f>'Table 1(Q1''21)'!S32/32.15074</f>
        <v>1.3996567419599051</v>
      </c>
      <c r="T32" s="532">
        <f>'Table 1(Q1''21)'!T32/32.15074</f>
        <v>2.0217264050531965</v>
      </c>
      <c r="U32" s="532">
        <f>'Table 1(Q1''21)'!U32/32.15074</f>
        <v>1.5551741577332279</v>
      </c>
      <c r="V32" s="532">
        <f>'Table 1(Q1''21)'!V32/32.15074</f>
        <v>2.177243820826519</v>
      </c>
      <c r="W32" s="532">
        <f>'Table 1(Q1''21)'!W32/32.15074</f>
        <v>1.3996567419599051</v>
      </c>
      <c r="X32" s="532">
        <f>'Table 1(Q1''21)'!X32/32.15074</f>
        <v>2.332761236599842</v>
      </c>
      <c r="Y32" s="532">
        <f>'Table 1(Q1''21)'!Y32/32.15074</f>
        <v>1.7106915735065507</v>
      </c>
      <c r="Z32" s="532">
        <f>'Table 1(Q1''21)'!Z32/32.15074</f>
        <v>2.177243820826519</v>
      </c>
      <c r="AA32" s="532">
        <f>'Table 1(Q1''21)'!AA32/32.15074</f>
        <v>1.3996567419599051</v>
      </c>
      <c r="AB32" s="532">
        <f>'Table 1(Q1''21)'!AB32/32.15074</f>
        <v>2.177243820826519</v>
      </c>
      <c r="AC32" s="532">
        <f>'Table 1(Q1''21)'!AC32/32.15074</f>
        <v>1.7106915735065507</v>
      </c>
      <c r="AD32" s="532">
        <f>'Table 1(Q1''21)'!AD32/32.15074</f>
        <v>2.177243820826519</v>
      </c>
      <c r="AE32" s="981">
        <f>'Table 1(Q1''21)'!AE32/32.15074</f>
        <v>1.3996567419599051</v>
      </c>
      <c r="AF32" s="981">
        <f>'Table 1(Q1''21)'!AF32/32.15074</f>
        <v>2.177243820826519</v>
      </c>
      <c r="AG32" s="982">
        <f>'Table 1(Q1''21)'!AG32/32.15074</f>
        <v>1.9352587218832296</v>
      </c>
      <c r="AH32" s="982">
        <f>'Table 1(Q1''21)'!AH32/32.15074</f>
        <v>1.9352587218832296</v>
      </c>
      <c r="AI32" s="982">
        <f>'Table 1(Q1''21)'!AI32/32.15074</f>
        <v>1.9352587218832296</v>
      </c>
      <c r="AJ32" s="982">
        <f>'Table 1(Q1''21)'!AJ32/32.15074</f>
        <v>1.9352587218832296</v>
      </c>
      <c r="AK32" s="982">
        <f>'Table 1(Q1''21)'!AK32/32.15074</f>
        <v>1.8296299726316316</v>
      </c>
      <c r="AL32" s="982">
        <f>'Table 1(Q1''21)'!AL32/32.15074</f>
        <v>1.8296299726316316</v>
      </c>
      <c r="AM32" s="982">
        <f>'Table 1(Q1''21)'!AM32/32.15074</f>
        <v>1.8296299726316316</v>
      </c>
      <c r="AN32" s="982">
        <f>'Table 1(Q1''21)'!AN32/32.15074</f>
        <v>1.8296299726316316</v>
      </c>
      <c r="AO32" s="982">
        <f>'Table 1(Q1''21)'!AO32/32.15074</f>
        <v>1.9241840051813299</v>
      </c>
      <c r="AP32" s="27">
        <f t="shared" si="43"/>
        <v>5.167931984285179E-2</v>
      </c>
      <c r="AQ32" s="27">
        <f t="shared" si="44"/>
        <v>5.167931984285179E-2</v>
      </c>
      <c r="AR32" s="4"/>
      <c r="AS32" s="381">
        <f t="shared" si="60"/>
        <v>3.4213831470131009</v>
      </c>
      <c r="AT32" s="381">
        <f t="shared" si="61"/>
        <v>3.4213831470131018</v>
      </c>
      <c r="AU32" s="381">
        <f t="shared" si="46"/>
        <v>3.5769005627864243</v>
      </c>
      <c r="AV32" s="381">
        <f t="shared" si="47"/>
        <v>3.4213831470131018</v>
      </c>
      <c r="AW32" s="381">
        <f t="shared" si="48"/>
        <v>3.7324179785597469</v>
      </c>
      <c r="AX32" s="381">
        <f t="shared" si="49"/>
        <v>3.7324179785597469</v>
      </c>
      <c r="AY32" s="381">
        <f t="shared" si="50"/>
        <v>3.8879353943330699</v>
      </c>
      <c r="AZ32" s="381">
        <f t="shared" si="51"/>
        <v>3.5769005627864239</v>
      </c>
      <c r="BA32" s="381">
        <f t="shared" si="52"/>
        <v>3.8879353943330699</v>
      </c>
      <c r="BB32" s="381">
        <f t="shared" si="53"/>
        <v>3.5769005627864239</v>
      </c>
      <c r="BC32" s="381">
        <f t="shared" si="54"/>
        <v>3.8705174437664591</v>
      </c>
      <c r="BD32" s="381">
        <f t="shared" si="55"/>
        <v>3.8705174437664591</v>
      </c>
      <c r="BE32" s="381">
        <f t="shared" si="56"/>
        <v>3.6592599452632633</v>
      </c>
      <c r="BF32" s="381">
        <f t="shared" si="62"/>
        <v>3.6592599452632633</v>
      </c>
      <c r="BG32" s="27">
        <f t="shared" si="57"/>
        <v>-5.458120304907299E-2</v>
      </c>
      <c r="BH32" s="27">
        <f t="shared" si="58"/>
        <v>0</v>
      </c>
      <c r="BI32" s="20"/>
      <c r="BJ32" s="381">
        <f t="shared" si="59"/>
        <v>7.4130739230762241</v>
      </c>
      <c r="BK32" s="20"/>
    </row>
    <row r="33" spans="1:87" x14ac:dyDescent="0.2">
      <c r="A33" s="390"/>
      <c r="B33" s="390" t="s">
        <v>2</v>
      </c>
      <c r="C33" s="390">
        <f>'Table 1(Q1''21)'!C33/32.15074</f>
        <v>10.730701688359273</v>
      </c>
      <c r="D33" s="390">
        <f>'Table 1(Q1''21)'!D33/32.15074</f>
        <v>11.508288767225887</v>
      </c>
      <c r="E33" s="390">
        <f>'Table 1(Q1''21)'!E33/32.15074</f>
        <v>11.197253935679241</v>
      </c>
      <c r="F33" s="390">
        <f>'Table 1(Q1''21)'!F33/32.15074</f>
        <v>12.441393261865823</v>
      </c>
      <c r="G33" s="390">
        <f>'Table 1(Q1''21)'!G33/32.15074</f>
        <v>12.752428093412469</v>
      </c>
      <c r="H33" s="390">
        <f>'Table 1(Q1''21)'!H33/32.15074</f>
        <v>13.685532588052405</v>
      </c>
      <c r="I33" s="983">
        <f>'Table 1(Q1''21)'!I33/32.15074</f>
        <v>18.250130529723975</v>
      </c>
      <c r="J33" s="983">
        <f>'Table 1(Q1''21)'!J33/32.15074</f>
        <v>15.454912503901229</v>
      </c>
      <c r="K33" s="983">
        <f>'Table 1(Q1''21)'!K33/32.15074</f>
        <v>18.111421634433459</v>
      </c>
      <c r="L33" s="31">
        <f t="shared" si="42"/>
        <v>-0.1531615360925872</v>
      </c>
      <c r="M33" s="31">
        <f t="shared" si="42"/>
        <v>0.17188768489382622</v>
      </c>
      <c r="N33" s="393"/>
      <c r="O33" s="390">
        <f>'Table 1(Q1''21)'!O33/32.15074</f>
        <v>2.6437960681464876</v>
      </c>
      <c r="P33" s="390">
        <f>'Table 1(Q1''21)'!P33/32.15074</f>
        <v>2.9548308996931332</v>
      </c>
      <c r="Q33" s="390">
        <f>'Table 1(Q1''21)'!Q33/32.15074</f>
        <v>2.7993134839198102</v>
      </c>
      <c r="R33" s="390">
        <f>'Table 1(Q1''21)'!R33/32.15074</f>
        <v>2.7993134839198102</v>
      </c>
      <c r="S33" s="390">
        <f>'Table 1(Q1''21)'!S33/32.15074</f>
        <v>2.6437960681464876</v>
      </c>
      <c r="T33" s="390">
        <f>'Table 1(Q1''21)'!T33/32.15074</f>
        <v>2.9548308996931332</v>
      </c>
      <c r="U33" s="390">
        <f>'Table 1(Q1''21)'!U33/32.15074</f>
        <v>2.9548308996931332</v>
      </c>
      <c r="V33" s="390">
        <f>'Table 1(Q1''21)'!V33/32.15074</f>
        <v>2.9548308996931332</v>
      </c>
      <c r="W33" s="390">
        <f>'Table 1(Q1''21)'!W33/32.15074</f>
        <v>3.1103483154664557</v>
      </c>
      <c r="X33" s="390">
        <f>'Table 1(Q1''21)'!X33/32.15074</f>
        <v>3.4213831470131013</v>
      </c>
      <c r="Y33" s="390">
        <f>'Table 1(Q1''21)'!Y33/32.15074</f>
        <v>3.2658657312397787</v>
      </c>
      <c r="Z33" s="390">
        <f>'Table 1(Q1''21)'!Z33/32.15074</f>
        <v>3.1103483154664557</v>
      </c>
      <c r="AA33" s="390">
        <f>'Table 1(Q1''21)'!AA33/32.15074</f>
        <v>3.1103483154664557</v>
      </c>
      <c r="AB33" s="390">
        <f>'Table 1(Q1''21)'!AB33/32.15074</f>
        <v>3.2658657312397787</v>
      </c>
      <c r="AC33" s="390">
        <f>'Table 1(Q1''21)'!AC33/32.15074</f>
        <v>3.4213831470131013</v>
      </c>
      <c r="AD33" s="390">
        <f>'Table 1(Q1''21)'!AD33/32.15074</f>
        <v>3.4213831470131013</v>
      </c>
      <c r="AE33" s="984">
        <f>'Table 1(Q1''21)'!AE33/32.15074</f>
        <v>3.2658657312397787</v>
      </c>
      <c r="AF33" s="984">
        <f>'Table 1(Q1''21)'!AF33/32.15074</f>
        <v>3.5769005627864243</v>
      </c>
      <c r="AG33" s="985">
        <f>'Table 1(Q1''21)'!AG33/32.15074</f>
        <v>4.5718885582015369</v>
      </c>
      <c r="AH33" s="985">
        <f>'Table 1(Q1''21)'!AH33/32.15074</f>
        <v>4.5677303689701843</v>
      </c>
      <c r="AI33" s="985">
        <f>'Table 1(Q1''21)'!AI33/32.15074</f>
        <v>4.5344648551193663</v>
      </c>
      <c r="AJ33" s="985">
        <f>'Table 1(Q1''21)'!AJ33/32.15074</f>
        <v>4.5760467474328888</v>
      </c>
      <c r="AK33" s="985">
        <f>'Table 1(Q1''21)'!AK33/32.15074</f>
        <v>3.6350027887864012</v>
      </c>
      <c r="AL33" s="985">
        <f>'Table 1(Q1''21)'!AL33/32.15074</f>
        <v>3.1995752290062511</v>
      </c>
      <c r="AM33" s="985">
        <f>'Table 1(Q1''21)'!AM33/32.15074</f>
        <v>4.2138542318432277</v>
      </c>
      <c r="AN33" s="985">
        <f>'Table 1(Q1''21)'!AN33/32.15074</f>
        <v>4.4081767447668172</v>
      </c>
      <c r="AO33" s="985">
        <f>'Table 1(Q1''21)'!AO33/32.15074</f>
        <v>4.4662795477259607</v>
      </c>
      <c r="AP33" s="31">
        <f t="shared" si="43"/>
        <v>0.22868669083389981</v>
      </c>
      <c r="AQ33" s="31">
        <f t="shared" si="44"/>
        <v>1.3180688144621255E-2</v>
      </c>
      <c r="AR33" s="4"/>
      <c r="AS33" s="390">
        <f t="shared" si="60"/>
        <v>5.9096617993862655</v>
      </c>
      <c r="AT33" s="390">
        <f t="shared" si="61"/>
        <v>5.5986269678396212</v>
      </c>
      <c r="AU33" s="390">
        <f t="shared" si="46"/>
        <v>5.5986269678396203</v>
      </c>
      <c r="AV33" s="390">
        <f t="shared" si="47"/>
        <v>5.5986269678396212</v>
      </c>
      <c r="AW33" s="390">
        <f t="shared" si="48"/>
        <v>5.9096617993862663</v>
      </c>
      <c r="AX33" s="390">
        <f t="shared" si="49"/>
        <v>6.5317314624795575</v>
      </c>
      <c r="AY33" s="390">
        <f t="shared" si="50"/>
        <v>6.3762140467062345</v>
      </c>
      <c r="AZ33" s="390">
        <f t="shared" si="51"/>
        <v>6.3762140467062345</v>
      </c>
      <c r="BA33" s="390">
        <f t="shared" si="52"/>
        <v>6.8427662940262026</v>
      </c>
      <c r="BB33" s="390">
        <f t="shared" si="53"/>
        <v>6.8427662940262035</v>
      </c>
      <c r="BC33" s="390">
        <f t="shared" si="54"/>
        <v>9.1396189271717212</v>
      </c>
      <c r="BD33" s="390">
        <f t="shared" si="55"/>
        <v>9.1105116025522541</v>
      </c>
      <c r="BE33" s="390">
        <f t="shared" si="56"/>
        <v>6.8345780177926523</v>
      </c>
      <c r="BF33" s="999">
        <f t="shared" si="62"/>
        <v>8.6220309766100449</v>
      </c>
      <c r="BG33" s="998">
        <f t="shared" si="57"/>
        <v>-5.3617255237934591E-2</v>
      </c>
      <c r="BH33" s="998">
        <f t="shared" si="58"/>
        <v>0.26153084421072736</v>
      </c>
      <c r="BI33" s="20"/>
      <c r="BJ33" s="999">
        <f t="shared" si="59"/>
        <v>16.287885753342255</v>
      </c>
      <c r="BK33" s="20"/>
    </row>
    <row r="34" spans="1:87" x14ac:dyDescent="0.2">
      <c r="A34" s="394"/>
      <c r="B34" s="394"/>
      <c r="C34" s="789"/>
      <c r="D34" s="789"/>
      <c r="E34" s="789"/>
      <c r="F34" s="789"/>
      <c r="G34" s="789"/>
      <c r="H34" s="789"/>
      <c r="I34" s="962"/>
      <c r="J34" s="394"/>
      <c r="K34" s="394"/>
      <c r="L34" s="394"/>
      <c r="M34" s="939"/>
      <c r="N34" s="393"/>
      <c r="O34" s="975"/>
      <c r="P34" s="975"/>
      <c r="Q34" s="975"/>
      <c r="R34" s="975"/>
      <c r="S34" s="975"/>
      <c r="T34" s="975"/>
      <c r="U34" s="975"/>
      <c r="V34" s="975"/>
      <c r="W34" s="975"/>
      <c r="X34" s="975"/>
      <c r="Y34" s="975"/>
      <c r="Z34" s="975"/>
      <c r="AA34" s="975"/>
      <c r="AB34" s="975"/>
      <c r="AC34" s="975"/>
      <c r="AD34" s="975"/>
      <c r="AE34" s="975"/>
      <c r="AF34" s="975"/>
      <c r="AG34" s="986"/>
      <c r="AH34" s="986"/>
      <c r="AI34" s="986"/>
      <c r="AJ34" s="986"/>
      <c r="AK34" s="986"/>
      <c r="AL34" s="986"/>
      <c r="AM34" s="986"/>
      <c r="AN34" s="986"/>
      <c r="AO34" s="986"/>
      <c r="AP34" s="939"/>
      <c r="AQ34" s="939"/>
      <c r="AR34" s="4"/>
      <c r="AS34" s="394"/>
      <c r="AT34" s="394"/>
      <c r="AU34" s="394"/>
      <c r="AV34" s="394"/>
      <c r="AW34" s="394"/>
      <c r="AX34" s="394"/>
      <c r="AY34" s="394"/>
      <c r="AZ34" s="394"/>
      <c r="BA34" s="394"/>
      <c r="BB34" s="394"/>
      <c r="BC34" s="394"/>
      <c r="BD34" s="394"/>
      <c r="BE34" s="394"/>
      <c r="BF34" s="394"/>
      <c r="BG34" s="27"/>
      <c r="BH34" s="27"/>
      <c r="BI34" s="20"/>
      <c r="BJ34" s="394"/>
      <c r="BK34" s="20"/>
    </row>
    <row r="35" spans="1:87" s="26" customFormat="1" x14ac:dyDescent="0.2">
      <c r="A35" s="388" t="s">
        <v>3</v>
      </c>
      <c r="B35" s="378"/>
      <c r="C35" s="776">
        <f t="shared" ref="C35:J35" si="63">SUM(C36:C38)</f>
        <v>29.081756749611365</v>
      </c>
      <c r="D35" s="776">
        <f t="shared" si="63"/>
        <v>4.6655224731996849</v>
      </c>
      <c r="E35" s="776">
        <f t="shared" si="63"/>
        <v>9.4865623621726911</v>
      </c>
      <c r="F35" s="776">
        <f t="shared" si="63"/>
        <v>16.640363487745539</v>
      </c>
      <c r="G35" s="776">
        <f t="shared" si="63"/>
        <v>8.5534578675327531</v>
      </c>
      <c r="H35" s="776">
        <f t="shared" si="63"/>
        <v>0.46655224731996814</v>
      </c>
      <c r="I35" s="958">
        <f t="shared" si="63"/>
        <v>38.982796879539691</v>
      </c>
      <c r="J35" s="776">
        <f t="shared" si="63"/>
        <v>48.173172204356561</v>
      </c>
      <c r="K35" s="776">
        <f>SUM(K36:K38)</f>
        <v>22.588078700217871</v>
      </c>
      <c r="L35" s="882">
        <f t="shared" ref="L35:M38" si="64">IF(ISERROR(J35/I35),"N/A",IF(I35&lt;0,"N/A",IF(J35&lt;0,"N/A",IF(J35/I35-1&gt;300%,"&gt;±300%",IF(J35/I35-1&lt;-300%,"&gt;±300%",J35/I35-1)))))</f>
        <v>0.23575464205957175</v>
      </c>
      <c r="M35" s="916">
        <f t="shared" si="64"/>
        <v>-0.53110667895407748</v>
      </c>
      <c r="N35" s="393"/>
      <c r="O35" s="776">
        <f>'Table 1(Q1''21)'!O35/32.15074</f>
        <v>-5.4431095520662982</v>
      </c>
      <c r="P35" s="776">
        <f>'Table 1(Q1''21)'!P35/32.15074</f>
        <v>0</v>
      </c>
      <c r="Q35" s="776">
        <f>'Table 1(Q1''21)'!Q35/32.15074</f>
        <v>-0.31103483154664557</v>
      </c>
      <c r="R35" s="776">
        <f>'Table 1(Q1''21)'!R35/32.15074</f>
        <v>3.5769005627864243</v>
      </c>
      <c r="S35" s="776">
        <f>'Table 1(Q1''21)'!S35/32.15074</f>
        <v>8.8644926990793991</v>
      </c>
      <c r="T35" s="776">
        <f>'Table 1(Q1''21)'!T35/32.15074</f>
        <v>-2.9548308996931332</v>
      </c>
      <c r="U35" s="776">
        <f>'Table 1(Q1''21)'!U35/32.15074</f>
        <v>5.1320747205196522</v>
      </c>
      <c r="V35" s="776">
        <f>'Table 1(Q1''21)'!V35/32.15074</f>
        <v>2.9548308996931332</v>
      </c>
      <c r="W35" s="776">
        <f>'Table 1(Q1''21)'!W35/32.15074</f>
        <v>1.5551741577332279</v>
      </c>
      <c r="X35" s="776">
        <f>'Table 1(Q1''21)'!X35/32.15074</f>
        <v>6.9982837097995256</v>
      </c>
      <c r="Y35" s="776">
        <f>'Table 1(Q1''21)'!Y35/32.15074</f>
        <v>2.4882786523731646</v>
      </c>
      <c r="Z35" s="776">
        <f>'Table 1(Q1''21)'!Z35/32.15074</f>
        <v>3.2658657312397787</v>
      </c>
      <c r="AA35" s="776">
        <f>'Table 1(Q1''21)'!AA35/32.15074</f>
        <v>-0.31103483154664557</v>
      </c>
      <c r="AB35" s="776">
        <f>'Table 1(Q1''21)'!AB35/32.15074</f>
        <v>3.1103483154664557</v>
      </c>
      <c r="AC35" s="776">
        <f>'Table 1(Q1''21)'!AC35/32.15074</f>
        <v>1.8662089892798737</v>
      </c>
      <c r="AD35" s="776">
        <f>'Table 1(Q1''21)'!AD35/32.15074</f>
        <v>-1.7106915735065507</v>
      </c>
      <c r="AE35" s="776">
        <f>'Table 1(Q1''21)'!AE35/32.15074</f>
        <v>2.0217264050531965</v>
      </c>
      <c r="AF35" s="776">
        <f>'Table 1(Q1''21)'!AF35/32.15074</f>
        <v>-2.0217264050531965</v>
      </c>
      <c r="AG35" s="967">
        <f>'Table 1(Q1''21)'!AG35/32.15074</f>
        <v>24.703771107228402</v>
      </c>
      <c r="AH35" s="967">
        <f>'Table 1(Q1''21)'!AH35/32.15074</f>
        <v>3.9290583015768514</v>
      </c>
      <c r="AI35" s="967">
        <f>'Table 1(Q1''21)'!AI35/32.15074</f>
        <v>7.8037820916261458</v>
      </c>
      <c r="AJ35" s="967">
        <f>'Table 1(Q1''21)'!AJ35/32.15074</f>
        <v>2.5461853791082918</v>
      </c>
      <c r="AK35" s="987">
        <f>'Table 1(Q1''21)'!AK35/32.15074</f>
        <v>2.2164693436998721</v>
      </c>
      <c r="AL35" s="967">
        <f>'Table 1(Q1''21)'!AL35/32.15074</f>
        <v>11.943058334426743</v>
      </c>
      <c r="AM35" s="967">
        <f>'Table 1(Q1''21)'!AM35/32.15074</f>
        <v>29.872808771491183</v>
      </c>
      <c r="AN35" s="967">
        <f>'Table 1(Q1''21)'!AN35/32.15074</f>
        <v>4.1408622035329881</v>
      </c>
      <c r="AO35" s="967">
        <f>'Table 1(Q1''21)'!AO35/32.15074</f>
        <v>4.3491737157415065</v>
      </c>
      <c r="AP35" s="916">
        <f t="shared" ref="AP35:AP39" si="65">IF(ISERROR(AO35/AK35),"N/A",IF(AK35&lt;0,"N/A",IF(AO35&lt;0,"N/A",IF(AO35/AK35-1&gt;300%,"&gt;±300%",IF(AO35/AK35-1&lt;-300%,"&gt;±300%",AO35/AK35-1)))))</f>
        <v>0.9622079268110193</v>
      </c>
      <c r="AQ35" s="916">
        <f t="shared" ref="AQ35:AQ39" si="66">IF(ISERROR(AO35/AN35),"N/A",IF(AN35&lt;0,"N/A",IF(AO35&lt;0,"N/A",IF(AO35/AN35-1&gt;300%,"&gt;±300%",IF(AO35/AN35-1&lt;-300%,"&gt;±300%",AO35/AN35-1)))))</f>
        <v>5.0306313509004719E-2</v>
      </c>
      <c r="AR35" s="4"/>
      <c r="AS35" s="378">
        <f t="shared" ref="AS35:AT35" si="67">SUM(AS36:AS38)</f>
        <v>10.108632025265981</v>
      </c>
      <c r="AT35" s="378">
        <f t="shared" si="67"/>
        <v>-5.4431095520662982</v>
      </c>
      <c r="AU35" s="378">
        <f>SUM(Q35:R35)</f>
        <v>3.2658657312397787</v>
      </c>
      <c r="AV35" s="378">
        <f>SUM(S35:T35)</f>
        <v>5.9096617993862655</v>
      </c>
      <c r="AW35" s="378">
        <f>SUM(U35:V35)</f>
        <v>8.0869056202127858</v>
      </c>
      <c r="AX35" s="378">
        <f>SUM(W35:X35)</f>
        <v>8.5534578675327531</v>
      </c>
      <c r="AY35" s="378">
        <f>SUM(Y35:Z35)</f>
        <v>5.7541443836129433</v>
      </c>
      <c r="AZ35" s="378">
        <f>SUM(AA35:AB35)</f>
        <v>2.7993134839198102</v>
      </c>
      <c r="BA35" s="378">
        <f>SUM(AC35:AD35)</f>
        <v>0.15551741577332301</v>
      </c>
      <c r="BB35" s="378">
        <f>SUM(AE35:AF35)</f>
        <v>0</v>
      </c>
      <c r="BC35" s="378">
        <f>SUM(AG35:AH35)</f>
        <v>28.632829408805254</v>
      </c>
      <c r="BD35" s="378">
        <f>SUM(AI35:AJ35)</f>
        <v>10.349967470734438</v>
      </c>
      <c r="BE35" s="378">
        <f>SUM(AK35:AL35)</f>
        <v>14.159527678126615</v>
      </c>
      <c r="BF35" s="378">
        <f>SUM(AM35:AN35)</f>
        <v>34.013670975024169</v>
      </c>
      <c r="BG35" s="916">
        <f t="shared" ref="BG35:BG38" si="68">IF(ISERROR(BF35/BD35),"N/A",IF(BD35&lt;0,"N/A",IF(BF35&lt;0,"N/A",IF(BF35/BD35-1&gt;300%,"&gt;±300%",IF(BF35/BD35-1&lt;-300%,"&gt;±300%",BF35/BD35-1)))))</f>
        <v>2.286355350507256</v>
      </c>
      <c r="BH35" s="916">
        <f t="shared" ref="BH35:BH38" si="69">IF(ISERROR(BF35/BE35),"N/A",IF(BE35&lt;0,"N/A",IF(BF35&lt;0,"N/A",IF(BF35/BE35-1&gt;300%,"&gt;±300%",IF(BF35/BE35-1&lt;-300%,"&gt;±300%",BF35/BE35-1)))))</f>
        <v>1.4021755349627854</v>
      </c>
      <c r="BI35" s="20"/>
      <c r="BJ35" s="378">
        <f t="shared" ref="BJ35:BJ38" si="70">SUM(AL35:AO35)</f>
        <v>50.305903025192421</v>
      </c>
      <c r="BK35" s="20"/>
    </row>
    <row r="36" spans="1:87" x14ac:dyDescent="0.2">
      <c r="A36" s="379"/>
      <c r="B36" s="379" t="s">
        <v>42</v>
      </c>
      <c r="C36" s="782">
        <f>'Table 1(Q1''21)'!C36/32.15074</f>
        <v>-0.15551741577332279</v>
      </c>
      <c r="D36" s="782">
        <f>'Table 1(Q1''21)'!D36/32.15074</f>
        <v>1.5551741577332279</v>
      </c>
      <c r="E36" s="782">
        <f>'Table 1(Q1''21)'!E36/32.15074</f>
        <v>16.329328656198893</v>
      </c>
      <c r="F36" s="782">
        <f>'Table 1(Q1''21)'!F36/32.15074</f>
        <v>14.307602251145697</v>
      </c>
      <c r="G36" s="782">
        <f>'Table 1(Q1''21)'!G36/32.15074</f>
        <v>6.6872488782528805</v>
      </c>
      <c r="H36" s="782">
        <f>'Table 1(Q1''21)'!H36/32.15074</f>
        <v>8.7089752833060761</v>
      </c>
      <c r="I36" s="968">
        <f>'Table 1(Q1''21)'!I36/32.15074</f>
        <v>8.7886567712141144</v>
      </c>
      <c r="J36" s="968">
        <f>'Table 1(Q1''21)'!J36/32.15074</f>
        <v>18.228784147789245</v>
      </c>
      <c r="K36" s="968">
        <f>'Table 1(Q1''21)'!K36/32.15074</f>
        <v>13.568068585365145</v>
      </c>
      <c r="L36" s="947">
        <f t="shared" si="64"/>
        <v>1.0741262996519341</v>
      </c>
      <c r="M36" s="27">
        <f t="shared" si="64"/>
        <v>-0.25567890456310782</v>
      </c>
      <c r="N36" s="393"/>
      <c r="O36" s="532">
        <f>'Table 1(Q1''21)'!O36/32.15074</f>
        <v>0.46655224731996842</v>
      </c>
      <c r="P36" s="532">
        <f>'Table 1(Q1''21)'!P36/32.15074</f>
        <v>1.2441393261865823</v>
      </c>
      <c r="Q36" s="532">
        <f>'Table 1(Q1''21)'!Q36/32.15074</f>
        <v>1.3996567419599051</v>
      </c>
      <c r="R36" s="532">
        <f>'Table 1(Q1''21)'!R36/32.15074</f>
        <v>2.332761236599842</v>
      </c>
      <c r="S36" s="532">
        <f>'Table 1(Q1''21)'!S36/32.15074</f>
        <v>5.5986269678396203</v>
      </c>
      <c r="T36" s="532">
        <f>'Table 1(Q1''21)'!T36/32.15074</f>
        <v>6.8427662940262026</v>
      </c>
      <c r="U36" s="532">
        <f>'Table 1(Q1''21)'!U36/32.15074</f>
        <v>4.6655224731996841</v>
      </c>
      <c r="V36" s="532">
        <f>'Table 1(Q1''21)'!V36/32.15074</f>
        <v>3.5769005627864243</v>
      </c>
      <c r="W36" s="532">
        <f>'Table 1(Q1''21)'!W36/32.15074</f>
        <v>2.4882786523731646</v>
      </c>
      <c r="X36" s="532">
        <f>'Table 1(Q1''21)'!X36/32.15074</f>
        <v>3.5769005627864243</v>
      </c>
      <c r="Y36" s="532">
        <f>'Table 1(Q1''21)'!Y36/32.15074</f>
        <v>0.93310449463993683</v>
      </c>
      <c r="Z36" s="532">
        <f>'Table 1(Q1''21)'!Z36/32.15074</f>
        <v>2.332761236599842</v>
      </c>
      <c r="AA36" s="532">
        <f>'Table 1(Q1''21)'!AA36/32.15074</f>
        <v>1.3996567419599051</v>
      </c>
      <c r="AB36" s="532">
        <f>'Table 1(Q1''21)'!AB36/32.15074</f>
        <v>2.0217264050531965</v>
      </c>
      <c r="AC36" s="532">
        <f>'Table 1(Q1''21)'!AC36/32.15074</f>
        <v>2.6437960681464876</v>
      </c>
      <c r="AD36" s="532">
        <f>'Table 1(Q1''21)'!AD36/32.15074</f>
        <v>2.177243820826519</v>
      </c>
      <c r="AE36" s="532">
        <f>'Table 1(Q1''21)'!AE36/32.15074</f>
        <v>2.177243820826519</v>
      </c>
      <c r="AF36" s="532">
        <f>'Table 1(Q1''21)'!AF36/32.15074</f>
        <v>1.5551741577332279</v>
      </c>
      <c r="AG36" s="876">
        <f>'Table 1(Q1''21)'!AG36/32.15074</f>
        <v>3.4520216327765163</v>
      </c>
      <c r="AH36" s="876">
        <f>'Table 1(Q1''21)'!AH36/32.15074</f>
        <v>2.7769096502494177</v>
      </c>
      <c r="AI36" s="876">
        <f>'Table 1(Q1''21)'!AI36/32.15074</f>
        <v>1.671747345320749</v>
      </c>
      <c r="AJ36" s="876">
        <f>'Table 1(Q1''21)'!AJ36/32.15074</f>
        <v>0.88797814286743226</v>
      </c>
      <c r="AK36" s="876">
        <f>'Table 1(Q1''21)'!AK36/32.15074</f>
        <v>9.4821609650055354</v>
      </c>
      <c r="AL36" s="876">
        <f>'Table 1(Q1''21)'!AL36/32.15074</f>
        <v>3.8407148311931509</v>
      </c>
      <c r="AM36" s="876">
        <f>'Table 1(Q1''21)'!AM36/32.15074</f>
        <v>3.0253318232494042</v>
      </c>
      <c r="AN36" s="876">
        <f>'Table 1(Q1''21)'!AN36/32.15074</f>
        <v>1.8806029771353807</v>
      </c>
      <c r="AO36" s="876">
        <f>'Table 1(Q1''21)'!AO36/32.15074</f>
        <v>0.52327510637792873</v>
      </c>
      <c r="AP36" s="27">
        <f t="shared" si="65"/>
        <v>-0.94481478343290037</v>
      </c>
      <c r="AQ36" s="27">
        <f t="shared" si="66"/>
        <v>-0.72175142082620491</v>
      </c>
      <c r="AR36" s="4"/>
      <c r="AS36" s="381">
        <f>D36-AT36</f>
        <v>-0.15551741577332279</v>
      </c>
      <c r="AT36" s="381">
        <f>SUM(O36:P36)</f>
        <v>1.7106915735065507</v>
      </c>
      <c r="AU36" s="381">
        <f>SUM(Q36:R36)</f>
        <v>3.7324179785597469</v>
      </c>
      <c r="AV36" s="381">
        <f>SUM(S36:T36)</f>
        <v>12.441393261865823</v>
      </c>
      <c r="AW36" s="381">
        <f>SUM(U36:V36)</f>
        <v>8.2424230359861088</v>
      </c>
      <c r="AX36" s="381">
        <f>SUM(W36:X36)</f>
        <v>6.0651792151595885</v>
      </c>
      <c r="AY36" s="381">
        <f>SUM(Y36:Z36)</f>
        <v>3.2658657312397787</v>
      </c>
      <c r="AZ36" s="381">
        <f>SUM(AA36:AB36)</f>
        <v>3.4213831470131018</v>
      </c>
      <c r="BA36" s="381">
        <f>SUM(AC36:AD36)</f>
        <v>4.8210398889730062</v>
      </c>
      <c r="BB36" s="381">
        <f>SUM(AE36:AF36)</f>
        <v>3.7324179785597469</v>
      </c>
      <c r="BC36" s="381">
        <f>SUM(AG36:AH36)</f>
        <v>6.2289312830259345</v>
      </c>
      <c r="BD36" s="381">
        <f>SUM(AI36:AJ36)</f>
        <v>2.5597254881881812</v>
      </c>
      <c r="BE36" s="381">
        <f>SUM(AK36:AL36)</f>
        <v>13.322875796198687</v>
      </c>
      <c r="BF36" s="381">
        <f>SUM(AM36:AN36)</f>
        <v>4.9059348003847845</v>
      </c>
      <c r="BG36" s="27">
        <f t="shared" si="68"/>
        <v>0.91658629920401791</v>
      </c>
      <c r="BH36" s="27">
        <f t="shared" si="69"/>
        <v>-0.6317660784779997</v>
      </c>
      <c r="BI36" s="20"/>
      <c r="BJ36" s="381">
        <f t="shared" si="70"/>
        <v>9.2699247379558649</v>
      </c>
      <c r="BK36" s="20"/>
    </row>
    <row r="37" spans="1:87" x14ac:dyDescent="0.2">
      <c r="A37" s="379"/>
      <c r="B37" s="379" t="s">
        <v>43</v>
      </c>
      <c r="C37" s="782">
        <f>'Table 1(Q1''21)'!C37/32.15074</f>
        <v>28.148652254971427</v>
      </c>
      <c r="D37" s="782">
        <f>'Table 1(Q1''21)'!D37/32.15074</f>
        <v>6.6872488782528805</v>
      </c>
      <c r="E37" s="782">
        <f>'Table 1(Q1''21)'!E37/32.15074</f>
        <v>-7.4648359571194947</v>
      </c>
      <c r="F37" s="782">
        <f>'Table 1(Q1''21)'!F37/32.15074</f>
        <v>-0.31103483154664557</v>
      </c>
      <c r="G37" s="782">
        <f>'Table 1(Q1''21)'!G37/32.15074</f>
        <v>3.2658657312397787</v>
      </c>
      <c r="H37" s="782">
        <f>'Table 1(Q1''21)'!H37/32.15074</f>
        <v>-7.6203533728928168</v>
      </c>
      <c r="I37" s="968">
        <f>'Table 1(Q1''21)'!I37/32.15074</f>
        <v>30.822880419306109</v>
      </c>
      <c r="J37" s="968">
        <f>'Table 1(Q1''21)'!J37/32.15074</f>
        <v>15.687052630197606</v>
      </c>
      <c r="K37" s="968">
        <f>'Table 1(Q1''21)'!K37/32.15074</f>
        <v>7.7758707886661398</v>
      </c>
      <c r="L37" s="947">
        <f t="shared" si="64"/>
        <v>-0.49105818739860796</v>
      </c>
      <c r="M37" s="27">
        <f t="shared" si="64"/>
        <v>-0.50431282587159976</v>
      </c>
      <c r="N37" s="393"/>
      <c r="O37" s="532">
        <f>'Table 1(Q1''21)'!O37/32.15074</f>
        <v>-2.9548308996931332</v>
      </c>
      <c r="P37" s="532">
        <f>'Table 1(Q1''21)'!P37/32.15074</f>
        <v>-0.93310449463993683</v>
      </c>
      <c r="Q37" s="532">
        <f>'Table 1(Q1''21)'!Q37/32.15074</f>
        <v>-1.5551741577332279</v>
      </c>
      <c r="R37" s="532">
        <f>'Table 1(Q1''21)'!R37/32.15074</f>
        <v>1.3996567419599051</v>
      </c>
      <c r="S37" s="532">
        <f>'Table 1(Q1''21)'!S37/32.15074</f>
        <v>3.4213831470131013</v>
      </c>
      <c r="T37" s="532">
        <f>'Table 1(Q1''21)'!T37/32.15074</f>
        <v>-10.730701688359273</v>
      </c>
      <c r="U37" s="532">
        <f>'Table 1(Q1''21)'!U37/32.15074</f>
        <v>-0.77758707886661393</v>
      </c>
      <c r="V37" s="532">
        <f>'Table 1(Q1''21)'!V37/32.15074</f>
        <v>-0.46655224731996842</v>
      </c>
      <c r="W37" s="532">
        <f>'Table 1(Q1''21)'!W37/32.15074</f>
        <v>-2.6437960681464876</v>
      </c>
      <c r="X37" s="532">
        <f>'Table 1(Q1''21)'!X37/32.15074</f>
        <v>3.5769005627864243</v>
      </c>
      <c r="Y37" s="532">
        <f>'Table 1(Q1''21)'!Y37/32.15074</f>
        <v>1.8662089892798737</v>
      </c>
      <c r="Z37" s="532">
        <f>'Table 1(Q1''21)'!Z37/32.15074</f>
        <v>0.93310449463993683</v>
      </c>
      <c r="AA37" s="532">
        <f>'Table 1(Q1''21)'!AA37/32.15074</f>
        <v>-1.2441393261865823</v>
      </c>
      <c r="AB37" s="532">
        <f>'Table 1(Q1''21)'!AB37/32.15074</f>
        <v>1.7106915735065507</v>
      </c>
      <c r="AC37" s="532">
        <f>'Table 1(Q1''21)'!AC37/32.15074</f>
        <v>-0.46655224731996842</v>
      </c>
      <c r="AD37" s="532">
        <f>'Table 1(Q1''21)'!AD37/32.15074</f>
        <v>-3.8879353943330699</v>
      </c>
      <c r="AE37" s="532">
        <f>'Table 1(Q1''21)'!AE37/32.15074</f>
        <v>0.15551741577332279</v>
      </c>
      <c r="AF37" s="532">
        <f>'Table 1(Q1''21)'!AF37/32.15074</f>
        <v>-3.5769005627864243</v>
      </c>
      <c r="AG37" s="876">
        <f>'Table 1(Q1''21)'!AG37/32.15074</f>
        <v>21.367254367395589</v>
      </c>
      <c r="AH37" s="876">
        <f>'Table 1(Q1''21)'!AH37/32.15074</f>
        <v>1.5524500935281753</v>
      </c>
      <c r="AI37" s="876">
        <f>'Table 1(Q1''21)'!AI37/32.15074</f>
        <v>6.4324320046132462</v>
      </c>
      <c r="AJ37" s="876">
        <f>'Table 1(Q1''21)'!AJ37/32.15074</f>
        <v>1.4707439537690985</v>
      </c>
      <c r="AK37" s="876">
        <f>'Table 1(Q1''21)'!AK37/32.15074</f>
        <v>-6.6298740696580909</v>
      </c>
      <c r="AL37" s="876">
        <f>'Table 1(Q1''21)'!AL37/32.15074</f>
        <v>3.8055491303344553</v>
      </c>
      <c r="AM37" s="876">
        <f>'Table 1(Q1''21)'!AM37/32.15074</f>
        <v>16.224016013301981</v>
      </c>
      <c r="AN37" s="876">
        <f>'Table 1(Q1''21)'!AN37/32.15074</f>
        <v>2.2873615562192575</v>
      </c>
      <c r="AO37" s="876">
        <f>'Table 1(Q1''21)'!AO37/32.15074</f>
        <v>2.7869684940377395</v>
      </c>
      <c r="AP37" s="27" t="str">
        <f t="shared" si="65"/>
        <v>N/A</v>
      </c>
      <c r="AQ37" s="27">
        <f t="shared" si="66"/>
        <v>0.21842062373570448</v>
      </c>
      <c r="AR37" s="4"/>
      <c r="AS37" s="381">
        <f>D37-AT37</f>
        <v>10.57518427258595</v>
      </c>
      <c r="AT37" s="381">
        <f>SUM(O37:P37)</f>
        <v>-3.8879353943330699</v>
      </c>
      <c r="AU37" s="381">
        <f>SUM(Q37:R37)</f>
        <v>-0.15551741577332279</v>
      </c>
      <c r="AV37" s="381">
        <f>SUM(S37:T37)</f>
        <v>-7.3093185413461725</v>
      </c>
      <c r="AW37" s="381">
        <f>SUM(U37:V37)</f>
        <v>-1.2441393261865823</v>
      </c>
      <c r="AX37" s="381">
        <f>SUM(W37:X37)</f>
        <v>0.93310449463993672</v>
      </c>
      <c r="AY37" s="381">
        <f>SUM(Y37:Z37)</f>
        <v>2.7993134839198106</v>
      </c>
      <c r="AZ37" s="381">
        <f>SUM(AA37:AB37)</f>
        <v>0.46655224731996836</v>
      </c>
      <c r="BA37" s="381">
        <f>SUM(AC37:AD37)</f>
        <v>-4.354487641653038</v>
      </c>
      <c r="BB37" s="381">
        <f>SUM(AE37:AF37)</f>
        <v>-3.4213831470131018</v>
      </c>
      <c r="BC37" s="381">
        <f>SUM(AG37:AH37)</f>
        <v>22.919704460923764</v>
      </c>
      <c r="BD37" s="381">
        <f>SUM(AI37:AJ37)</f>
        <v>7.9031759583823451</v>
      </c>
      <c r="BE37" s="381">
        <f>SUM(AK37:AL37)</f>
        <v>-2.8243249393236356</v>
      </c>
      <c r="BF37" s="381">
        <f t="shared" ref="BF37:BF38" si="71">SUM(AM37:AN37)</f>
        <v>18.511377569521237</v>
      </c>
      <c r="BG37" s="27">
        <f t="shared" si="68"/>
        <v>1.3422707107877963</v>
      </c>
      <c r="BH37" s="27" t="str">
        <f t="shared" si="69"/>
        <v>N/A</v>
      </c>
      <c r="BI37" s="20"/>
      <c r="BJ37" s="381">
        <f t="shared" si="70"/>
        <v>25.103895193893432</v>
      </c>
      <c r="BK37" s="20"/>
    </row>
    <row r="38" spans="1:87" x14ac:dyDescent="0.2">
      <c r="A38" s="379"/>
      <c r="B38" s="379" t="s">
        <v>37</v>
      </c>
      <c r="C38" s="782">
        <f>'Table 1(Q1''21)'!C38/32.15074</f>
        <v>1.0886219104132595</v>
      </c>
      <c r="D38" s="782">
        <f>'Table 1(Q1''21)'!D38/32.15074</f>
        <v>-3.5769005627864243</v>
      </c>
      <c r="E38" s="782">
        <f>'Table 1(Q1''21)'!E38/32.15074</f>
        <v>0.62206966309329115</v>
      </c>
      <c r="F38" s="782">
        <f>'Table 1(Q1''21)'!F38/32.15074</f>
        <v>2.6437960681464876</v>
      </c>
      <c r="G38" s="782">
        <f>'Table 1(Q1''21)'!G38/32.15074</f>
        <v>-1.3996567419599051</v>
      </c>
      <c r="H38" s="782">
        <f>'Table 1(Q1''21)'!H38/32.15074</f>
        <v>-0.62206966309329115</v>
      </c>
      <c r="I38" s="968">
        <f>'Table 1(Q1''21)'!I38/32.15074</f>
        <v>-0.62874031098053484</v>
      </c>
      <c r="J38" s="968">
        <f>'Table 1(Q1''21)'!J38/32.15074</f>
        <v>14.257335426369707</v>
      </c>
      <c r="K38" s="968">
        <f>'Table 1(Q1''21)'!K38/32.15074</f>
        <v>1.2441393261865823</v>
      </c>
      <c r="L38" s="947" t="str">
        <f t="shared" si="64"/>
        <v>N/A</v>
      </c>
      <c r="M38" s="27">
        <f t="shared" si="64"/>
        <v>-0.91273689725462448</v>
      </c>
      <c r="N38" s="393"/>
      <c r="O38" s="532">
        <f>'Table 1(Q1''21)'!O38/32.15074</f>
        <v>-2.9548308996931332</v>
      </c>
      <c r="P38" s="532">
        <f>'Table 1(Q1''21)'!P38/32.15074</f>
        <v>-0.31103483154664557</v>
      </c>
      <c r="Q38" s="532">
        <f>'Table 1(Q1''21)'!Q38/32.15074</f>
        <v>-0.15551741577332279</v>
      </c>
      <c r="R38" s="532">
        <f>'Table 1(Q1''21)'!R38/32.15074</f>
        <v>-0.15551741577332279</v>
      </c>
      <c r="S38" s="532">
        <f>'Table 1(Q1''21)'!S38/32.15074</f>
        <v>-0.15551741577332279</v>
      </c>
      <c r="T38" s="532">
        <f>'Table 1(Q1''21)'!T38/32.15074</f>
        <v>0.93310449463993683</v>
      </c>
      <c r="U38" s="532">
        <f>'Table 1(Q1''21)'!U38/32.15074</f>
        <v>1.2441393261865823</v>
      </c>
      <c r="V38" s="532">
        <f>'Table 1(Q1''21)'!V38/32.15074</f>
        <v>-0.15551741577332279</v>
      </c>
      <c r="W38" s="532">
        <f>'Table 1(Q1''21)'!W38/32.15074</f>
        <v>1.7106915735065507</v>
      </c>
      <c r="X38" s="532">
        <f>'Table 1(Q1''21)'!X38/32.15074</f>
        <v>-0.15551741577332279</v>
      </c>
      <c r="Y38" s="532">
        <f>'Table 1(Q1''21)'!Y38/32.15074</f>
        <v>-0.31103483154664557</v>
      </c>
      <c r="Z38" s="532">
        <f>'Table 1(Q1''21)'!Z38/32.15074</f>
        <v>0</v>
      </c>
      <c r="AA38" s="532">
        <f>'Table 1(Q1''21)'!AA38/32.15074</f>
        <v>-0.46655224731996842</v>
      </c>
      <c r="AB38" s="532">
        <f>'Table 1(Q1''21)'!AB38/32.15074</f>
        <v>-0.62206966309329115</v>
      </c>
      <c r="AC38" s="532">
        <f>'Table 1(Q1''21)'!AC38/32.15074</f>
        <v>-0.31103483154664557</v>
      </c>
      <c r="AD38" s="532">
        <f>'Table 1(Q1''21)'!AD38/32.15074</f>
        <v>0</v>
      </c>
      <c r="AE38" s="532">
        <f>'Table 1(Q1''21)'!AE38/32.15074</f>
        <v>-0.31103483154664557</v>
      </c>
      <c r="AF38" s="532">
        <f>'Table 1(Q1''21)'!AF38/32.15074</f>
        <v>0</v>
      </c>
      <c r="AG38" s="381">
        <f>'Table 1(Q1''21)'!AG38/32.15074</f>
        <v>-0.11550489294370506</v>
      </c>
      <c r="AH38" s="381">
        <f>'Table 1(Q1''21)'!AH38/32.15074</f>
        <v>-0.40030144220074193</v>
      </c>
      <c r="AI38" s="381">
        <f>'Table 1(Q1''21)'!AI38/32.15074</f>
        <v>-0.30039725830784891</v>
      </c>
      <c r="AJ38" s="381">
        <f>'Table 1(Q1''21)'!AJ38/32.15074</f>
        <v>0.18746328247176094</v>
      </c>
      <c r="AK38" s="381">
        <f>'Table 1(Q1''21)'!AK38/32.15074</f>
        <v>-0.63581755164757225</v>
      </c>
      <c r="AL38" s="381">
        <f>'Table 1(Q1''21)'!AL38/32.15074</f>
        <v>4.2967943728991358</v>
      </c>
      <c r="AM38" s="381">
        <f>'Table 1(Q1''21)'!AM38/32.15074</f>
        <v>10.623460934939793</v>
      </c>
      <c r="AN38" s="381">
        <f>'Table 1(Q1''21)'!AN38/32.15074</f>
        <v>-2.7102329821649028E-2</v>
      </c>
      <c r="AO38" s="381">
        <f>'Table 1(Q1''21)'!AO38/32.15074</f>
        <v>1.0389301153258386</v>
      </c>
      <c r="AP38" s="27" t="str">
        <f t="shared" si="65"/>
        <v>N/A</v>
      </c>
      <c r="AQ38" s="27" t="str">
        <f t="shared" si="66"/>
        <v>N/A</v>
      </c>
      <c r="AR38" s="4"/>
      <c r="AS38" s="381">
        <f>D38-AT38</f>
        <v>-0.31103483154664557</v>
      </c>
      <c r="AT38" s="381">
        <f>SUM(O38:P38)</f>
        <v>-3.2658657312397787</v>
      </c>
      <c r="AU38" s="381">
        <f>SUM(Q38:R38)</f>
        <v>-0.31103483154664557</v>
      </c>
      <c r="AV38" s="381">
        <f>SUM(S38:T38)</f>
        <v>0.77758707886661405</v>
      </c>
      <c r="AW38" s="381">
        <f>SUM(U38:V38)</f>
        <v>1.0886219104132595</v>
      </c>
      <c r="AX38" s="381">
        <f>SUM(W38:X38)</f>
        <v>1.5551741577332279</v>
      </c>
      <c r="AY38" s="381">
        <f>SUM(Y38:Z38)</f>
        <v>-0.31103483154664557</v>
      </c>
      <c r="AZ38" s="381">
        <f>SUM(AA38:AB38)</f>
        <v>-1.0886219104132595</v>
      </c>
      <c r="BA38" s="381">
        <f>SUM(AC38:AD38)</f>
        <v>-0.31103483154664557</v>
      </c>
      <c r="BB38" s="381">
        <f>SUM(AE38:AF38)</f>
        <v>-0.31103483154664557</v>
      </c>
      <c r="BC38" s="381">
        <f>SUM(AG38:AH38)</f>
        <v>-0.51580633514444696</v>
      </c>
      <c r="BD38" s="381">
        <f>SUM(AI38:AJ38)</f>
        <v>-0.11293397583608797</v>
      </c>
      <c r="BE38" s="381">
        <f>SUM(AK38:AL38)</f>
        <v>3.6609768212515634</v>
      </c>
      <c r="BF38" s="381">
        <f t="shared" si="71"/>
        <v>10.596358605118144</v>
      </c>
      <c r="BG38" s="27" t="str">
        <f t="shared" si="68"/>
        <v>N/A</v>
      </c>
      <c r="BH38" s="27">
        <f t="shared" si="69"/>
        <v>1.8944074553019457</v>
      </c>
      <c r="BI38" s="20"/>
      <c r="BJ38" s="381">
        <f t="shared" si="70"/>
        <v>15.932083093343119</v>
      </c>
      <c r="BK38" s="20"/>
    </row>
    <row r="39" spans="1:87" x14ac:dyDescent="0.2">
      <c r="A39" s="388"/>
      <c r="B39" s="4"/>
      <c r="C39" s="776"/>
      <c r="D39" s="776"/>
      <c r="E39" s="776"/>
      <c r="F39" s="776"/>
      <c r="G39" s="776"/>
      <c r="H39" s="776"/>
      <c r="I39" s="958"/>
      <c r="J39" s="378"/>
      <c r="K39" s="378"/>
      <c r="L39" s="393"/>
      <c r="M39" s="587"/>
      <c r="N39" s="393"/>
      <c r="O39" s="529">
        <f>'Table 1(Q1''21)'!O39/32.15074</f>
        <v>0</v>
      </c>
      <c r="P39" s="529">
        <f>'Table 1(Q1''21)'!P39/32.15074</f>
        <v>0</v>
      </c>
      <c r="Q39" s="529">
        <f>'Table 1(Q1''21)'!Q39/32.15074</f>
        <v>0</v>
      </c>
      <c r="R39" s="529">
        <f>'Table 1(Q1''21)'!R39/32.15074</f>
        <v>0</v>
      </c>
      <c r="S39" s="529">
        <f>'Table 1(Q1''21)'!S39/32.15074</f>
        <v>0</v>
      </c>
      <c r="T39" s="529">
        <f>'Table 1(Q1''21)'!T39/32.15074</f>
        <v>0</v>
      </c>
      <c r="U39" s="529">
        <f>'Table 1(Q1''21)'!U39/32.15074</f>
        <v>0</v>
      </c>
      <c r="V39" s="529">
        <f>'Table 1(Q1''21)'!V39/32.15074</f>
        <v>0</v>
      </c>
      <c r="W39" s="529">
        <f>'Table 1(Q1''21)'!W39/32.15074</f>
        <v>0</v>
      </c>
      <c r="X39" s="529">
        <f>'Table 1(Q1''21)'!X39/32.15074</f>
        <v>0</v>
      </c>
      <c r="Y39" s="529">
        <f>'Table 1(Q1''21)'!Y39/32.15074</f>
        <v>0</v>
      </c>
      <c r="Z39" s="529">
        <f>'Table 1(Q1''21)'!Z39/32.15074</f>
        <v>0</v>
      </c>
      <c r="AA39" s="529">
        <f>'Table 1(Q1''21)'!AA39/32.15074</f>
        <v>0</v>
      </c>
      <c r="AB39" s="529">
        <f>'Table 1(Q1''21)'!AB39/32.15074</f>
        <v>0</v>
      </c>
      <c r="AC39" s="529">
        <f>'Table 1(Q1''21)'!AC39/32.15074</f>
        <v>0</v>
      </c>
      <c r="AD39" s="529">
        <f>'Table 1(Q1''21)'!AD39/32.15074</f>
        <v>0</v>
      </c>
      <c r="AE39" s="529">
        <f>'Table 1(Q1''21)'!AE39/32.15074</f>
        <v>0</v>
      </c>
      <c r="AF39" s="529">
        <f>'Table 1(Q1''21)'!AF39/32.15074</f>
        <v>0</v>
      </c>
      <c r="AG39" s="979">
        <f>'Table 1(Q1''21)'!AG39/32.15074</f>
        <v>0</v>
      </c>
      <c r="AH39" s="979">
        <f>'Table 1(Q1''21)'!AH39/32.15074</f>
        <v>0</v>
      </c>
      <c r="AI39" s="979">
        <f>'Table 1(Q1''21)'!AI39/32.15074</f>
        <v>0</v>
      </c>
      <c r="AJ39" s="979">
        <f>'Table 1(Q1''21)'!AJ39/32.15074</f>
        <v>0</v>
      </c>
      <c r="AK39" s="979">
        <f>'Table 1(Q1''21)'!AK39/32.15074</f>
        <v>0</v>
      </c>
      <c r="AL39" s="979">
        <f>'Table 1(Q1''21)'!AL39/32.15074</f>
        <v>0</v>
      </c>
      <c r="AM39" s="979">
        <f>'Table 1(Q1''21)'!AM39/32.15074</f>
        <v>0</v>
      </c>
      <c r="AN39" s="979">
        <f>'Table 1(Q1''21)'!AN39/32.15074</f>
        <v>0</v>
      </c>
      <c r="AO39" s="979">
        <f>'Table 1(Q1''21)'!AO39/32.15074</f>
        <v>0</v>
      </c>
      <c r="AP39" s="916" t="str">
        <f t="shared" si="65"/>
        <v>N/A</v>
      </c>
      <c r="AQ39" s="916" t="str">
        <f t="shared" si="66"/>
        <v>N/A</v>
      </c>
      <c r="AR39" s="4"/>
      <c r="AS39" s="4"/>
      <c r="AT39" s="381"/>
      <c r="AU39" s="381"/>
      <c r="AV39" s="381"/>
      <c r="AW39" s="381"/>
      <c r="AX39" s="381"/>
      <c r="AY39" s="381"/>
      <c r="AZ39" s="381"/>
      <c r="BA39" s="381"/>
      <c r="BB39" s="381"/>
      <c r="BC39" s="381"/>
      <c r="BD39" s="381"/>
      <c r="BE39" s="381"/>
      <c r="BF39" s="381"/>
      <c r="BG39" s="27"/>
      <c r="BH39" s="27"/>
      <c r="BI39" s="20"/>
      <c r="BJ39" s="381"/>
      <c r="BK39" s="20"/>
    </row>
    <row r="40" spans="1:87" x14ac:dyDescent="0.2">
      <c r="A40" s="34" t="s">
        <v>26</v>
      </c>
      <c r="B40" s="392"/>
      <c r="C40" s="392">
        <f t="shared" ref="C40:K40" si="72">SUM(C21,C25,C27,C35)</f>
        <v>264.37960681464875</v>
      </c>
      <c r="D40" s="392">
        <f t="shared" si="72"/>
        <v>248.05027815844986</v>
      </c>
      <c r="E40" s="392">
        <f t="shared" si="72"/>
        <v>251.78269613700959</v>
      </c>
      <c r="F40" s="392">
        <f t="shared" si="72"/>
        <v>254.89304445247606</v>
      </c>
      <c r="G40" s="392">
        <f t="shared" si="72"/>
        <v>240.27440736978372</v>
      </c>
      <c r="H40" s="392">
        <f t="shared" si="72"/>
        <v>226.12232253441138</v>
      </c>
      <c r="I40" s="964">
        <f t="shared" si="72"/>
        <v>258.80337119391936</v>
      </c>
      <c r="J40" s="964">
        <f t="shared" si="72"/>
        <v>238.34448218511903</v>
      </c>
      <c r="K40" s="964">
        <f t="shared" si="72"/>
        <v>250.10442249168671</v>
      </c>
      <c r="L40" s="940">
        <f>IF(ISERROR(J40/I40),"N/A",IF(I40&lt;0,"N/A",IF(J40&lt;0,"N/A",IF(J40/I40-1&gt;300%,"&gt;±300%",IF(J40/I40-1&lt;-300%,"&gt;±300%",J40/I40-1)))))</f>
        <v>-7.9051864411266215E-2</v>
      </c>
      <c r="M40" s="940">
        <f>IF(ISERROR(K40/J40),"N/A",IF(J40&lt;0,"N/A",IF(K40&lt;0,"N/A",IF(K40/J40-1&gt;300%,"&gt;±300%",IF(K40/J40-1&lt;-300%,"&gt;±300%",K40/J40-1)))))</f>
        <v>4.9340098829868673E-2</v>
      </c>
      <c r="N40" s="393"/>
      <c r="O40" s="392">
        <f>'Table 1(Q1''21)'!O40/32.15074</f>
        <v>53.186956194476394</v>
      </c>
      <c r="P40" s="392">
        <f>'Table 1(Q1''21)'!P40/32.15074</f>
        <v>59.563170241182632</v>
      </c>
      <c r="Q40" s="392">
        <f>'Table 1(Q1''21)'!Q40/32.15074</f>
        <v>61.118344398915859</v>
      </c>
      <c r="R40" s="392">
        <f>'Table 1(Q1''21)'!R40/32.15074</f>
        <v>63.140070803969053</v>
      </c>
      <c r="S40" s="392">
        <f>'Table 1(Q1''21)'!S40/32.15074</f>
        <v>70.604906761088543</v>
      </c>
      <c r="T40" s="392">
        <f>'Table 1(Q1''21)'!T40/32.15074</f>
        <v>57.385926420356114</v>
      </c>
      <c r="U40" s="392">
        <f>'Table 1(Q1''21)'!U40/32.15074</f>
        <v>63.91765788283567</v>
      </c>
      <c r="V40" s="392">
        <f>'Table 1(Q1''21)'!V40/32.15074</f>
        <v>63.606623051289027</v>
      </c>
      <c r="W40" s="392">
        <f>'Table 1(Q1''21)'!W40/32.15074</f>
        <v>60.185239904275925</v>
      </c>
      <c r="X40" s="392">
        <f>'Table 1(Q1''21)'!X40/32.15074</f>
        <v>68.116628108715389</v>
      </c>
      <c r="Y40" s="392">
        <f>'Table 1(Q1''21)'!Y40/32.15074</f>
        <v>61.429379230462501</v>
      </c>
      <c r="Z40" s="392">
        <f>'Table 1(Q1''21)'!Z40/32.15074</f>
        <v>60.340757320049242</v>
      </c>
      <c r="AA40" s="392">
        <f>'Table 1(Q1''21)'!AA40/32.15074</f>
        <v>55.053165183756271</v>
      </c>
      <c r="AB40" s="392">
        <f>'Table 1(Q1''21)'!AB40/32.15074</f>
        <v>63.762140467062345</v>
      </c>
      <c r="AC40" s="392">
        <f>'Table 1(Q1''21)'!AC40/32.15074</f>
        <v>59.252135409635983</v>
      </c>
      <c r="AD40" s="392">
        <f>'Table 1(Q1''21)'!AD40/32.15074</f>
        <v>55.830752262622887</v>
      </c>
      <c r="AE40" s="392">
        <f>'Table 1(Q1''21)'!AE40/32.15074</f>
        <v>56.14178709416953</v>
      </c>
      <c r="AF40" s="392">
        <f>'Table 1(Q1''21)'!AF40/32.15074</f>
        <v>54.586612936436303</v>
      </c>
      <c r="AG40" s="988">
        <f>'Table 1(Q1''21)'!AG40/32.15074</f>
        <v>82.192747546965577</v>
      </c>
      <c r="AH40" s="988">
        <f>'Table 1(Q1''21)'!AH40/32.15074</f>
        <v>60.069469018995697</v>
      </c>
      <c r="AI40" s="988">
        <f>'Table 1(Q1''21)'!AI40/32.15074</f>
        <v>61.547041829561756</v>
      </c>
      <c r="AJ40" s="988">
        <f>'Table 1(Q1''21)'!AJ40/32.15074</f>
        <v>55.01270192910745</v>
      </c>
      <c r="AK40" s="988">
        <f>'Table 1(Q1''21)'!AK40/32.15074</f>
        <v>48.653004004531851</v>
      </c>
      <c r="AL40" s="988">
        <f>'Table 1(Q1''21)'!AL40/32.15074</f>
        <v>48.267581893995832</v>
      </c>
      <c r="AM40" s="988">
        <f>'Table 1(Q1''21)'!AM40/32.15074</f>
        <v>80.296455260695268</v>
      </c>
      <c r="AN40" s="988">
        <f>'Table 1(Q1''21)'!AN40/32.15074</f>
        <v>61.001494340043493</v>
      </c>
      <c r="AO40" s="988">
        <f>'Table 1(Q1''21)'!AO40/32.15074</f>
        <v>61.248441684826744</v>
      </c>
      <c r="AP40" s="965">
        <f>IF(ISERROR(AO40/AK40),"N/A",IF(AK40&lt;0,"N/A",IF(AO40&lt;0,"N/A",IF(AO40/AK40-1&gt;300%,"&gt;±300%",IF(AO40/AK40-1&lt;-300%,"&gt;±300%",AO40/AK40-1)))))</f>
        <v>0.25888304202391432</v>
      </c>
      <c r="AQ40" s="965">
        <f>IF(ISERROR(AO40/AN40),"N/A",IF(AN40&lt;0,"N/A",IF(AO40&lt;0,"N/A",IF(AO40/AN40-1&gt;300%,"&gt;±300%",IF(AO40/AN40-1&lt;-300%,"&gt;±300%",AO40/AN40-1)))))</f>
        <v>4.0482179568697152E-3</v>
      </c>
      <c r="AR40" s="4"/>
      <c r="AS40" s="392">
        <f t="shared" ref="AS40:AT40" si="73">SUM(AS21,AS25,AS27,AS35)</f>
        <v>134.98911689124421</v>
      </c>
      <c r="AT40" s="392">
        <f t="shared" si="73"/>
        <v>113.06116126720565</v>
      </c>
      <c r="AU40" s="392">
        <f>SUM(Q40:R40)</f>
        <v>124.25841520288492</v>
      </c>
      <c r="AV40" s="392">
        <f>SUM(S40:T40)</f>
        <v>127.99083318144466</v>
      </c>
      <c r="AW40" s="392">
        <f>SUM(U40:V40)</f>
        <v>127.5242809341247</v>
      </c>
      <c r="AX40" s="392">
        <f>SUM(W40:X40)</f>
        <v>128.30186801299132</v>
      </c>
      <c r="AY40" s="392">
        <f>SUM(Y40:Z40)</f>
        <v>121.77013655051175</v>
      </c>
      <c r="AZ40" s="392">
        <f>SUM(AA40:AB40)</f>
        <v>118.81530565081862</v>
      </c>
      <c r="BA40" s="392">
        <f>SUM(AC40:AD40)</f>
        <v>115.08288767225886</v>
      </c>
      <c r="BB40" s="392">
        <f>SUM(AE40:AF40)</f>
        <v>110.72840003060583</v>
      </c>
      <c r="BC40" s="392">
        <f>SUM(AG40:AH40)</f>
        <v>142.26221656596127</v>
      </c>
      <c r="BD40" s="392">
        <f>SUM(AI40:AJ40)</f>
        <v>116.55974375866921</v>
      </c>
      <c r="BE40" s="392">
        <f>SUM(AK40:AL40)</f>
        <v>96.92058589852769</v>
      </c>
      <c r="BF40" s="392">
        <f>SUM(AM40:AN40)</f>
        <v>141.29794960073878</v>
      </c>
      <c r="BG40" s="965">
        <f>IF(ISERROR(BF40/BD40),"N/A",IF(BD40&lt;0,"N/A",IF(BF40&lt;0,"N/A",IF(BF40/BD40-1&gt;300%,"&gt;±300%",IF(BF40/BD40-1&lt;-300%,"&gt;±300%",BF40/BD40-1)))))</f>
        <v>0.21223627510102205</v>
      </c>
      <c r="BH40" s="965">
        <f>IF(ISERROR(BF40/BE40),"N/A",IF(BE40&lt;0,"N/A",IF(BF40&lt;0,"N/A",IF(BF40/BE40-1&gt;300%,"&gt;±300%",IF(BF40/BE40-1&lt;-300%,"&gt;±300%",BF40/BE40-1)))))</f>
        <v>0.45787345681827141</v>
      </c>
      <c r="BI40" s="20"/>
      <c r="BJ40" s="392">
        <f>SUM(AL40:AO40)</f>
        <v>250.81397317956134</v>
      </c>
      <c r="BK40" s="20"/>
    </row>
    <row r="41" spans="1:87" x14ac:dyDescent="0.2">
      <c r="A41" s="3"/>
      <c r="B41" s="6"/>
      <c r="C41" s="948"/>
      <c r="D41" s="948"/>
      <c r="E41" s="948"/>
      <c r="F41" s="948"/>
      <c r="G41" s="626"/>
      <c r="H41" s="626"/>
      <c r="I41" s="989"/>
      <c r="J41" s="6"/>
      <c r="K41" s="6"/>
      <c r="L41" s="949"/>
      <c r="M41" s="916"/>
      <c r="N41" s="393"/>
      <c r="O41" s="948"/>
      <c r="P41" s="948"/>
      <c r="Q41" s="948"/>
      <c r="R41" s="948"/>
      <c r="S41" s="948"/>
      <c r="T41" s="948"/>
      <c r="U41" s="948"/>
      <c r="V41" s="948"/>
      <c r="W41" s="948"/>
      <c r="X41" s="948"/>
      <c r="Y41" s="948"/>
      <c r="Z41" s="948"/>
      <c r="AA41" s="948"/>
      <c r="AB41" s="948"/>
      <c r="AC41" s="948"/>
      <c r="AD41" s="948"/>
      <c r="AE41" s="948"/>
      <c r="AF41" s="948"/>
      <c r="AG41" s="967"/>
      <c r="AH41" s="967"/>
      <c r="AI41" s="967"/>
      <c r="AJ41" s="967"/>
      <c r="AK41" s="967"/>
      <c r="AL41" s="967"/>
      <c r="AM41" s="967"/>
      <c r="AN41" s="967"/>
      <c r="AO41" s="967"/>
      <c r="AP41" s="916"/>
      <c r="AQ41" s="916"/>
      <c r="AR41" s="4"/>
      <c r="AS41" s="40"/>
      <c r="BG41" s="27"/>
      <c r="BH41" s="27"/>
      <c r="BI41" s="20"/>
      <c r="BK41" s="20"/>
    </row>
    <row r="42" spans="1:87" x14ac:dyDescent="0.2">
      <c r="A42" s="396" t="s">
        <v>7</v>
      </c>
      <c r="B42" s="43"/>
      <c r="C42" s="397">
        <f t="shared" ref="C42:K42" si="74">C18-C40</f>
        <v>-20.683816297851934</v>
      </c>
      <c r="D42" s="397">
        <f t="shared" si="74"/>
        <v>-22.238990455585167</v>
      </c>
      <c r="E42" s="397">
        <f t="shared" si="74"/>
        <v>-6.2206966309329061</v>
      </c>
      <c r="F42" s="397">
        <f t="shared" si="74"/>
        <v>-8.7089752833060743</v>
      </c>
      <c r="G42" s="397">
        <f t="shared" si="74"/>
        <v>10.264149441039308</v>
      </c>
      <c r="H42" s="397">
        <f t="shared" si="74"/>
        <v>24.882786523731625</v>
      </c>
      <c r="I42" s="990">
        <f t="shared" si="74"/>
        <v>-3.1766131658099823</v>
      </c>
      <c r="J42" s="990">
        <f t="shared" si="74"/>
        <v>-26.857764222971156</v>
      </c>
      <c r="K42" s="990">
        <f t="shared" si="74"/>
        <v>-4.9236264490423594</v>
      </c>
      <c r="L42" s="950" t="str">
        <f>IF(ISERROR(J42/I42),"N/A",IF(I42&lt;0,"N/A",IF(J42&lt;0,"N/A",IF(J42/I42-1&gt;300%,"&gt;±300%",IF(J42/I42-1&lt;-300%,"&gt;±300%",J42/I42-1)))))</f>
        <v>N/A</v>
      </c>
      <c r="M42" s="950" t="str">
        <f>IF(ISERROR(K42/J42),"N/A",IF(J42&lt;0,"N/A",IF(K42&lt;0,"N/A",IF(K42/J42-1&gt;300%,"&gt;±300%",IF(K42/J42-1&lt;-300%,"&gt;±300%",K42/J42-1)))))</f>
        <v>N/A</v>
      </c>
      <c r="N42" s="393"/>
      <c r="O42" s="397">
        <f>'Table 1(Q1''21)'!O42/32.15074</f>
        <v>7.3093185413461716</v>
      </c>
      <c r="P42" s="397">
        <f>'Table 1(Q1''21)'!P42/32.15074</f>
        <v>-2.0217264050531965</v>
      </c>
      <c r="Q42" s="397">
        <f>'Table 1(Q1''21)'!Q42/32.15074</f>
        <v>-3.4213831470131013</v>
      </c>
      <c r="R42" s="397">
        <f>'Table 1(Q1''21)'!R42/32.15074</f>
        <v>-0.46655224731996842</v>
      </c>
      <c r="S42" s="397">
        <f>'Table 1(Q1''21)'!S42/32.15074</f>
        <v>-5.4431095520662982</v>
      </c>
      <c r="T42" s="397">
        <f>'Table 1(Q1''21)'!T42/32.15074</f>
        <v>2.9548308996931332</v>
      </c>
      <c r="U42" s="397">
        <f>'Table 1(Q1''21)'!U42/32.15074</f>
        <v>-7.3093185413461716</v>
      </c>
      <c r="V42" s="397">
        <f>'Table 1(Q1''21)'!V42/32.15074</f>
        <v>4.510005057426361</v>
      </c>
      <c r="W42" s="397">
        <f>'Table 1(Q1''21)'!W42/32.15074</f>
        <v>2.7993134839198102</v>
      </c>
      <c r="X42" s="397">
        <f>'Table 1(Q1''21)'!X42/32.15074</f>
        <v>-9.6420797779460141</v>
      </c>
      <c r="Y42" s="397">
        <f>'Table 1(Q1''21)'!Y42/32.15074</f>
        <v>-5.9096617993862663</v>
      </c>
      <c r="Z42" s="397">
        <f>'Table 1(Q1''21)'!Z42/32.15074</f>
        <v>5.2875921362929752</v>
      </c>
      <c r="AA42" s="397">
        <f>'Table 1(Q1''21)'!AA42/32.15074</f>
        <v>8.2424230359861088</v>
      </c>
      <c r="AB42" s="397">
        <f>'Table 1(Q1''21)'!AB42/32.15074</f>
        <v>2.0217264050531965</v>
      </c>
      <c r="AC42" s="397">
        <f>'Table 1(Q1''21)'!AC42/32.15074</f>
        <v>-4.6655224731996841</v>
      </c>
      <c r="AD42" s="397">
        <f>'Table 1(Q1''21)'!AD42/32.15074</f>
        <v>10.730701688359273</v>
      </c>
      <c r="AE42" s="397">
        <f>'Table 1(Q1''21)'!AE42/32.15074</f>
        <v>10.264149441039304</v>
      </c>
      <c r="AF42" s="397">
        <f>'Table 1(Q1''21)'!AF42/32.15074</f>
        <v>8.8644926990793991</v>
      </c>
      <c r="AG42" s="397">
        <f>'Table 1(Q1''21)'!AG42/32.15074</f>
        <v>-24.029277117037946</v>
      </c>
      <c r="AH42" s="397">
        <f>'Table 1(Q1''21)'!AH42/32.15074</f>
        <v>6.7049546145549437</v>
      </c>
      <c r="AI42" s="397">
        <f>'Table 1(Q1''21)'!AI42/32.15074</f>
        <v>2.0230887190988147</v>
      </c>
      <c r="AJ42" s="397">
        <f>'Table 1(Q1''21)'!AJ42/32.15074</f>
        <v>12.104350814084972</v>
      </c>
      <c r="AK42" s="397">
        <f>'Table 1(Q1''21)'!AK42/32.15074</f>
        <v>6.1918756041038403</v>
      </c>
      <c r="AL42" s="397">
        <f>'Table 1(Q1''21)'!AL42/32.15074</f>
        <v>-6.3442430891293</v>
      </c>
      <c r="AM42" s="397">
        <f>'Table 1(Q1''21)'!AM42/32.15074</f>
        <v>-22.374787949462497</v>
      </c>
      <c r="AN42" s="397">
        <f>'Table 1(Q1''21)'!AN42/32.15074</f>
        <v>-4.0910110980577326</v>
      </c>
      <c r="AO42" s="397">
        <f>'Table 1(Q1''21)'!AO42/32.15074</f>
        <v>-0.59017333188817089</v>
      </c>
      <c r="AP42" s="950" t="str">
        <f>IF(ISERROR(AO42/AK42),"N/A",IF(AK42&lt;0,"N/A",IF(AO42&lt;0,"N/A",IF(AO42/AK42-1&gt;300%,"&gt;±300%",IF(AO42/AK42-1&lt;-300%,"&gt;±300%",AO42/AK42-1)))))</f>
        <v>N/A</v>
      </c>
      <c r="AQ42" s="950" t="str">
        <f>IF(ISERROR(AO42/AN42),"N/A",IF(AN42&lt;0,"N/A",IF(AO42&lt;0,"N/A",IF(AO42/AN42-1&gt;300%,"&gt;±300%",IF(AO42/AN42-1&lt;-300%,"&gt;±300%",AO42/AN42-1)))))</f>
        <v>N/A</v>
      </c>
      <c r="AR42" s="4"/>
      <c r="AS42" s="397">
        <f t="shared" ref="AS42" si="75">AS18-AS40</f>
        <v>-73.870772492328342</v>
      </c>
      <c r="AT42" s="397">
        <f>AT18-AT40</f>
        <v>4.9765573047463505</v>
      </c>
      <c r="AU42" s="397">
        <f>SUM(Q42:R42)</f>
        <v>-3.8879353943330699</v>
      </c>
      <c r="AV42" s="397">
        <f>SUM(S42:T42)</f>
        <v>-2.488278652373165</v>
      </c>
      <c r="AW42" s="397">
        <f>SUM(U42:V42)</f>
        <v>-2.7993134839198106</v>
      </c>
      <c r="AX42" s="397">
        <f>SUM(W42:X42)</f>
        <v>-6.8427662940262035</v>
      </c>
      <c r="AY42" s="397">
        <f>SUM(Y42:Z42)</f>
        <v>-0.62206966309329115</v>
      </c>
      <c r="AZ42" s="397">
        <f>SUM(AA42:AB42)</f>
        <v>10.264149441039304</v>
      </c>
      <c r="BA42" s="397">
        <f>SUM(AC42:AD42)</f>
        <v>6.0651792151595894</v>
      </c>
      <c r="BB42" s="397">
        <f>SUM(AE42:AF42)</f>
        <v>19.128642140118703</v>
      </c>
      <c r="BC42" s="397">
        <f t="shared" ref="BC42:BD42" si="76">BC18-BC40</f>
        <v>-17.324322502483</v>
      </c>
      <c r="BD42" s="397">
        <f t="shared" si="76"/>
        <v>14.127439533183775</v>
      </c>
      <c r="BE42" s="397">
        <f>SUM(AK42:AL42)</f>
        <v>-0.15236748502545971</v>
      </c>
      <c r="BF42" s="397">
        <f>SUM(AM42:AN42)</f>
        <v>-26.465799047520228</v>
      </c>
      <c r="BG42" s="950" t="str">
        <f>IF(ISERROR(BF42/BD42),"N/A",IF(BD42&lt;0,"N/A",IF(BF42&lt;0,"N/A",IF(BF42/BD42-1&gt;300%,"&gt;±300%",IF(BF42/BD42-1&lt;-300%,"&gt;±300%",BF42/BD42-1)))))</f>
        <v>N/A</v>
      </c>
      <c r="BH42" s="950" t="str">
        <f>IF(ISERROR(BF42/BE42),"N/A",IF(BE42&lt;0,"N/A",IF(BF42&lt;0,"N/A",IF(BF42/BE42-1&gt;300%,"&gt;±300%",IF(BF42/BE42-1&lt;-300%,"&gt;±300%",BF42/BE42-1)))))</f>
        <v>N/A</v>
      </c>
      <c r="BI42" s="20"/>
      <c r="BJ42" s="397">
        <f>SUM(AL42:AO42)</f>
        <v>-33.400215468537702</v>
      </c>
      <c r="BK42" s="20"/>
    </row>
    <row r="43" spans="1:87" s="924" customFormat="1" ht="11.25" x14ac:dyDescent="0.2">
      <c r="A43" s="399"/>
      <c r="B43" s="107"/>
      <c r="C43" s="952"/>
      <c r="D43" s="952"/>
      <c r="E43" s="952"/>
      <c r="F43" s="952"/>
      <c r="G43" s="952"/>
      <c r="H43" s="952"/>
      <c r="I43" s="962"/>
      <c r="J43" s="953"/>
      <c r="K43" s="953"/>
      <c r="L43" s="611"/>
      <c r="M43" s="954"/>
      <c r="N43" s="393"/>
      <c r="O43" s="616"/>
      <c r="P43" s="616"/>
      <c r="Q43" s="616"/>
      <c r="R43" s="616"/>
      <c r="S43" s="616"/>
      <c r="T43" s="616"/>
      <c r="U43" s="616"/>
      <c r="V43" s="616"/>
      <c r="W43" s="616"/>
      <c r="X43" s="991"/>
      <c r="Y43" s="991"/>
      <c r="Z43" s="991"/>
      <c r="AA43" s="991"/>
      <c r="AB43" s="991"/>
      <c r="AC43" s="991"/>
      <c r="AD43" s="991"/>
      <c r="AE43" s="991"/>
      <c r="AF43" s="991"/>
      <c r="AG43" s="992"/>
      <c r="AH43" s="992"/>
      <c r="AI43" s="992"/>
      <c r="AJ43" s="992"/>
      <c r="AK43" s="993"/>
      <c r="AL43" s="992"/>
      <c r="AM43" s="992"/>
      <c r="AN43" s="992"/>
      <c r="AO43" s="992"/>
      <c r="AP43" s="939"/>
      <c r="AQ43" s="939"/>
      <c r="AR43" s="942"/>
      <c r="AS43" s="942"/>
      <c r="AT43" s="377"/>
      <c r="AU43" s="377"/>
      <c r="AV43" s="377"/>
      <c r="AW43" s="377"/>
      <c r="AX43" s="377"/>
      <c r="AY43" s="377"/>
      <c r="AZ43" s="377"/>
      <c r="BA43" s="377"/>
      <c r="BB43" s="377"/>
      <c r="BC43" s="377"/>
      <c r="BD43" s="377"/>
      <c r="BE43" s="377"/>
      <c r="BF43" s="377"/>
      <c r="BG43" s="611"/>
      <c r="BH43" s="611"/>
      <c r="BI43" s="48"/>
      <c r="BJ43" s="377"/>
      <c r="BK43" s="48"/>
      <c r="BL43" s="400"/>
      <c r="BM43" s="400"/>
      <c r="BN43" s="400"/>
      <c r="BO43" s="400"/>
      <c r="BP43" s="400"/>
      <c r="BQ43" s="400"/>
      <c r="BR43" s="400"/>
      <c r="BS43" s="400"/>
      <c r="BT43" s="400"/>
      <c r="BU43" s="400"/>
      <c r="BV43" s="400"/>
      <c r="BW43" s="400"/>
      <c r="BX43" s="400"/>
      <c r="BY43" s="400"/>
      <c r="BZ43" s="400"/>
      <c r="CA43" s="400"/>
      <c r="CB43" s="400"/>
      <c r="CC43" s="400"/>
      <c r="CD43" s="400"/>
      <c r="CE43" s="400"/>
      <c r="CF43" s="400"/>
      <c r="CG43" s="400"/>
      <c r="CH43" s="400"/>
      <c r="CI43" s="400"/>
    </row>
    <row r="44" spans="1:87" x14ac:dyDescent="0.2">
      <c r="A44" s="396" t="s">
        <v>38</v>
      </c>
      <c r="B44" s="397" t="s">
        <v>145</v>
      </c>
      <c r="C44" s="397">
        <f>'Table 1(Q1''21)'!C44/32.15074</f>
        <v>108.08460396245934</v>
      </c>
      <c r="D44" s="397">
        <f t="shared" ref="D44:J44" si="77">C44+D42</f>
        <v>85.845613506874173</v>
      </c>
      <c r="E44" s="397">
        <f t="shared" si="77"/>
        <v>79.624916875941267</v>
      </c>
      <c r="F44" s="397">
        <f t="shared" si="77"/>
        <v>70.915941592635193</v>
      </c>
      <c r="G44" s="397">
        <f>F44+G42</f>
        <v>81.180091033674501</v>
      </c>
      <c r="H44" s="397">
        <f>G44+H42</f>
        <v>106.06287755740613</v>
      </c>
      <c r="I44" s="397">
        <f>H45+I42</f>
        <v>110.35110034871566</v>
      </c>
      <c r="J44" s="397">
        <f t="shared" si="77"/>
        <v>83.493336125744506</v>
      </c>
      <c r="K44" s="397">
        <f>J44+K42</f>
        <v>78.569709676702146</v>
      </c>
      <c r="L44" s="950">
        <f>IF(ISERROR(J44/I44),"N/A",IF(I44&lt;0,"N/A",IF(J44&lt;0,"N/A",IF(J44/I44-1&gt;300%,"&gt;±300%",IF(J44/I44-1&lt;-300%,"&gt;±300%",J44/I44-1)))))</f>
        <v>-0.24338465260517672</v>
      </c>
      <c r="M44" s="950">
        <f>IF(ISERROR(K44/J44),"N/A",IF(J44&lt;0,"N/A",IF(K44&lt;0,"N/A",IF(K44/J44-1&gt;300%,"&gt;±300%",IF(K44/J44-1&lt;-300%,"&gt;±300%",K44/J44-1)))))</f>
        <v>-5.8970292450970851E-2</v>
      </c>
      <c r="N44" s="393"/>
      <c r="O44" s="398"/>
      <c r="P44" s="398"/>
      <c r="Q44" s="398"/>
      <c r="R44" s="398"/>
      <c r="S44" s="398"/>
      <c r="T44" s="398"/>
      <c r="U44" s="398"/>
      <c r="V44" s="398"/>
      <c r="W44" s="398"/>
      <c r="X44" s="994"/>
      <c r="Y44" s="994"/>
      <c r="Z44" s="994"/>
      <c r="AA44" s="994"/>
      <c r="AB44" s="994"/>
      <c r="AC44" s="994"/>
      <c r="AD44" s="994"/>
      <c r="AE44" s="994"/>
      <c r="AF44" s="994"/>
      <c r="AG44" s="994"/>
      <c r="AH44" s="994"/>
      <c r="AI44" s="994"/>
      <c r="AJ44" s="994"/>
      <c r="AK44" s="995"/>
      <c r="AL44" s="994"/>
      <c r="AM44" s="994"/>
      <c r="AN44" s="994"/>
      <c r="AO44" s="994"/>
      <c r="AP44" s="950"/>
      <c r="AQ44" s="950"/>
      <c r="AR44" s="942"/>
      <c r="AS44" s="398"/>
      <c r="AT44" s="398"/>
      <c r="AU44" s="398"/>
      <c r="AV44" s="398"/>
      <c r="AW44" s="398"/>
      <c r="AX44" s="398"/>
      <c r="AY44" s="398"/>
      <c r="AZ44" s="398"/>
      <c r="BA44" s="398"/>
      <c r="BB44" s="398"/>
      <c r="BC44" s="398"/>
      <c r="BD44" s="398"/>
      <c r="BE44" s="398"/>
      <c r="BF44" s="398"/>
      <c r="BG44" s="951"/>
      <c r="BH44" s="951"/>
      <c r="BI44" s="20"/>
      <c r="BJ44" s="398"/>
      <c r="BK44" s="20"/>
    </row>
    <row r="45" spans="1:87" s="400" customFormat="1" ht="11.25" x14ac:dyDescent="0.2">
      <c r="A45" s="400" t="s">
        <v>117</v>
      </c>
      <c r="B45" s="393"/>
      <c r="C45" s="393"/>
      <c r="D45" s="393"/>
      <c r="E45" s="393"/>
      <c r="F45" s="393"/>
      <c r="G45" s="393"/>
      <c r="H45" s="400">
        <f>'Table 1(Q1''21)'!H45/32.15074</f>
        <v>113.52771351452564</v>
      </c>
      <c r="I45" s="696"/>
      <c r="J45" s="393"/>
      <c r="K45" s="393"/>
      <c r="L45" s="587"/>
      <c r="M45" s="393"/>
      <c r="N45" s="393"/>
      <c r="O45" s="393"/>
      <c r="P45" s="399"/>
      <c r="Q45" s="399"/>
      <c r="R45" s="399"/>
      <c r="S45" s="399"/>
      <c r="T45" s="399"/>
      <c r="U45" s="399"/>
      <c r="V45" s="399"/>
      <c r="W45" s="399"/>
      <c r="X45" s="676"/>
      <c r="Y45" s="676"/>
      <c r="Z45" s="676"/>
      <c r="AA45" s="676"/>
      <c r="AB45" s="676"/>
      <c r="AC45" s="676"/>
      <c r="AD45" s="676"/>
      <c r="AE45" s="676"/>
      <c r="AF45" s="676"/>
      <c r="AG45" s="711"/>
      <c r="AH45" s="711"/>
      <c r="AI45" s="711"/>
      <c r="AJ45" s="711"/>
      <c r="AK45" s="712"/>
      <c r="AL45" s="676"/>
      <c r="AM45" s="676"/>
      <c r="AN45" s="676"/>
      <c r="AO45" s="676"/>
      <c r="AP45" s="587"/>
      <c r="AQ45" s="587"/>
      <c r="AR45" s="399"/>
      <c r="AS45" s="399"/>
      <c r="AT45" s="611"/>
      <c r="AU45" s="611"/>
      <c r="AV45" s="611"/>
      <c r="AW45" s="611"/>
      <c r="AX45" s="611"/>
      <c r="AY45" s="611"/>
      <c r="AZ45" s="611"/>
      <c r="BA45" s="611"/>
      <c r="BB45" s="611"/>
      <c r="BC45" s="611"/>
      <c r="BD45" s="611"/>
      <c r="BE45" s="611"/>
      <c r="BF45" s="611"/>
      <c r="BG45" s="399"/>
      <c r="BH45" s="399"/>
      <c r="BJ45" s="611"/>
    </row>
    <row r="46" spans="1:87" x14ac:dyDescent="0.2">
      <c r="F46" s="63"/>
      <c r="G46" s="63"/>
      <c r="H46" s="63"/>
      <c r="I46" s="996"/>
      <c r="J46" s="63"/>
      <c r="K46" s="63"/>
      <c r="L46" s="908"/>
      <c r="M46" s="385"/>
      <c r="P46" s="384"/>
      <c r="Q46" s="384"/>
      <c r="R46" s="384"/>
      <c r="S46" s="384"/>
      <c r="T46" s="384"/>
      <c r="U46" s="384"/>
      <c r="V46" s="384"/>
      <c r="W46" s="384"/>
      <c r="X46" s="552"/>
      <c r="Y46" s="552"/>
      <c r="Z46" s="552"/>
      <c r="AA46" s="552"/>
      <c r="AB46" s="552"/>
      <c r="AC46" s="552"/>
      <c r="AD46" s="552"/>
      <c r="AE46" s="552"/>
      <c r="AF46" s="552"/>
      <c r="AG46" s="759"/>
      <c r="AH46" s="759"/>
      <c r="AI46" s="759"/>
      <c r="AJ46" s="759"/>
      <c r="AK46" s="997"/>
      <c r="AL46" s="552"/>
      <c r="AM46" s="552"/>
      <c r="AN46" s="552"/>
      <c r="AO46" s="552"/>
      <c r="AR46" s="384"/>
      <c r="AS46" s="384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384"/>
      <c r="BJ46" s="63"/>
    </row>
    <row r="47" spans="1:87" x14ac:dyDescent="0.2">
      <c r="D47" s="908"/>
      <c r="L47" s="385"/>
      <c r="P47" s="908"/>
      <c r="Q47" s="908"/>
      <c r="R47" s="908"/>
      <c r="S47" s="908"/>
      <c r="T47" s="908"/>
      <c r="U47" s="908"/>
      <c r="V47" s="908"/>
      <c r="W47" s="908"/>
      <c r="X47" s="552"/>
      <c r="Y47" s="552"/>
      <c r="Z47" s="552"/>
      <c r="AA47" s="552"/>
      <c r="AB47" s="552"/>
      <c r="AC47" s="552"/>
      <c r="AD47" s="552"/>
      <c r="AE47" s="552"/>
      <c r="AF47" s="552"/>
      <c r="AG47" s="759"/>
      <c r="AH47" s="759"/>
      <c r="AI47" s="759"/>
      <c r="AJ47" s="759"/>
      <c r="AK47" s="997"/>
      <c r="AL47" s="552"/>
      <c r="AM47" s="552"/>
      <c r="AN47" s="552"/>
      <c r="AO47" s="552"/>
      <c r="AR47" s="384"/>
      <c r="AS47" s="908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908"/>
      <c r="BH47" s="908"/>
      <c r="BJ47" s="63"/>
    </row>
    <row r="48" spans="1:87" x14ac:dyDescent="0.2">
      <c r="D48" s="908"/>
      <c r="L48" s="385"/>
      <c r="N48" s="908"/>
      <c r="P48" s="384"/>
      <c r="Q48" s="384"/>
      <c r="R48" s="384"/>
      <c r="S48" s="384"/>
      <c r="T48" s="384"/>
      <c r="U48" s="384"/>
      <c r="V48" s="384"/>
      <c r="W48" s="384"/>
      <c r="X48" s="552"/>
      <c r="Y48" s="552"/>
      <c r="Z48" s="552"/>
      <c r="AA48" s="552"/>
      <c r="AB48" s="552"/>
      <c r="AC48" s="552"/>
      <c r="AD48" s="552"/>
      <c r="AE48" s="552"/>
      <c r="AF48" s="552"/>
      <c r="AG48" s="759"/>
      <c r="AH48" s="759"/>
      <c r="AI48" s="759"/>
      <c r="AJ48" s="759"/>
      <c r="AK48" s="997"/>
      <c r="AL48" s="552"/>
      <c r="AM48" s="552"/>
      <c r="AN48" s="552"/>
      <c r="AO48" s="552"/>
      <c r="AR48" s="384"/>
      <c r="AS48" s="384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384"/>
      <c r="BH48" s="384"/>
      <c r="BJ48" s="63"/>
    </row>
    <row r="49" spans="3:62" x14ac:dyDescent="0.2">
      <c r="C49" s="908"/>
      <c r="D49" s="908"/>
      <c r="E49" s="908"/>
      <c r="F49" s="908"/>
      <c r="G49" s="908"/>
      <c r="H49" s="908"/>
      <c r="O49" s="908"/>
      <c r="P49" s="908"/>
      <c r="Q49" s="908"/>
      <c r="R49" s="908"/>
      <c r="S49" s="908"/>
      <c r="T49" s="908"/>
      <c r="U49" s="908"/>
      <c r="V49" s="908"/>
      <c r="W49" s="908"/>
      <c r="X49" s="908"/>
      <c r="Y49" s="908"/>
      <c r="Z49" s="908"/>
      <c r="AA49" s="908"/>
      <c r="AB49" s="908"/>
      <c r="AC49" s="908"/>
      <c r="AD49" s="908"/>
      <c r="AE49" s="908"/>
      <c r="AF49" s="908"/>
      <c r="AG49" s="759"/>
      <c r="AH49" s="759"/>
      <c r="AI49" s="759"/>
      <c r="AJ49" s="759"/>
      <c r="AK49" s="997"/>
      <c r="AL49" s="552"/>
      <c r="AM49" s="552"/>
      <c r="AN49" s="552"/>
      <c r="AO49" s="552"/>
      <c r="AR49" s="384"/>
      <c r="AS49" s="384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384"/>
      <c r="BH49" s="384"/>
      <c r="BJ49" s="63"/>
    </row>
    <row r="50" spans="3:62" x14ac:dyDescent="0.2">
      <c r="P50" s="384"/>
      <c r="Q50" s="384"/>
      <c r="R50" s="384"/>
      <c r="S50" s="384"/>
      <c r="T50" s="384"/>
      <c r="U50" s="384"/>
      <c r="V50" s="384"/>
      <c r="W50" s="384"/>
      <c r="X50" s="552"/>
      <c r="Y50" s="552"/>
      <c r="Z50" s="552"/>
      <c r="AA50" s="552"/>
      <c r="AB50" s="552"/>
      <c r="AC50" s="552"/>
      <c r="AD50" s="552"/>
      <c r="AE50" s="552"/>
      <c r="AF50" s="552"/>
      <c r="AG50" s="759"/>
      <c r="AH50" s="759"/>
      <c r="AI50" s="759"/>
      <c r="AJ50" s="759"/>
      <c r="AK50" s="997"/>
      <c r="AL50" s="552"/>
      <c r="AM50" s="552"/>
      <c r="AN50" s="552"/>
      <c r="AO50" s="552"/>
      <c r="AR50" s="384"/>
      <c r="AS50" s="384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384"/>
      <c r="BH50" s="384"/>
      <c r="BJ50" s="63"/>
    </row>
    <row r="51" spans="3:62" x14ac:dyDescent="0.2">
      <c r="C51" s="908"/>
      <c r="D51" s="908"/>
      <c r="E51" s="908"/>
      <c r="F51" s="908"/>
      <c r="G51" s="908"/>
      <c r="H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908"/>
      <c r="AC51" s="908"/>
      <c r="AD51" s="908"/>
      <c r="AE51" s="908"/>
      <c r="AF51" s="908"/>
      <c r="AG51" s="759"/>
      <c r="AH51" s="759"/>
      <c r="AI51" s="759"/>
      <c r="AJ51" s="759"/>
      <c r="AK51" s="997"/>
      <c r="AL51" s="552"/>
      <c r="AM51" s="552"/>
      <c r="AN51" s="552"/>
      <c r="AO51" s="552"/>
      <c r="AR51" s="384"/>
      <c r="AS51" s="384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384"/>
      <c r="BH51" s="384"/>
      <c r="BJ51" s="63"/>
    </row>
    <row r="52" spans="3:62" x14ac:dyDescent="0.2">
      <c r="P52" s="384"/>
      <c r="Q52" s="384"/>
      <c r="R52" s="384"/>
      <c r="S52" s="384"/>
      <c r="T52" s="384"/>
      <c r="U52" s="384"/>
      <c r="V52" s="384"/>
      <c r="W52" s="384"/>
      <c r="X52" s="552"/>
      <c r="Y52" s="552"/>
      <c r="Z52" s="552"/>
      <c r="AA52" s="552"/>
      <c r="AB52" s="552"/>
      <c r="AC52" s="552"/>
      <c r="AD52" s="552"/>
      <c r="AE52" s="552"/>
      <c r="AF52" s="552"/>
      <c r="AG52" s="759"/>
      <c r="AH52" s="759"/>
      <c r="AI52" s="759"/>
      <c r="AJ52" s="759"/>
      <c r="AK52" s="997"/>
      <c r="AL52" s="552"/>
      <c r="AM52" s="552"/>
      <c r="AN52" s="552"/>
      <c r="AO52" s="552"/>
      <c r="AR52" s="384"/>
      <c r="AS52" s="384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384"/>
      <c r="BH52" s="384"/>
      <c r="BJ52" s="63"/>
    </row>
    <row r="53" spans="3:62" x14ac:dyDescent="0.2">
      <c r="P53" s="384"/>
      <c r="Q53" s="384"/>
      <c r="R53" s="384"/>
      <c r="S53" s="384"/>
      <c r="T53" s="384"/>
      <c r="U53" s="384"/>
      <c r="V53" s="384"/>
      <c r="W53" s="384"/>
      <c r="X53" s="552"/>
      <c r="Y53" s="552"/>
      <c r="Z53" s="552"/>
      <c r="AA53" s="552"/>
      <c r="AB53" s="552"/>
      <c r="AC53" s="552"/>
      <c r="AD53" s="552"/>
      <c r="AE53" s="552"/>
      <c r="AF53" s="552"/>
      <c r="AG53" s="759"/>
      <c r="AH53" s="759"/>
      <c r="AI53" s="759"/>
      <c r="AJ53" s="759"/>
      <c r="AK53" s="997"/>
      <c r="AL53" s="552"/>
      <c r="AM53" s="552"/>
      <c r="AN53" s="552"/>
      <c r="AO53" s="552"/>
      <c r="AR53" s="384"/>
      <c r="AS53" s="384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384"/>
      <c r="BH53" s="384"/>
      <c r="BJ53" s="63"/>
    </row>
    <row r="54" spans="3:62" x14ac:dyDescent="0.2">
      <c r="P54" s="384"/>
      <c r="Q54" s="384"/>
      <c r="R54" s="384"/>
      <c r="S54" s="384"/>
      <c r="T54" s="384"/>
      <c r="U54" s="384"/>
      <c r="V54" s="384"/>
      <c r="W54" s="384"/>
      <c r="X54" s="552"/>
      <c r="Y54" s="552"/>
      <c r="Z54" s="552"/>
      <c r="AA54" s="552"/>
      <c r="AB54" s="552"/>
      <c r="AC54" s="552"/>
      <c r="AD54" s="552"/>
      <c r="AE54" s="552"/>
      <c r="AF54" s="552"/>
      <c r="AG54" s="759"/>
      <c r="AH54" s="759"/>
      <c r="AI54" s="759"/>
      <c r="AJ54" s="759"/>
      <c r="AK54" s="997"/>
      <c r="AL54" s="552"/>
      <c r="AM54" s="552"/>
      <c r="AN54" s="552"/>
      <c r="AO54" s="552"/>
      <c r="AR54" s="384"/>
      <c r="AS54" s="384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384"/>
      <c r="BH54" s="384"/>
      <c r="BJ54" s="63"/>
    </row>
    <row r="55" spans="3:62" x14ac:dyDescent="0.2">
      <c r="P55" s="384"/>
      <c r="Q55" s="384"/>
      <c r="R55" s="384"/>
      <c r="S55" s="384"/>
      <c r="T55" s="384"/>
      <c r="U55" s="384"/>
      <c r="V55" s="384"/>
      <c r="W55" s="384"/>
      <c r="X55" s="552"/>
      <c r="Y55" s="552"/>
      <c r="Z55" s="552"/>
      <c r="AA55" s="552"/>
      <c r="AB55" s="552"/>
      <c r="AC55" s="552"/>
      <c r="AD55" s="552"/>
      <c r="AE55" s="552"/>
      <c r="AF55" s="552"/>
      <c r="AG55" s="759"/>
      <c r="AH55" s="759"/>
      <c r="AI55" s="759"/>
      <c r="AJ55" s="759"/>
      <c r="AK55" s="997"/>
      <c r="AL55" s="552"/>
      <c r="AM55" s="552"/>
      <c r="AN55" s="552"/>
      <c r="AO55" s="552"/>
      <c r="AR55" s="384"/>
      <c r="AS55" s="384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384"/>
      <c r="BH55" s="384"/>
      <c r="BJ55" s="63"/>
    </row>
    <row r="56" spans="3:62" x14ac:dyDescent="0.2">
      <c r="P56" s="384"/>
      <c r="Q56" s="384"/>
      <c r="R56" s="384"/>
      <c r="S56" s="384"/>
      <c r="T56" s="384"/>
      <c r="U56" s="384"/>
      <c r="V56" s="384"/>
      <c r="W56" s="384"/>
      <c r="X56" s="552"/>
      <c r="Y56" s="552"/>
      <c r="Z56" s="552"/>
      <c r="AA56" s="552"/>
      <c r="AB56" s="552"/>
      <c r="AC56" s="552"/>
      <c r="AD56" s="552"/>
      <c r="AE56" s="552"/>
      <c r="AF56" s="552"/>
      <c r="AG56" s="759"/>
      <c r="AH56" s="759"/>
      <c r="AI56" s="759"/>
      <c r="AJ56" s="759"/>
      <c r="AK56" s="997"/>
      <c r="AL56" s="552"/>
      <c r="AM56" s="552"/>
      <c r="AN56" s="552"/>
      <c r="AO56" s="552"/>
      <c r="AR56" s="384"/>
      <c r="AS56" s="384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384"/>
      <c r="BH56" s="384"/>
      <c r="BJ56" s="63"/>
    </row>
    <row r="57" spans="3:62" x14ac:dyDescent="0.2">
      <c r="P57" s="384"/>
      <c r="Q57" s="384"/>
      <c r="R57" s="384"/>
      <c r="S57" s="384"/>
      <c r="T57" s="384"/>
      <c r="U57" s="384"/>
      <c r="V57" s="384"/>
      <c r="W57" s="384"/>
      <c r="X57" s="552"/>
      <c r="Y57" s="552"/>
      <c r="Z57" s="552"/>
      <c r="AA57" s="552"/>
      <c r="AB57" s="552"/>
      <c r="AC57" s="552"/>
      <c r="AD57" s="552"/>
      <c r="AE57" s="552"/>
      <c r="AF57" s="552"/>
      <c r="AG57" s="759"/>
      <c r="AH57" s="759"/>
      <c r="AI57" s="759"/>
      <c r="AJ57" s="759"/>
      <c r="AK57" s="997"/>
      <c r="AL57" s="552"/>
      <c r="AM57" s="552"/>
      <c r="AN57" s="552"/>
      <c r="AO57" s="552"/>
      <c r="AR57" s="384"/>
      <c r="AS57" s="384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384"/>
      <c r="BH57" s="384"/>
      <c r="BJ57" s="63"/>
    </row>
    <row r="58" spans="3:62" x14ac:dyDescent="0.2">
      <c r="P58" s="384"/>
      <c r="Q58" s="384"/>
      <c r="R58" s="384"/>
      <c r="S58" s="384"/>
      <c r="T58" s="384"/>
      <c r="U58" s="384"/>
      <c r="V58" s="384"/>
      <c r="W58" s="384"/>
      <c r="X58" s="552"/>
      <c r="Y58" s="552"/>
      <c r="Z58" s="552"/>
      <c r="AA58" s="552"/>
      <c r="AB58" s="552"/>
      <c r="AC58" s="552"/>
      <c r="AD58" s="552"/>
      <c r="AE58" s="552"/>
      <c r="AF58" s="552"/>
      <c r="AG58" s="759"/>
      <c r="AH58" s="759"/>
      <c r="AI58" s="759"/>
      <c r="AJ58" s="759"/>
      <c r="AK58" s="997"/>
      <c r="AL58" s="552"/>
      <c r="AM58" s="552"/>
      <c r="AN58" s="552"/>
      <c r="AO58" s="552"/>
      <c r="AR58" s="384"/>
      <c r="AS58" s="384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384"/>
      <c r="BH58" s="384"/>
      <c r="BJ58" s="63"/>
    </row>
    <row r="59" spans="3:62" x14ac:dyDescent="0.2">
      <c r="P59" s="384"/>
      <c r="Q59" s="384"/>
      <c r="R59" s="384"/>
      <c r="S59" s="384"/>
      <c r="T59" s="384"/>
      <c r="U59" s="384"/>
      <c r="V59" s="384"/>
      <c r="W59" s="384"/>
      <c r="X59" s="552"/>
      <c r="Y59" s="552"/>
      <c r="Z59" s="552"/>
      <c r="AA59" s="552"/>
      <c r="AB59" s="552"/>
      <c r="AC59" s="552"/>
      <c r="AD59" s="552"/>
      <c r="AE59" s="552"/>
      <c r="AF59" s="552"/>
      <c r="AG59" s="759"/>
      <c r="AH59" s="759"/>
      <c r="AI59" s="759"/>
      <c r="AJ59" s="759"/>
      <c r="AK59" s="997"/>
      <c r="AL59" s="552"/>
      <c r="AM59" s="552"/>
      <c r="AN59" s="552"/>
      <c r="AO59" s="552"/>
      <c r="AR59" s="384"/>
      <c r="AS59" s="384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384"/>
      <c r="BH59" s="384"/>
      <c r="BJ59" s="63"/>
    </row>
    <row r="60" spans="3:62" x14ac:dyDescent="0.2">
      <c r="P60" s="384"/>
      <c r="Q60" s="384"/>
      <c r="R60" s="384"/>
      <c r="S60" s="384"/>
      <c r="T60" s="384"/>
      <c r="U60" s="384"/>
      <c r="V60" s="384"/>
      <c r="W60" s="384"/>
      <c r="X60" s="552"/>
      <c r="Y60" s="552"/>
      <c r="Z60" s="552"/>
      <c r="AA60" s="552"/>
      <c r="AB60" s="552"/>
      <c r="AC60" s="552"/>
      <c r="AD60" s="552"/>
      <c r="AE60" s="552"/>
      <c r="AF60" s="552"/>
      <c r="AG60" s="759"/>
      <c r="AH60" s="759"/>
      <c r="AI60" s="759"/>
      <c r="AJ60" s="759"/>
      <c r="AK60" s="997"/>
      <c r="AL60" s="552"/>
      <c r="AM60" s="552"/>
      <c r="AN60" s="552"/>
      <c r="AO60" s="552"/>
      <c r="AR60" s="384"/>
      <c r="AS60" s="384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384"/>
      <c r="BH60" s="384"/>
      <c r="BJ60" s="63"/>
    </row>
    <row r="61" spans="3:62" x14ac:dyDescent="0.2">
      <c r="P61" s="384"/>
      <c r="Q61" s="384"/>
      <c r="R61" s="384"/>
      <c r="S61" s="384"/>
      <c r="T61" s="384"/>
      <c r="U61" s="384"/>
      <c r="V61" s="384"/>
      <c r="W61" s="384"/>
      <c r="X61" s="552"/>
      <c r="Y61" s="552"/>
      <c r="Z61" s="552"/>
      <c r="AA61" s="552"/>
      <c r="AB61" s="552"/>
      <c r="AC61" s="552"/>
      <c r="AD61" s="552"/>
      <c r="AE61" s="552"/>
      <c r="AF61" s="552"/>
      <c r="AG61" s="759"/>
      <c r="AH61" s="759"/>
      <c r="AI61" s="759"/>
      <c r="AJ61" s="759"/>
      <c r="AK61" s="997"/>
      <c r="AL61" s="552"/>
      <c r="AM61" s="552"/>
      <c r="AN61" s="552"/>
      <c r="AO61" s="552"/>
      <c r="AR61" s="384"/>
      <c r="AS61" s="384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384"/>
      <c r="BH61" s="384"/>
      <c r="BJ61" s="63"/>
    </row>
    <row r="62" spans="3:62" x14ac:dyDescent="0.2">
      <c r="P62" s="384"/>
      <c r="Q62" s="384"/>
      <c r="R62" s="384"/>
      <c r="S62" s="384"/>
      <c r="T62" s="384"/>
      <c r="U62" s="384"/>
      <c r="V62" s="384"/>
      <c r="W62" s="384"/>
      <c r="X62" s="552"/>
      <c r="Y62" s="552"/>
      <c r="Z62" s="552"/>
      <c r="AA62" s="552"/>
      <c r="AB62" s="552"/>
      <c r="AC62" s="552"/>
      <c r="AD62" s="552"/>
      <c r="AE62" s="552"/>
      <c r="AF62" s="552"/>
      <c r="AG62" s="759"/>
      <c r="AH62" s="759"/>
      <c r="AI62" s="759"/>
      <c r="AJ62" s="759"/>
      <c r="AK62" s="997"/>
      <c r="AL62" s="552"/>
      <c r="AM62" s="552"/>
      <c r="AN62" s="552"/>
      <c r="AO62" s="552"/>
      <c r="AR62" s="384"/>
      <c r="AS62" s="384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384"/>
      <c r="BH62" s="384"/>
      <c r="BJ62" s="63"/>
    </row>
    <row r="63" spans="3:62" x14ac:dyDescent="0.2">
      <c r="P63" s="384"/>
      <c r="Q63" s="384"/>
      <c r="R63" s="384"/>
      <c r="S63" s="384"/>
      <c r="T63" s="384"/>
      <c r="U63" s="384"/>
      <c r="V63" s="384"/>
      <c r="W63" s="384"/>
      <c r="X63" s="552"/>
      <c r="Y63" s="552"/>
      <c r="Z63" s="552"/>
      <c r="AA63" s="552"/>
      <c r="AB63" s="552"/>
      <c r="AC63" s="552"/>
      <c r="AD63" s="552"/>
      <c r="AE63" s="552"/>
      <c r="AF63" s="552"/>
      <c r="AG63" s="759"/>
      <c r="AH63" s="759"/>
      <c r="AI63" s="759"/>
      <c r="AJ63" s="759"/>
      <c r="AK63" s="997"/>
      <c r="AL63" s="552"/>
      <c r="AM63" s="552"/>
      <c r="AN63" s="552"/>
      <c r="AO63" s="552"/>
      <c r="AR63" s="384"/>
      <c r="AS63" s="384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384"/>
      <c r="BH63" s="384"/>
      <c r="BJ63" s="63"/>
    </row>
    <row r="64" spans="3:62" x14ac:dyDescent="0.2">
      <c r="P64" s="384"/>
      <c r="Q64" s="384"/>
      <c r="R64" s="384"/>
      <c r="S64" s="384"/>
      <c r="T64" s="384"/>
      <c r="U64" s="384"/>
      <c r="V64" s="384"/>
      <c r="W64" s="384"/>
      <c r="X64" s="552"/>
      <c r="Y64" s="552"/>
      <c r="Z64" s="552"/>
      <c r="AA64" s="552"/>
      <c r="AB64" s="552"/>
      <c r="AC64" s="552"/>
      <c r="AD64" s="552"/>
      <c r="AE64" s="552"/>
      <c r="AF64" s="552"/>
      <c r="AG64" s="759"/>
      <c r="AH64" s="759"/>
      <c r="AI64" s="759"/>
      <c r="AJ64" s="759"/>
      <c r="AK64" s="997"/>
      <c r="AL64" s="552"/>
      <c r="AM64" s="552"/>
      <c r="AN64" s="552"/>
      <c r="AO64" s="552"/>
      <c r="AR64" s="384"/>
      <c r="AS64" s="384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384"/>
      <c r="BH64" s="384"/>
      <c r="BJ64" s="63"/>
    </row>
    <row r="65" spans="16:62" x14ac:dyDescent="0.2">
      <c r="P65" s="384"/>
      <c r="Q65" s="384"/>
      <c r="R65" s="384"/>
      <c r="S65" s="384"/>
      <c r="T65" s="384"/>
      <c r="U65" s="384"/>
      <c r="V65" s="384"/>
      <c r="W65" s="384"/>
      <c r="X65" s="552"/>
      <c r="Y65" s="552"/>
      <c r="Z65" s="552"/>
      <c r="AA65" s="552"/>
      <c r="AB65" s="552"/>
      <c r="AC65" s="552"/>
      <c r="AD65" s="552"/>
      <c r="AE65" s="552"/>
      <c r="AF65" s="552"/>
      <c r="AG65" s="759"/>
      <c r="AH65" s="759"/>
      <c r="AI65" s="759"/>
      <c r="AJ65" s="759"/>
      <c r="AK65" s="997"/>
      <c r="AL65" s="552"/>
      <c r="AM65" s="552"/>
      <c r="AN65" s="552"/>
      <c r="AO65" s="552"/>
      <c r="AR65" s="384"/>
      <c r="AS65" s="384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384"/>
      <c r="BH65" s="384"/>
      <c r="BJ65" s="63"/>
    </row>
    <row r="66" spans="16:62" x14ac:dyDescent="0.2">
      <c r="P66" s="384"/>
      <c r="Q66" s="384"/>
      <c r="R66" s="384"/>
      <c r="S66" s="384"/>
      <c r="T66" s="384"/>
      <c r="U66" s="384"/>
      <c r="V66" s="384"/>
      <c r="W66" s="384"/>
      <c r="X66" s="552"/>
      <c r="Y66" s="552"/>
      <c r="Z66" s="552"/>
      <c r="AA66" s="552"/>
      <c r="AB66" s="552"/>
      <c r="AC66" s="552"/>
      <c r="AD66" s="552"/>
      <c r="AE66" s="552"/>
      <c r="AF66" s="552"/>
      <c r="AG66" s="759"/>
      <c r="AH66" s="759"/>
      <c r="AI66" s="759"/>
      <c r="AJ66" s="759"/>
      <c r="AK66" s="997"/>
      <c r="AL66" s="552"/>
      <c r="AM66" s="552"/>
      <c r="AN66" s="552"/>
      <c r="AO66" s="552"/>
      <c r="AR66" s="384"/>
      <c r="AS66" s="384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384"/>
      <c r="BH66" s="384"/>
      <c r="BJ66" s="6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E2A-DA32-4264-8B79-4391B94FFE7A}">
  <dimension ref="A1:DH69"/>
  <sheetViews>
    <sheetView topLeftCell="A35" workbookViewId="0">
      <selection activeCell="I70" sqref="I70"/>
    </sheetView>
  </sheetViews>
  <sheetFormatPr defaultColWidth="9.28515625" defaultRowHeight="11.25" x14ac:dyDescent="0.2"/>
  <cols>
    <col min="1" max="1" width="9.28515625" style="400"/>
    <col min="2" max="2" width="30.42578125" style="400" bestFit="1" customWidth="1"/>
    <col min="3" max="6" width="4.7109375" style="400" customWidth="1"/>
    <col min="7" max="8" width="4.7109375" style="400" bestFit="1" customWidth="1"/>
    <col min="9" max="9" width="5.28515625" style="723" bestFit="1" customWidth="1"/>
    <col min="10" max="10" width="6.28515625" style="855" bestFit="1" customWidth="1"/>
    <col min="11" max="11" width="5.28515625" style="723" bestFit="1" customWidth="1"/>
    <col min="12" max="12" width="8.5703125" style="400" bestFit="1" customWidth="1"/>
    <col min="13" max="13" width="9.42578125" style="400" bestFit="1" customWidth="1"/>
    <col min="14" max="14" width="4.7109375" style="400" customWidth="1"/>
    <col min="15" max="23" width="6.7109375" style="400" customWidth="1"/>
    <col min="24" max="41" width="6.7109375" style="623" customWidth="1"/>
    <col min="42" max="42" width="5.7109375" style="623" customWidth="1"/>
    <col min="43" max="43" width="6.7109375" style="400" customWidth="1"/>
    <col min="44" max="46" width="6.7109375" style="616" customWidth="1"/>
    <col min="47" max="56" width="6.7109375" style="400" customWidth="1"/>
    <col min="57" max="57" width="9.28515625" style="400"/>
    <col min="58" max="58" width="30.42578125" style="400" bestFit="1" customWidth="1"/>
    <col min="59" max="65" width="4.7109375" style="400" customWidth="1"/>
    <col min="66" max="67" width="5" style="400" customWidth="1"/>
    <col min="68" max="68" width="8.28515625" style="400" customWidth="1"/>
    <col min="69" max="69" width="9.42578125" style="400" customWidth="1"/>
    <col min="70" max="70" width="10.7109375" style="400" customWidth="1"/>
    <col min="71" max="72" width="6.7109375" style="400" customWidth="1"/>
    <col min="73" max="73" width="4.42578125" style="400" customWidth="1"/>
    <col min="74" max="92" width="6.7109375" style="400" customWidth="1"/>
    <col min="93" max="97" width="6.7109375" style="400" bestFit="1" customWidth="1"/>
    <col min="98" max="98" width="7.7109375" style="400" customWidth="1"/>
    <col min="99" max="107" width="6.7109375" style="400" customWidth="1"/>
    <col min="108" max="112" width="6.7109375" style="400" bestFit="1" customWidth="1"/>
    <col min="113" max="16384" width="9.28515625" style="400"/>
  </cols>
  <sheetData>
    <row r="1" spans="1:112" x14ac:dyDescent="0.2">
      <c r="B1" s="619" t="s">
        <v>51</v>
      </c>
      <c r="O1" s="551"/>
      <c r="AQ1" s="616"/>
      <c r="AT1" s="400"/>
      <c r="BF1" s="619" t="s">
        <v>52</v>
      </c>
    </row>
    <row r="2" spans="1:112" x14ac:dyDescent="0.2">
      <c r="B2" s="376"/>
      <c r="C2" s="553"/>
      <c r="D2" s="553"/>
      <c r="E2" s="553"/>
      <c r="F2" s="553"/>
      <c r="G2" s="553"/>
      <c r="H2" s="553"/>
      <c r="I2" s="724"/>
      <c r="J2" s="856"/>
      <c r="K2" s="724"/>
      <c r="L2" s="553"/>
      <c r="M2" s="553"/>
      <c r="N2" s="553"/>
      <c r="AQ2" s="616"/>
      <c r="AT2" s="400"/>
    </row>
    <row r="3" spans="1:112" x14ac:dyDescent="0.2">
      <c r="B3" s="383" t="s">
        <v>144</v>
      </c>
      <c r="P3" s="553"/>
      <c r="Q3" s="553"/>
      <c r="R3" s="553"/>
      <c r="S3" s="553"/>
      <c r="T3" s="554"/>
      <c r="U3" s="554"/>
      <c r="V3" s="554"/>
      <c r="W3" s="554"/>
      <c r="X3" s="624"/>
      <c r="Y3" s="624"/>
      <c r="Z3" s="624"/>
      <c r="AA3" s="624"/>
      <c r="AB3" s="624"/>
      <c r="AC3" s="624"/>
      <c r="AD3" s="624"/>
      <c r="AE3" s="624"/>
      <c r="AF3" s="624"/>
      <c r="AG3" s="624"/>
      <c r="AH3" s="624"/>
      <c r="AI3" s="624"/>
      <c r="AJ3" s="624"/>
      <c r="AK3" s="624"/>
      <c r="AL3" s="624"/>
      <c r="AM3" s="624"/>
      <c r="AN3" s="624"/>
      <c r="AO3" s="624"/>
      <c r="AP3" s="624"/>
      <c r="AQ3" s="616"/>
      <c r="AT3" s="554"/>
      <c r="AU3" s="554"/>
      <c r="AV3" s="554"/>
      <c r="AW3" s="554"/>
      <c r="AX3" s="554"/>
      <c r="AY3" s="554"/>
      <c r="AZ3" s="554"/>
      <c r="BA3" s="554"/>
      <c r="BB3" s="554"/>
      <c r="BC3" s="554"/>
      <c r="BD3" s="554"/>
    </row>
    <row r="4" spans="1:112" s="880" customFormat="1" ht="33.75" x14ac:dyDescent="0.25">
      <c r="A4" s="556"/>
      <c r="B4" s="575" t="s">
        <v>120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1003">
        <v>2020</v>
      </c>
      <c r="K4" s="725" t="s">
        <v>122</v>
      </c>
      <c r="L4" s="558" t="s">
        <v>128</v>
      </c>
      <c r="M4" s="558" t="s">
        <v>138</v>
      </c>
      <c r="N4" s="556"/>
      <c r="O4" s="556" t="s">
        <v>20</v>
      </c>
      <c r="P4" s="556" t="s">
        <v>34</v>
      </c>
      <c r="Q4" s="556" t="s">
        <v>45</v>
      </c>
      <c r="R4" s="556" t="s">
        <v>46</v>
      </c>
      <c r="S4" s="556" t="s">
        <v>48</v>
      </c>
      <c r="T4" s="556" t="s">
        <v>49</v>
      </c>
      <c r="U4" s="556" t="s">
        <v>53</v>
      </c>
      <c r="V4" s="556" t="s">
        <v>54</v>
      </c>
      <c r="W4" s="556" t="s">
        <v>55</v>
      </c>
      <c r="X4" s="556" t="s">
        <v>56</v>
      </c>
      <c r="Y4" s="556" t="s">
        <v>60</v>
      </c>
      <c r="Z4" s="556" t="s">
        <v>61</v>
      </c>
      <c r="AA4" s="556" t="s">
        <v>62</v>
      </c>
      <c r="AB4" s="556" t="s">
        <v>63</v>
      </c>
      <c r="AC4" s="556" t="s">
        <v>67</v>
      </c>
      <c r="AD4" s="556" t="s">
        <v>70</v>
      </c>
      <c r="AE4" s="556" t="s">
        <v>74</v>
      </c>
      <c r="AF4" s="556" t="s">
        <v>80</v>
      </c>
      <c r="AG4" s="556" t="s">
        <v>82</v>
      </c>
      <c r="AH4" s="556" t="s">
        <v>88</v>
      </c>
      <c r="AI4" s="556" t="s">
        <v>89</v>
      </c>
      <c r="AJ4" s="556" t="s">
        <v>87</v>
      </c>
      <c r="AK4" s="556" t="s">
        <v>90</v>
      </c>
      <c r="AL4" s="556" t="s">
        <v>107</v>
      </c>
      <c r="AM4" s="556" t="s">
        <v>124</v>
      </c>
      <c r="AN4" s="556" t="s">
        <v>132</v>
      </c>
      <c r="AO4" s="556" t="s">
        <v>141</v>
      </c>
      <c r="AP4" s="556"/>
      <c r="AQ4" s="556" t="s">
        <v>39</v>
      </c>
      <c r="AR4" s="556" t="s">
        <v>40</v>
      </c>
      <c r="AS4" s="556" t="s">
        <v>47</v>
      </c>
      <c r="AT4" s="556" t="s">
        <v>50</v>
      </c>
      <c r="AU4" s="556" t="s">
        <v>57</v>
      </c>
      <c r="AV4" s="556" t="s">
        <v>59</v>
      </c>
      <c r="AW4" s="556" t="s">
        <v>64</v>
      </c>
      <c r="AX4" s="556" t="s">
        <v>66</v>
      </c>
      <c r="AY4" s="556" t="s">
        <v>71</v>
      </c>
      <c r="AZ4" s="556" t="s">
        <v>81</v>
      </c>
      <c r="BA4" s="556" t="s">
        <v>93</v>
      </c>
      <c r="BB4" s="556" t="s">
        <v>94</v>
      </c>
      <c r="BC4" s="556" t="s">
        <v>109</v>
      </c>
      <c r="BD4" s="556" t="s">
        <v>134</v>
      </c>
      <c r="BF4" s="575" t="s">
        <v>120</v>
      </c>
      <c r="BG4" s="556">
        <v>2013</v>
      </c>
      <c r="BH4" s="556">
        <v>2014</v>
      </c>
      <c r="BI4" s="556">
        <v>2015</v>
      </c>
      <c r="BJ4" s="556">
        <v>2016</v>
      </c>
      <c r="BK4" s="556">
        <v>2017</v>
      </c>
      <c r="BL4" s="556">
        <v>2018</v>
      </c>
      <c r="BM4" s="556">
        <v>2019</v>
      </c>
      <c r="BN4" s="556">
        <v>2020</v>
      </c>
      <c r="BO4" s="556" t="s">
        <v>122</v>
      </c>
      <c r="BP4" s="558" t="s">
        <v>128</v>
      </c>
      <c r="BQ4" s="558" t="s">
        <v>138</v>
      </c>
      <c r="BR4" s="556"/>
      <c r="BS4" s="556" t="s">
        <v>20</v>
      </c>
      <c r="BT4" s="556" t="s">
        <v>34</v>
      </c>
      <c r="BU4" s="558" t="s">
        <v>45</v>
      </c>
      <c r="BV4" s="558" t="s">
        <v>46</v>
      </c>
      <c r="BW4" s="558" t="s">
        <v>48</v>
      </c>
      <c r="BX4" s="558" t="s">
        <v>49</v>
      </c>
      <c r="BY4" s="558" t="s">
        <v>53</v>
      </c>
      <c r="BZ4" s="558" t="s">
        <v>54</v>
      </c>
      <c r="CA4" s="558" t="s">
        <v>55</v>
      </c>
      <c r="CB4" s="558" t="s">
        <v>56</v>
      </c>
      <c r="CC4" s="558" t="s">
        <v>60</v>
      </c>
      <c r="CD4" s="558" t="s">
        <v>61</v>
      </c>
      <c r="CE4" s="558" t="s">
        <v>62</v>
      </c>
      <c r="CF4" s="558" t="s">
        <v>63</v>
      </c>
      <c r="CG4" s="558" t="s">
        <v>67</v>
      </c>
      <c r="CH4" s="558" t="s">
        <v>70</v>
      </c>
      <c r="CI4" s="558" t="s">
        <v>74</v>
      </c>
      <c r="CJ4" s="558" t="s">
        <v>80</v>
      </c>
      <c r="CK4" s="558" t="s">
        <v>82</v>
      </c>
      <c r="CL4" s="558" t="s">
        <v>88</v>
      </c>
      <c r="CM4" s="558" t="s">
        <v>89</v>
      </c>
      <c r="CN4" s="558" t="s">
        <v>87</v>
      </c>
      <c r="CO4" s="558" t="s">
        <v>90</v>
      </c>
      <c r="CP4" s="558" t="s">
        <v>107</v>
      </c>
      <c r="CQ4" s="558" t="s">
        <v>124</v>
      </c>
      <c r="CR4" s="558" t="s">
        <v>132</v>
      </c>
      <c r="CS4" s="558" t="s">
        <v>141</v>
      </c>
      <c r="CT4" s="556"/>
      <c r="CU4" s="556" t="s">
        <v>39</v>
      </c>
      <c r="CV4" s="556" t="s">
        <v>40</v>
      </c>
      <c r="CW4" s="556" t="s">
        <v>47</v>
      </c>
      <c r="CX4" s="556" t="s">
        <v>50</v>
      </c>
      <c r="CY4" s="556" t="s">
        <v>57</v>
      </c>
      <c r="CZ4" s="556" t="s">
        <v>59</v>
      </c>
      <c r="DA4" s="556" t="s">
        <v>64</v>
      </c>
      <c r="DB4" s="556" t="s">
        <v>66</v>
      </c>
      <c r="DC4" s="556" t="s">
        <v>71</v>
      </c>
      <c r="DD4" s="556" t="s">
        <v>81</v>
      </c>
      <c r="DE4" s="556" t="s">
        <v>93</v>
      </c>
      <c r="DF4" s="556" t="s">
        <v>94</v>
      </c>
      <c r="DG4" s="556" t="s">
        <v>109</v>
      </c>
      <c r="DH4" s="556" t="s">
        <v>134</v>
      </c>
    </row>
    <row r="5" spans="1:112" x14ac:dyDescent="0.2">
      <c r="B5" s="535"/>
      <c r="C5" s="532"/>
      <c r="D5" s="532"/>
      <c r="E5" s="532"/>
      <c r="F5" s="532"/>
      <c r="G5" s="532"/>
      <c r="H5" s="532"/>
      <c r="I5" s="726"/>
      <c r="J5" s="858"/>
      <c r="K5" s="726"/>
      <c r="L5" s="559"/>
      <c r="M5" s="559"/>
      <c r="O5" s="532"/>
      <c r="P5" s="529"/>
      <c r="Q5" s="529"/>
      <c r="R5" s="529"/>
      <c r="S5" s="529"/>
      <c r="T5" s="529"/>
      <c r="U5" s="529"/>
      <c r="V5" s="529"/>
      <c r="W5" s="529"/>
      <c r="X5" s="625"/>
      <c r="Y5" s="625"/>
      <c r="Z5" s="625"/>
      <c r="AA5" s="625"/>
      <c r="AB5" s="625"/>
      <c r="AC5" s="625"/>
      <c r="AD5" s="625"/>
      <c r="AE5" s="625"/>
      <c r="AF5" s="625"/>
      <c r="AG5" s="625"/>
      <c r="AH5" s="625"/>
      <c r="AI5" s="625"/>
      <c r="AJ5" s="625"/>
      <c r="AK5" s="400"/>
      <c r="AL5" s="400"/>
      <c r="AM5" s="400"/>
      <c r="AN5" s="400"/>
      <c r="AO5" s="400"/>
      <c r="AP5" s="400"/>
      <c r="AQ5" s="616"/>
      <c r="AT5" s="529"/>
      <c r="AU5" s="529"/>
      <c r="AV5" s="529"/>
      <c r="AW5" s="529"/>
      <c r="AX5" s="529"/>
      <c r="AY5" s="529"/>
      <c r="AZ5" s="529"/>
      <c r="BA5" s="529"/>
      <c r="BB5" s="529"/>
      <c r="BC5" s="529"/>
      <c r="BD5" s="529"/>
      <c r="BF5" s="535"/>
      <c r="BG5" s="532"/>
      <c r="BH5" s="532"/>
      <c r="BI5" s="532"/>
      <c r="BJ5" s="532"/>
      <c r="BK5" s="532"/>
      <c r="BL5" s="532"/>
      <c r="BM5" s="532"/>
      <c r="BN5" s="532"/>
      <c r="BO5" s="532"/>
      <c r="BP5" s="559"/>
      <c r="BQ5" s="559"/>
      <c r="BS5" s="818"/>
      <c r="BT5" s="819"/>
      <c r="BU5" s="819"/>
      <c r="BV5" s="819"/>
      <c r="BW5" s="819"/>
      <c r="BX5" s="819"/>
      <c r="BY5" s="819"/>
      <c r="BZ5" s="819"/>
      <c r="CA5" s="819"/>
      <c r="CB5" s="819"/>
      <c r="CC5" s="819"/>
      <c r="CD5" s="819"/>
      <c r="CE5" s="819"/>
      <c r="CF5" s="819"/>
      <c r="CG5" s="819"/>
      <c r="CH5" s="819"/>
      <c r="CI5" s="819"/>
      <c r="CJ5" s="819"/>
      <c r="CK5" s="819"/>
      <c r="CL5" s="819"/>
      <c r="CM5" s="819"/>
      <c r="CN5" s="819"/>
      <c r="CO5" s="820"/>
      <c r="CP5" s="820"/>
      <c r="CQ5" s="820"/>
      <c r="CR5" s="820"/>
      <c r="CS5" s="820"/>
      <c r="CT5" s="820"/>
      <c r="CU5" s="821"/>
      <c r="CV5" s="821"/>
      <c r="CW5" s="820"/>
      <c r="CX5" s="820"/>
      <c r="CY5" s="820"/>
      <c r="CZ5" s="820"/>
      <c r="DA5" s="820"/>
      <c r="DB5" s="820"/>
      <c r="DC5" s="820"/>
      <c r="DD5" s="820"/>
      <c r="DE5" s="820"/>
      <c r="DF5" s="820"/>
      <c r="DG5" s="820"/>
    </row>
    <row r="6" spans="1:112" x14ac:dyDescent="0.2">
      <c r="B6" s="530" t="s">
        <v>27</v>
      </c>
      <c r="C6" s="524">
        <v>3135</v>
      </c>
      <c r="D6" s="524">
        <v>3240</v>
      </c>
      <c r="E6" s="524">
        <v>3250</v>
      </c>
      <c r="F6" s="524">
        <v>3345</v>
      </c>
      <c r="G6" s="524">
        <v>3280</v>
      </c>
      <c r="H6" s="524">
        <v>3065</v>
      </c>
      <c r="I6" s="881">
        <v>2838.5136904062788</v>
      </c>
      <c r="J6" s="881">
        <v>2368.2581845230993</v>
      </c>
      <c r="K6" s="881">
        <v>2925.077608315642</v>
      </c>
      <c r="L6" s="882">
        <f>IF(ISERROR(J6/I6),"N/A",IF(I6&lt;0,"N/A",IF(J6&lt;0,"N/A",IF(J6/I6-1&gt;300%,"&gt;±300%",IF(J6/I6-1&lt;-300%,"&gt;±300%",J6/I6-1)))))</f>
        <v>-0.16566962754929371</v>
      </c>
      <c r="M6" s="882">
        <f>IF(ISERROR(K6/J6),"N/A",IF(J6&lt;0,"N/A",IF(K6&lt;0,"N/A",IF(K6/J6-1&gt;300%,"&gt;±300%",IF(K6/J6-1&lt;-300%,"&gt;±300%",K6/J6-1)))))</f>
        <v>0.23511770271984545</v>
      </c>
      <c r="N6" s="533"/>
      <c r="O6" s="524">
        <v>760</v>
      </c>
      <c r="P6" s="524">
        <v>810</v>
      </c>
      <c r="Q6" s="524">
        <v>835</v>
      </c>
      <c r="R6" s="524">
        <v>825</v>
      </c>
      <c r="S6" s="524">
        <v>775</v>
      </c>
      <c r="T6" s="524">
        <v>815</v>
      </c>
      <c r="U6" s="524">
        <v>860</v>
      </c>
      <c r="V6" s="524">
        <v>860</v>
      </c>
      <c r="W6" s="524">
        <v>780</v>
      </c>
      <c r="X6" s="524">
        <v>840</v>
      </c>
      <c r="Y6" s="524">
        <v>845</v>
      </c>
      <c r="Z6" s="524">
        <v>825</v>
      </c>
      <c r="AA6" s="524">
        <v>775</v>
      </c>
      <c r="AB6" s="524">
        <v>835</v>
      </c>
      <c r="AC6" s="524">
        <v>785</v>
      </c>
      <c r="AD6" s="524">
        <v>800</v>
      </c>
      <c r="AE6" s="524">
        <v>715</v>
      </c>
      <c r="AF6" s="524">
        <v>765</v>
      </c>
      <c r="AG6" s="524">
        <v>752.24126174547212</v>
      </c>
      <c r="AH6" s="524">
        <v>733.16791095969916</v>
      </c>
      <c r="AI6" s="524">
        <v>665.63838378063315</v>
      </c>
      <c r="AJ6" s="524">
        <v>687.46613392047516</v>
      </c>
      <c r="AK6" s="524">
        <v>639.27949337104315</v>
      </c>
      <c r="AL6" s="524">
        <v>383.57666825829489</v>
      </c>
      <c r="AM6" s="524">
        <v>635.72937407399536</v>
      </c>
      <c r="AN6" s="524">
        <v>709.67264881976598</v>
      </c>
      <c r="AO6" s="524">
        <v>689.40569389558982</v>
      </c>
      <c r="AP6" s="883"/>
      <c r="AQ6" s="524">
        <f t="shared" ref="AQ6:AX6" si="0">SUM(AQ7:AQ12)</f>
        <v>1670</v>
      </c>
      <c r="AR6" s="524">
        <f t="shared" si="0"/>
        <v>1570</v>
      </c>
      <c r="AS6" s="524">
        <f t="shared" si="0"/>
        <v>1660</v>
      </c>
      <c r="AT6" s="524">
        <f t="shared" si="0"/>
        <v>1590</v>
      </c>
      <c r="AU6" s="524">
        <f t="shared" si="0"/>
        <v>1720</v>
      </c>
      <c r="AV6" s="524">
        <f t="shared" si="0"/>
        <v>1620</v>
      </c>
      <c r="AW6" s="524">
        <f t="shared" si="0"/>
        <v>1670</v>
      </c>
      <c r="AX6" s="524">
        <f t="shared" si="0"/>
        <v>1610</v>
      </c>
      <c r="AY6" s="524">
        <f>SUM(AY7:AY12)</f>
        <v>1585</v>
      </c>
      <c r="AZ6" s="524">
        <f>SUM(AZ7:AZ12)</f>
        <v>1480</v>
      </c>
      <c r="BA6" s="524">
        <f>AG6+AH6</f>
        <v>1485.4091727051714</v>
      </c>
      <c r="BB6" s="524">
        <f>AI6+AJ6</f>
        <v>1353.1045177011083</v>
      </c>
      <c r="BC6" s="524">
        <f>AK6+AL6</f>
        <v>1022.856161629338</v>
      </c>
      <c r="BD6" s="524">
        <f>AM6+AN6</f>
        <v>1345.4020228937613</v>
      </c>
      <c r="BF6" s="530" t="s">
        <v>27</v>
      </c>
      <c r="BG6" s="524">
        <f t="shared" ref="BG6:BQ6" si="1">C6</f>
        <v>3135</v>
      </c>
      <c r="BH6" s="524">
        <f t="shared" si="1"/>
        <v>3240</v>
      </c>
      <c r="BI6" s="524">
        <f t="shared" si="1"/>
        <v>3250</v>
      </c>
      <c r="BJ6" s="524">
        <f t="shared" si="1"/>
        <v>3345</v>
      </c>
      <c r="BK6" s="524">
        <f t="shared" si="1"/>
        <v>3280</v>
      </c>
      <c r="BL6" s="524">
        <f t="shared" si="1"/>
        <v>3065</v>
      </c>
      <c r="BM6" s="524">
        <f t="shared" si="1"/>
        <v>2838.5136904062788</v>
      </c>
      <c r="BN6" s="524">
        <f t="shared" si="1"/>
        <v>2368.2581845230993</v>
      </c>
      <c r="BO6" s="524">
        <f t="shared" si="1"/>
        <v>2925.077608315642</v>
      </c>
      <c r="BP6" s="563">
        <f t="shared" si="1"/>
        <v>-0.16566962754929371</v>
      </c>
      <c r="BQ6" s="563">
        <f t="shared" si="1"/>
        <v>0.23511770271984545</v>
      </c>
      <c r="BR6" s="533"/>
      <c r="BS6" s="823">
        <f t="shared" ref="BS6:CS6" si="2">O6</f>
        <v>760</v>
      </c>
      <c r="BT6" s="823">
        <f t="shared" si="2"/>
        <v>810</v>
      </c>
      <c r="BU6" s="823">
        <f t="shared" si="2"/>
        <v>835</v>
      </c>
      <c r="BV6" s="823">
        <f t="shared" si="2"/>
        <v>825</v>
      </c>
      <c r="BW6" s="823">
        <f t="shared" si="2"/>
        <v>775</v>
      </c>
      <c r="BX6" s="823">
        <f t="shared" si="2"/>
        <v>815</v>
      </c>
      <c r="BY6" s="823">
        <f t="shared" si="2"/>
        <v>860</v>
      </c>
      <c r="BZ6" s="823">
        <f t="shared" si="2"/>
        <v>860</v>
      </c>
      <c r="CA6" s="823">
        <f t="shared" si="2"/>
        <v>780</v>
      </c>
      <c r="CB6" s="823">
        <f t="shared" si="2"/>
        <v>840</v>
      </c>
      <c r="CC6" s="823">
        <f t="shared" si="2"/>
        <v>845</v>
      </c>
      <c r="CD6" s="823">
        <f t="shared" si="2"/>
        <v>825</v>
      </c>
      <c r="CE6" s="823">
        <f t="shared" si="2"/>
        <v>775</v>
      </c>
      <c r="CF6" s="823">
        <f t="shared" si="2"/>
        <v>835</v>
      </c>
      <c r="CG6" s="823">
        <f t="shared" si="2"/>
        <v>785</v>
      </c>
      <c r="CH6" s="823">
        <f t="shared" si="2"/>
        <v>800</v>
      </c>
      <c r="CI6" s="823">
        <f t="shared" si="2"/>
        <v>715</v>
      </c>
      <c r="CJ6" s="823">
        <f t="shared" si="2"/>
        <v>765</v>
      </c>
      <c r="CK6" s="823">
        <f t="shared" si="2"/>
        <v>752.24126174547212</v>
      </c>
      <c r="CL6" s="823">
        <f t="shared" si="2"/>
        <v>733.16791095969916</v>
      </c>
      <c r="CM6" s="823">
        <f t="shared" si="2"/>
        <v>665.63838378063315</v>
      </c>
      <c r="CN6" s="823">
        <f t="shared" si="2"/>
        <v>687.46613392047516</v>
      </c>
      <c r="CO6" s="823">
        <f t="shared" si="2"/>
        <v>639.27949337104315</v>
      </c>
      <c r="CP6" s="823">
        <f t="shared" si="2"/>
        <v>383.57666825829489</v>
      </c>
      <c r="CQ6" s="823">
        <f t="shared" si="2"/>
        <v>635.72937407399536</v>
      </c>
      <c r="CR6" s="823">
        <f t="shared" si="2"/>
        <v>709.67264881976598</v>
      </c>
      <c r="CS6" s="823">
        <f t="shared" si="2"/>
        <v>689.40569389558982</v>
      </c>
      <c r="CT6" s="824"/>
      <c r="CU6" s="823">
        <f t="shared" ref="CU6:DH6" si="3">AQ6</f>
        <v>1670</v>
      </c>
      <c r="CV6" s="823">
        <f t="shared" si="3"/>
        <v>1570</v>
      </c>
      <c r="CW6" s="823">
        <f t="shared" si="3"/>
        <v>1660</v>
      </c>
      <c r="CX6" s="823">
        <f t="shared" si="3"/>
        <v>1590</v>
      </c>
      <c r="CY6" s="823">
        <f t="shared" si="3"/>
        <v>1720</v>
      </c>
      <c r="CZ6" s="823">
        <f t="shared" si="3"/>
        <v>1620</v>
      </c>
      <c r="DA6" s="823">
        <f t="shared" si="3"/>
        <v>1670</v>
      </c>
      <c r="DB6" s="823">
        <f t="shared" si="3"/>
        <v>1610</v>
      </c>
      <c r="DC6" s="823">
        <f t="shared" si="3"/>
        <v>1585</v>
      </c>
      <c r="DD6" s="823">
        <f t="shared" si="3"/>
        <v>1480</v>
      </c>
      <c r="DE6" s="823">
        <f t="shared" si="3"/>
        <v>1485.4091727051714</v>
      </c>
      <c r="DF6" s="823">
        <f t="shared" si="3"/>
        <v>1353.1045177011083</v>
      </c>
      <c r="DG6" s="823">
        <f t="shared" si="3"/>
        <v>1022.856161629338</v>
      </c>
      <c r="DH6" s="823">
        <f t="shared" si="3"/>
        <v>1345.4020228937613</v>
      </c>
    </row>
    <row r="7" spans="1:112" x14ac:dyDescent="0.2">
      <c r="B7" s="535" t="s">
        <v>15</v>
      </c>
      <c r="C7" s="532">
        <v>425</v>
      </c>
      <c r="D7" s="532">
        <v>465</v>
      </c>
      <c r="E7" s="532">
        <v>480</v>
      </c>
      <c r="F7" s="532">
        <v>410</v>
      </c>
      <c r="G7" s="532">
        <v>375</v>
      </c>
      <c r="H7" s="532">
        <v>355</v>
      </c>
      <c r="I7" s="726">
        <v>335.83769784067516</v>
      </c>
      <c r="J7" s="726">
        <v>295.00740491677641</v>
      </c>
      <c r="K7" s="726">
        <v>389.67012246349793</v>
      </c>
      <c r="L7" s="559">
        <f t="shared" ref="L7:L12" si="4">IF(ISERROR(J7/I7),"N/A",IF(I7&lt;0,"N/A",IF(J7&lt;0,"N/A",IF(J7/I7-1&gt;300%,"&gt;±300%",IF(J7/I7-1&lt;-300%,"&gt;±300%",J7/I7-1)))))</f>
        <v>-0.12157745597478775</v>
      </c>
      <c r="M7" s="559">
        <f t="shared" ref="L7:M59" si="5">IF(ISERROR(K7/J7),"N/A",IF(J7&lt;0,"N/A",IF(K7&lt;0,"N/A",IF(K7/J7-1&gt;300%,"&gt;±300%",IF(K7/J7-1&lt;-300%,"&gt;±300%",K7/J7-1)))))</f>
        <v>0.32088251335055995</v>
      </c>
      <c r="N7" s="533"/>
      <c r="O7" s="532">
        <v>115</v>
      </c>
      <c r="P7" s="532">
        <v>115</v>
      </c>
      <c r="Q7" s="532">
        <v>120</v>
      </c>
      <c r="R7" s="532">
        <v>120</v>
      </c>
      <c r="S7" s="532">
        <v>120</v>
      </c>
      <c r="T7" s="532">
        <v>120</v>
      </c>
      <c r="U7" s="532">
        <v>110</v>
      </c>
      <c r="V7" s="532">
        <v>105</v>
      </c>
      <c r="W7" s="532">
        <v>95</v>
      </c>
      <c r="X7" s="532">
        <v>100</v>
      </c>
      <c r="Y7" s="532">
        <v>95</v>
      </c>
      <c r="Z7" s="532">
        <v>100</v>
      </c>
      <c r="AA7" s="532">
        <v>90</v>
      </c>
      <c r="AB7" s="532">
        <v>90</v>
      </c>
      <c r="AC7" s="532">
        <v>90</v>
      </c>
      <c r="AD7" s="532">
        <v>90</v>
      </c>
      <c r="AE7" s="532">
        <v>85</v>
      </c>
      <c r="AF7" s="532">
        <v>90</v>
      </c>
      <c r="AG7" s="532">
        <v>86.781126142847796</v>
      </c>
      <c r="AH7" s="532">
        <v>88.755028898536338</v>
      </c>
      <c r="AI7" s="532">
        <v>84.788935916517076</v>
      </c>
      <c r="AJ7" s="532">
        <v>75.512606882773952</v>
      </c>
      <c r="AK7" s="532">
        <v>82.959241259927467</v>
      </c>
      <c r="AL7" s="532">
        <v>39.537361336991893</v>
      </c>
      <c r="AM7" s="532">
        <v>86.462186022756583</v>
      </c>
      <c r="AN7" s="532">
        <v>86.048616297100438</v>
      </c>
      <c r="AO7" s="532">
        <v>92.628027709581104</v>
      </c>
      <c r="AP7" s="883"/>
      <c r="AQ7" s="532">
        <f>D7-AR7</f>
        <v>235</v>
      </c>
      <c r="AR7" s="532">
        <f>SUM(O7:P7)</f>
        <v>230</v>
      </c>
      <c r="AS7" s="532">
        <f>SUM(Q7:R7)</f>
        <v>240</v>
      </c>
      <c r="AT7" s="782">
        <f>SUM(S7:T7)</f>
        <v>240</v>
      </c>
      <c r="AU7" s="532">
        <f>SUM(U7:V7)</f>
        <v>215</v>
      </c>
      <c r="AV7" s="532">
        <f>SUM(W7:X7)</f>
        <v>195</v>
      </c>
      <c r="AW7" s="532">
        <f>SUM(Y7:Z7)</f>
        <v>195</v>
      </c>
      <c r="AX7" s="532">
        <f>SUM(AA7:AB7)</f>
        <v>180</v>
      </c>
      <c r="AY7" s="532">
        <f>SUM(AC7:AD7)</f>
        <v>180</v>
      </c>
      <c r="AZ7" s="532">
        <f>SUM(AE7:AF7)</f>
        <v>175</v>
      </c>
      <c r="BA7" s="532">
        <f>AG7+AH7</f>
        <v>175.53615504138412</v>
      </c>
      <c r="BB7" s="532">
        <f>AI7+AJ7</f>
        <v>160.30154279929104</v>
      </c>
      <c r="BC7" s="532">
        <f t="shared" ref="BC7:BC31" si="6">AK7+AL7</f>
        <v>122.49660259691936</v>
      </c>
      <c r="BD7" s="533">
        <f t="shared" ref="BD7:BD56" si="7">AM7+AN7</f>
        <v>172.51080231985702</v>
      </c>
      <c r="BF7" s="535" t="s">
        <v>15</v>
      </c>
      <c r="BG7" s="532">
        <f t="shared" ref="BG7:BG46" si="8">C7</f>
        <v>425</v>
      </c>
      <c r="BH7" s="532">
        <f t="shared" ref="BH7:BH46" si="9">D7</f>
        <v>465</v>
      </c>
      <c r="BI7" s="532">
        <f t="shared" ref="BI7:BI46" si="10">E7</f>
        <v>480</v>
      </c>
      <c r="BJ7" s="532">
        <f t="shared" ref="BJ7:BJ46" si="11">F7</f>
        <v>410</v>
      </c>
      <c r="BK7" s="532">
        <f t="shared" ref="BK7:BK46" si="12">G7</f>
        <v>375</v>
      </c>
      <c r="BL7" s="532">
        <f t="shared" ref="BL7:BL46" si="13">H7</f>
        <v>355</v>
      </c>
      <c r="BM7" s="532">
        <f t="shared" ref="BM7:BM46" si="14">I7</f>
        <v>335.83769784067516</v>
      </c>
      <c r="BN7" s="532">
        <f t="shared" ref="BN7:BN46" si="15">J7</f>
        <v>295.00740491677641</v>
      </c>
      <c r="BO7" s="532"/>
      <c r="BP7" s="565"/>
      <c r="BQ7" s="559"/>
      <c r="BR7" s="532"/>
      <c r="BS7" s="818"/>
      <c r="BT7" s="818"/>
      <c r="BU7" s="818"/>
      <c r="BV7" s="818"/>
      <c r="BW7" s="818"/>
      <c r="BX7" s="818"/>
      <c r="BY7" s="818"/>
      <c r="BZ7" s="818"/>
      <c r="CA7" s="818"/>
      <c r="CB7" s="818"/>
      <c r="CC7" s="818"/>
      <c r="CD7" s="818"/>
      <c r="CE7" s="818"/>
      <c r="CF7" s="818"/>
      <c r="CG7" s="818"/>
      <c r="CH7" s="818"/>
      <c r="CI7" s="818"/>
      <c r="CJ7" s="818"/>
      <c r="CK7" s="818"/>
      <c r="CL7" s="818"/>
      <c r="CM7" s="818"/>
      <c r="CN7" s="818"/>
      <c r="CO7" s="818"/>
      <c r="CP7" s="818"/>
      <c r="CQ7" s="818"/>
      <c r="CR7" s="818"/>
      <c r="CS7" s="818"/>
      <c r="CT7" s="825"/>
      <c r="CU7" s="818"/>
      <c r="CV7" s="818"/>
      <c r="CW7" s="818"/>
      <c r="CX7" s="820"/>
      <c r="CY7" s="820"/>
      <c r="CZ7" s="820"/>
      <c r="DA7" s="820"/>
      <c r="DB7" s="820"/>
      <c r="DC7" s="820"/>
      <c r="DD7" s="820"/>
      <c r="DE7" s="820"/>
      <c r="DF7" s="820"/>
      <c r="DG7" s="820"/>
      <c r="DH7" s="820"/>
    </row>
    <row r="8" spans="1:112" x14ac:dyDescent="0.2">
      <c r="B8" s="535" t="s">
        <v>16</v>
      </c>
      <c r="C8" s="532">
        <v>1350</v>
      </c>
      <c r="D8" s="532">
        <v>1395</v>
      </c>
      <c r="E8" s="532">
        <v>1450</v>
      </c>
      <c r="F8" s="532">
        <v>1635</v>
      </c>
      <c r="G8" s="532">
        <v>1550</v>
      </c>
      <c r="H8" s="532">
        <v>1330</v>
      </c>
      <c r="I8" s="726">
        <v>1441.6150787374597</v>
      </c>
      <c r="J8" s="726">
        <v>1079.0265588045384</v>
      </c>
      <c r="K8" s="726">
        <v>1211.1216266606468</v>
      </c>
      <c r="L8" s="559">
        <f t="shared" si="4"/>
        <v>-0.25151548792793554</v>
      </c>
      <c r="M8" s="559">
        <f t="shared" si="5"/>
        <v>0.1224205899087949</v>
      </c>
      <c r="N8" s="533"/>
      <c r="O8" s="532">
        <v>320</v>
      </c>
      <c r="P8" s="532">
        <v>355</v>
      </c>
      <c r="Q8" s="532">
        <v>370</v>
      </c>
      <c r="R8" s="532">
        <v>380</v>
      </c>
      <c r="S8" s="532">
        <v>335</v>
      </c>
      <c r="T8" s="532">
        <v>365</v>
      </c>
      <c r="U8" s="532">
        <v>420</v>
      </c>
      <c r="V8" s="532">
        <v>445</v>
      </c>
      <c r="W8" s="532">
        <v>365</v>
      </c>
      <c r="X8" s="532">
        <v>405</v>
      </c>
      <c r="Y8" s="532">
        <v>410</v>
      </c>
      <c r="Z8" s="532">
        <v>395</v>
      </c>
      <c r="AA8" s="532">
        <v>350</v>
      </c>
      <c r="AB8" s="532">
        <v>395</v>
      </c>
      <c r="AC8" s="532">
        <v>350</v>
      </c>
      <c r="AD8" s="532">
        <v>360</v>
      </c>
      <c r="AE8" s="532">
        <v>295</v>
      </c>
      <c r="AF8" s="532">
        <v>325</v>
      </c>
      <c r="AG8" s="532">
        <v>391.68460005239297</v>
      </c>
      <c r="AH8" s="532">
        <v>380.93309438021186</v>
      </c>
      <c r="AI8" s="532">
        <v>318.86302076157921</v>
      </c>
      <c r="AJ8" s="532">
        <v>350.13436354327604</v>
      </c>
      <c r="AK8" s="532">
        <v>317.82172417057581</v>
      </c>
      <c r="AL8" s="532">
        <v>156.17169624716615</v>
      </c>
      <c r="AM8" s="532">
        <v>281.7228957802555</v>
      </c>
      <c r="AN8" s="532">
        <v>323.31024260654118</v>
      </c>
      <c r="AO8" s="532">
        <v>293.221789678672</v>
      </c>
      <c r="AP8" s="883"/>
      <c r="AQ8" s="532">
        <f t="shared" ref="AQ8:AQ12" si="16">D8-AR8</f>
        <v>720</v>
      </c>
      <c r="AR8" s="532">
        <f t="shared" ref="AR8:AR12" si="17">SUM(O8:P8)</f>
        <v>675</v>
      </c>
      <c r="AS8" s="532">
        <f t="shared" ref="AS8:AS12" si="18">SUM(Q8:R8)</f>
        <v>750</v>
      </c>
      <c r="AT8" s="782">
        <f t="shared" ref="AT8:AT12" si="19">SUM(S8:T8)</f>
        <v>700</v>
      </c>
      <c r="AU8" s="532">
        <f t="shared" ref="AU8:AU12" si="20">SUM(U8:V8)</f>
        <v>865</v>
      </c>
      <c r="AV8" s="532">
        <f t="shared" ref="AV8:AV12" si="21">SUM(W8:X8)</f>
        <v>770</v>
      </c>
      <c r="AW8" s="532">
        <f t="shared" ref="AW8:AW12" si="22">SUM(Y8:Z8)</f>
        <v>805</v>
      </c>
      <c r="AX8" s="532">
        <f t="shared" ref="AX8:AX12" si="23">SUM(AA8:AB8)</f>
        <v>745</v>
      </c>
      <c r="AY8" s="532">
        <f t="shared" ref="AY8:AY12" si="24">SUM(AC8:AD8)</f>
        <v>710</v>
      </c>
      <c r="AZ8" s="532">
        <f t="shared" ref="AZ8:AZ12" si="25">SUM(AE8:AF8)</f>
        <v>620</v>
      </c>
      <c r="BA8" s="532">
        <f>AG8+AH8</f>
        <v>772.61769443260482</v>
      </c>
      <c r="BB8" s="532">
        <f t="shared" ref="BB8:BB45" si="26">AI8+AJ8</f>
        <v>668.99738430485525</v>
      </c>
      <c r="BC8" s="532">
        <f t="shared" si="6"/>
        <v>473.99342041774196</v>
      </c>
      <c r="BD8" s="533">
        <f t="shared" si="7"/>
        <v>605.03313838679674</v>
      </c>
      <c r="BF8" s="535" t="s">
        <v>16</v>
      </c>
      <c r="BG8" s="532">
        <f t="shared" si="8"/>
        <v>1350</v>
      </c>
      <c r="BH8" s="532">
        <f t="shared" si="9"/>
        <v>1395</v>
      </c>
      <c r="BI8" s="532">
        <f t="shared" si="10"/>
        <v>1450</v>
      </c>
      <c r="BJ8" s="532">
        <f t="shared" si="11"/>
        <v>1635</v>
      </c>
      <c r="BK8" s="532">
        <f t="shared" si="12"/>
        <v>1550</v>
      </c>
      <c r="BL8" s="532">
        <f t="shared" si="13"/>
        <v>1330</v>
      </c>
      <c r="BM8" s="532">
        <f t="shared" si="14"/>
        <v>1441.6150787374597</v>
      </c>
      <c r="BN8" s="532">
        <f t="shared" si="15"/>
        <v>1079.0265588045384</v>
      </c>
      <c r="BO8" s="532"/>
      <c r="BP8" s="565"/>
      <c r="BQ8" s="559"/>
      <c r="BR8" s="532"/>
      <c r="BS8" s="818"/>
      <c r="BT8" s="818"/>
      <c r="BU8" s="818"/>
      <c r="BV8" s="818"/>
      <c r="BW8" s="818"/>
      <c r="BX8" s="818"/>
      <c r="BY8" s="818"/>
      <c r="BZ8" s="818"/>
      <c r="CA8" s="818"/>
      <c r="CB8" s="818"/>
      <c r="CC8" s="818"/>
      <c r="CD8" s="818"/>
      <c r="CE8" s="818"/>
      <c r="CF8" s="818"/>
      <c r="CG8" s="818"/>
      <c r="CH8" s="818"/>
      <c r="CI8" s="818"/>
      <c r="CJ8" s="818"/>
      <c r="CK8" s="818"/>
      <c r="CL8" s="818"/>
      <c r="CM8" s="818"/>
      <c r="CN8" s="818"/>
      <c r="CO8" s="818"/>
      <c r="CP8" s="818"/>
      <c r="CQ8" s="818"/>
      <c r="CR8" s="818"/>
      <c r="CS8" s="818"/>
      <c r="CT8" s="825"/>
      <c r="CU8" s="913"/>
      <c r="CV8" s="818"/>
      <c r="CW8" s="818"/>
      <c r="CX8" s="820"/>
      <c r="CY8" s="820"/>
      <c r="CZ8" s="820"/>
      <c r="DA8" s="820"/>
      <c r="DB8" s="820"/>
      <c r="DC8" s="820"/>
      <c r="DD8" s="820"/>
      <c r="DE8" s="820"/>
      <c r="DF8" s="820"/>
      <c r="DG8" s="820"/>
      <c r="DH8" s="820"/>
    </row>
    <row r="9" spans="1:112" x14ac:dyDescent="0.2">
      <c r="B9" s="535" t="s">
        <v>17</v>
      </c>
      <c r="C9" s="532">
        <v>585</v>
      </c>
      <c r="D9" s="532">
        <v>585</v>
      </c>
      <c r="E9" s="532">
        <v>510</v>
      </c>
      <c r="F9" s="532">
        <v>450</v>
      </c>
      <c r="G9" s="532">
        <v>435</v>
      </c>
      <c r="H9" s="532">
        <v>430</v>
      </c>
      <c r="I9" s="726">
        <v>306.04157633412615</v>
      </c>
      <c r="J9" s="726">
        <v>242.73487967421238</v>
      </c>
      <c r="K9" s="726">
        <v>308.67615269951858</v>
      </c>
      <c r="L9" s="559">
        <f t="shared" si="4"/>
        <v>-0.20685652393450493</v>
      </c>
      <c r="M9" s="559">
        <f>IF(ISERROR(K9/J9),"N/A",IF(J9&lt;0,"N/A",IF(K9&lt;0,"N/A",IF(K9/J9-1&gt;300%,"&gt;±300%",IF(K9/J9-1&lt;-300%,"&gt;±300%",K9/J9-1)))))</f>
        <v>0.27165965234913725</v>
      </c>
      <c r="N9" s="533"/>
      <c r="O9" s="532">
        <v>145</v>
      </c>
      <c r="P9" s="532">
        <v>140</v>
      </c>
      <c r="Q9" s="532">
        <v>135</v>
      </c>
      <c r="R9" s="532">
        <v>120</v>
      </c>
      <c r="S9" s="532">
        <v>130</v>
      </c>
      <c r="T9" s="532">
        <v>125</v>
      </c>
      <c r="U9" s="532">
        <v>115</v>
      </c>
      <c r="V9" s="532">
        <v>105</v>
      </c>
      <c r="W9" s="532">
        <v>115</v>
      </c>
      <c r="X9" s="532">
        <v>115</v>
      </c>
      <c r="Y9" s="532">
        <v>115</v>
      </c>
      <c r="Z9" s="532">
        <v>105</v>
      </c>
      <c r="AA9" s="532">
        <v>105</v>
      </c>
      <c r="AB9" s="532">
        <v>110</v>
      </c>
      <c r="AC9" s="532">
        <v>110</v>
      </c>
      <c r="AD9" s="532">
        <v>105</v>
      </c>
      <c r="AE9" s="532">
        <v>105</v>
      </c>
      <c r="AF9" s="532">
        <v>110</v>
      </c>
      <c r="AG9" s="532">
        <v>79.937110366785078</v>
      </c>
      <c r="AH9" s="532">
        <v>75.181538216650395</v>
      </c>
      <c r="AI9" s="532">
        <v>76.950505131564128</v>
      </c>
      <c r="AJ9" s="532">
        <v>73.972422619126561</v>
      </c>
      <c r="AK9" s="532">
        <v>71.549366681333339</v>
      </c>
      <c r="AL9" s="532">
        <v>42.355344551581581</v>
      </c>
      <c r="AM9" s="532">
        <v>60.23733116868199</v>
      </c>
      <c r="AN9" s="532">
        <v>68.592837272615526</v>
      </c>
      <c r="AO9" s="532">
        <v>69.891489539986352</v>
      </c>
      <c r="AP9" s="883"/>
      <c r="AQ9" s="532">
        <f t="shared" si="16"/>
        <v>300</v>
      </c>
      <c r="AR9" s="532">
        <f t="shared" si="17"/>
        <v>285</v>
      </c>
      <c r="AS9" s="532">
        <f t="shared" si="18"/>
        <v>255</v>
      </c>
      <c r="AT9" s="532">
        <f t="shared" si="19"/>
        <v>255</v>
      </c>
      <c r="AU9" s="532">
        <f t="shared" si="20"/>
        <v>220</v>
      </c>
      <c r="AV9" s="532">
        <f t="shared" si="21"/>
        <v>230</v>
      </c>
      <c r="AW9" s="532">
        <f t="shared" si="22"/>
        <v>220</v>
      </c>
      <c r="AX9" s="532">
        <f t="shared" si="23"/>
        <v>215</v>
      </c>
      <c r="AY9" s="532">
        <f t="shared" si="24"/>
        <v>215</v>
      </c>
      <c r="AZ9" s="532">
        <f t="shared" si="25"/>
        <v>215</v>
      </c>
      <c r="BA9" s="532">
        <f>AG9+AH9</f>
        <v>155.11864858343546</v>
      </c>
      <c r="BB9" s="532">
        <f t="shared" si="26"/>
        <v>150.92292775069069</v>
      </c>
      <c r="BC9" s="532">
        <f t="shared" si="6"/>
        <v>113.90471123291492</v>
      </c>
      <c r="BD9" s="533">
        <f t="shared" si="7"/>
        <v>128.83016844129753</v>
      </c>
      <c r="BF9" s="535" t="s">
        <v>17</v>
      </c>
      <c r="BG9" s="532">
        <f t="shared" si="8"/>
        <v>585</v>
      </c>
      <c r="BH9" s="532">
        <f t="shared" si="9"/>
        <v>585</v>
      </c>
      <c r="BI9" s="532">
        <f t="shared" si="10"/>
        <v>510</v>
      </c>
      <c r="BJ9" s="532">
        <f t="shared" si="11"/>
        <v>450</v>
      </c>
      <c r="BK9" s="532">
        <f t="shared" si="12"/>
        <v>435</v>
      </c>
      <c r="BL9" s="532">
        <f t="shared" si="13"/>
        <v>430</v>
      </c>
      <c r="BM9" s="532">
        <f t="shared" si="14"/>
        <v>306.04157633412615</v>
      </c>
      <c r="BN9" s="532">
        <f t="shared" si="15"/>
        <v>242.73487967421238</v>
      </c>
      <c r="BO9" s="532"/>
      <c r="BP9" s="565"/>
      <c r="BQ9" s="559"/>
      <c r="BR9" s="532"/>
      <c r="BS9" s="818"/>
      <c r="BT9" s="818"/>
      <c r="BU9" s="818"/>
      <c r="BV9" s="818"/>
      <c r="BW9" s="818"/>
      <c r="BX9" s="818"/>
      <c r="BY9" s="818"/>
      <c r="BZ9" s="818"/>
      <c r="CA9" s="818"/>
      <c r="CB9" s="818"/>
      <c r="CC9" s="818"/>
      <c r="CD9" s="818"/>
      <c r="CE9" s="818"/>
      <c r="CF9" s="818"/>
      <c r="CG9" s="818"/>
      <c r="CH9" s="818"/>
      <c r="CI9" s="818"/>
      <c r="CJ9" s="818"/>
      <c r="CK9" s="818"/>
      <c r="CL9" s="818"/>
      <c r="CM9" s="818"/>
      <c r="CN9" s="818"/>
      <c r="CO9" s="818"/>
      <c r="CP9" s="818"/>
      <c r="CQ9" s="818"/>
      <c r="CR9" s="818"/>
      <c r="CS9" s="818"/>
      <c r="CT9" s="825"/>
      <c r="CU9" s="818"/>
      <c r="CV9" s="818"/>
      <c r="CW9" s="818"/>
      <c r="CX9" s="820"/>
      <c r="CY9" s="820"/>
      <c r="CZ9" s="820"/>
      <c r="DA9" s="820"/>
      <c r="DB9" s="820"/>
      <c r="DC9" s="820"/>
      <c r="DD9" s="820"/>
      <c r="DE9" s="820"/>
      <c r="DF9" s="820"/>
      <c r="DG9" s="820"/>
      <c r="DH9" s="820"/>
    </row>
    <row r="10" spans="1:112" x14ac:dyDescent="0.2">
      <c r="B10" s="535" t="s">
        <v>18</v>
      </c>
      <c r="C10" s="532">
        <v>130</v>
      </c>
      <c r="D10" s="532">
        <v>125</v>
      </c>
      <c r="E10" s="532">
        <v>145</v>
      </c>
      <c r="F10" s="532">
        <v>195</v>
      </c>
      <c r="G10" s="532">
        <v>230</v>
      </c>
      <c r="H10" s="532">
        <v>220</v>
      </c>
      <c r="I10" s="726">
        <v>190.56552244013773</v>
      </c>
      <c r="J10" s="726">
        <v>284.80027533505563</v>
      </c>
      <c r="K10" s="726">
        <v>394.18884709499304</v>
      </c>
      <c r="L10" s="559">
        <f t="shared" si="4"/>
        <v>0.4945005355022698</v>
      </c>
      <c r="M10" s="559">
        <f t="shared" si="5"/>
        <v>0.38408871491169139</v>
      </c>
      <c r="N10" s="533"/>
      <c r="O10" s="532">
        <v>25</v>
      </c>
      <c r="P10" s="532">
        <v>30</v>
      </c>
      <c r="Q10" s="532">
        <v>40</v>
      </c>
      <c r="R10" s="532">
        <v>35</v>
      </c>
      <c r="S10" s="532">
        <v>30</v>
      </c>
      <c r="T10" s="532">
        <v>40</v>
      </c>
      <c r="U10" s="532">
        <v>45</v>
      </c>
      <c r="V10" s="532">
        <v>45</v>
      </c>
      <c r="W10" s="532">
        <v>45</v>
      </c>
      <c r="X10" s="532">
        <v>55</v>
      </c>
      <c r="Y10" s="532">
        <v>55</v>
      </c>
      <c r="Z10" s="532">
        <v>55</v>
      </c>
      <c r="AA10" s="532">
        <v>55</v>
      </c>
      <c r="AB10" s="532">
        <v>65</v>
      </c>
      <c r="AC10" s="532">
        <v>55</v>
      </c>
      <c r="AD10" s="532">
        <v>60</v>
      </c>
      <c r="AE10" s="532">
        <v>50</v>
      </c>
      <c r="AF10" s="532">
        <v>55</v>
      </c>
      <c r="AG10" s="532">
        <v>49.363185780716165</v>
      </c>
      <c r="AH10" s="532">
        <v>42.209576706667917</v>
      </c>
      <c r="AI10" s="532">
        <v>43.086831201804003</v>
      </c>
      <c r="AJ10" s="532">
        <v>55.905928750949641</v>
      </c>
      <c r="AK10" s="532">
        <v>43.976934159152435</v>
      </c>
      <c r="AL10" s="532">
        <v>78.520944967785013</v>
      </c>
      <c r="AM10" s="532">
        <v>76.687053177997811</v>
      </c>
      <c r="AN10" s="532">
        <v>85.615343030120371</v>
      </c>
      <c r="AO10" s="532">
        <v>85.162202274650255</v>
      </c>
      <c r="AP10" s="883"/>
      <c r="AQ10" s="532">
        <f t="shared" si="16"/>
        <v>70</v>
      </c>
      <c r="AR10" s="532">
        <f t="shared" si="17"/>
        <v>55</v>
      </c>
      <c r="AS10" s="532">
        <f t="shared" si="18"/>
        <v>75</v>
      </c>
      <c r="AT10" s="532">
        <f t="shared" si="19"/>
        <v>70</v>
      </c>
      <c r="AU10" s="532">
        <f t="shared" si="20"/>
        <v>90</v>
      </c>
      <c r="AV10" s="532">
        <f t="shared" si="21"/>
        <v>100</v>
      </c>
      <c r="AW10" s="532">
        <f t="shared" si="22"/>
        <v>110</v>
      </c>
      <c r="AX10" s="532">
        <f t="shared" si="23"/>
        <v>120</v>
      </c>
      <c r="AY10" s="532">
        <f t="shared" si="24"/>
        <v>115</v>
      </c>
      <c r="AZ10" s="532">
        <f t="shared" si="25"/>
        <v>105</v>
      </c>
      <c r="BA10" s="532">
        <f>AG10+AH10</f>
        <v>91.572762487384082</v>
      </c>
      <c r="BB10" s="532">
        <f t="shared" si="26"/>
        <v>98.992759952753644</v>
      </c>
      <c r="BC10" s="532">
        <f t="shared" si="6"/>
        <v>122.49787912693745</v>
      </c>
      <c r="BD10" s="533">
        <f t="shared" si="7"/>
        <v>162.30239620811818</v>
      </c>
      <c r="BF10" s="535" t="s">
        <v>18</v>
      </c>
      <c r="BG10" s="532">
        <f t="shared" si="8"/>
        <v>130</v>
      </c>
      <c r="BH10" s="532">
        <f t="shared" si="9"/>
        <v>125</v>
      </c>
      <c r="BI10" s="532">
        <f t="shared" si="10"/>
        <v>145</v>
      </c>
      <c r="BJ10" s="532">
        <f t="shared" si="11"/>
        <v>195</v>
      </c>
      <c r="BK10" s="532">
        <f t="shared" si="12"/>
        <v>230</v>
      </c>
      <c r="BL10" s="532">
        <f t="shared" si="13"/>
        <v>220</v>
      </c>
      <c r="BM10" s="532">
        <f t="shared" si="14"/>
        <v>190.56552244013773</v>
      </c>
      <c r="BN10" s="532">
        <f t="shared" si="15"/>
        <v>284.80027533505563</v>
      </c>
      <c r="BO10" s="532"/>
      <c r="BP10" s="565"/>
      <c r="BQ10" s="559"/>
      <c r="BR10" s="532"/>
      <c r="BS10" s="818"/>
      <c r="BT10" s="818"/>
      <c r="BU10" s="818"/>
      <c r="BV10" s="818"/>
      <c r="BW10" s="818"/>
      <c r="BX10" s="818"/>
      <c r="BY10" s="818"/>
      <c r="BZ10" s="818"/>
      <c r="CA10" s="818"/>
      <c r="CB10" s="818"/>
      <c r="CC10" s="818"/>
      <c r="CD10" s="818"/>
      <c r="CE10" s="818"/>
      <c r="CF10" s="818"/>
      <c r="CG10" s="818"/>
      <c r="CH10" s="818"/>
      <c r="CI10" s="818"/>
      <c r="CJ10" s="818"/>
      <c r="CK10" s="818"/>
      <c r="CL10" s="818"/>
      <c r="CM10" s="818"/>
      <c r="CN10" s="818"/>
      <c r="CO10" s="818"/>
      <c r="CP10" s="818"/>
      <c r="CQ10" s="818"/>
      <c r="CR10" s="818"/>
      <c r="CS10" s="818"/>
      <c r="CT10" s="825"/>
      <c r="CU10" s="818"/>
      <c r="CV10" s="818"/>
      <c r="CW10" s="818"/>
      <c r="CX10" s="820"/>
      <c r="CY10" s="820"/>
      <c r="CZ10" s="820"/>
      <c r="DA10" s="820"/>
      <c r="DB10" s="820"/>
      <c r="DC10" s="820"/>
      <c r="DD10" s="820"/>
      <c r="DE10" s="820"/>
      <c r="DF10" s="820"/>
      <c r="DG10" s="820"/>
      <c r="DH10" s="820"/>
    </row>
    <row r="11" spans="1:112" x14ac:dyDescent="0.2">
      <c r="B11" s="535" t="s">
        <v>21</v>
      </c>
      <c r="C11" s="532">
        <v>165</v>
      </c>
      <c r="D11" s="532">
        <v>170</v>
      </c>
      <c r="E11" s="532">
        <v>180</v>
      </c>
      <c r="F11" s="532">
        <v>170</v>
      </c>
      <c r="G11" s="532">
        <v>175</v>
      </c>
      <c r="H11" s="532">
        <v>195</v>
      </c>
      <c r="I11" s="921" t="s">
        <v>116</v>
      </c>
      <c r="J11" s="921" t="s">
        <v>116</v>
      </c>
      <c r="K11" s="921" t="s">
        <v>116</v>
      </c>
      <c r="L11" s="559" t="str">
        <f t="shared" si="4"/>
        <v>N/A</v>
      </c>
      <c r="M11" s="559" t="str">
        <f t="shared" si="5"/>
        <v>N/A</v>
      </c>
      <c r="N11" s="533"/>
      <c r="O11" s="532">
        <v>40</v>
      </c>
      <c r="P11" s="532">
        <v>40</v>
      </c>
      <c r="Q11" s="532">
        <v>45</v>
      </c>
      <c r="R11" s="532">
        <v>45</v>
      </c>
      <c r="S11" s="532">
        <v>45</v>
      </c>
      <c r="T11" s="532">
        <v>45</v>
      </c>
      <c r="U11" s="532">
        <v>45</v>
      </c>
      <c r="V11" s="532">
        <v>40</v>
      </c>
      <c r="W11" s="532">
        <v>45</v>
      </c>
      <c r="X11" s="532">
        <v>40</v>
      </c>
      <c r="Y11" s="532">
        <v>45</v>
      </c>
      <c r="Z11" s="532">
        <v>40</v>
      </c>
      <c r="AA11" s="532">
        <v>45</v>
      </c>
      <c r="AB11" s="532">
        <v>45</v>
      </c>
      <c r="AC11" s="532">
        <v>50</v>
      </c>
      <c r="AD11" s="532">
        <v>50</v>
      </c>
      <c r="AE11" s="532">
        <v>50</v>
      </c>
      <c r="AF11" s="532">
        <v>45</v>
      </c>
      <c r="AG11" s="535" t="s">
        <v>116</v>
      </c>
      <c r="AH11" s="535" t="s">
        <v>116</v>
      </c>
      <c r="AI11" s="535" t="s">
        <v>116</v>
      </c>
      <c r="AJ11" s="535" t="s">
        <v>116</v>
      </c>
      <c r="AK11" s="535" t="s">
        <v>116</v>
      </c>
      <c r="AL11" s="535" t="s">
        <v>116</v>
      </c>
      <c r="AM11" s="535" t="s">
        <v>116</v>
      </c>
      <c r="AN11" s="535" t="s">
        <v>116</v>
      </c>
      <c r="AO11" s="535" t="s">
        <v>116</v>
      </c>
      <c r="AP11" s="883"/>
      <c r="AQ11" s="532">
        <f t="shared" si="16"/>
        <v>90</v>
      </c>
      <c r="AR11" s="532">
        <f t="shared" si="17"/>
        <v>80</v>
      </c>
      <c r="AS11" s="532">
        <f t="shared" si="18"/>
        <v>90</v>
      </c>
      <c r="AT11" s="532">
        <f t="shared" si="19"/>
        <v>90</v>
      </c>
      <c r="AU11" s="532">
        <f t="shared" si="20"/>
        <v>85</v>
      </c>
      <c r="AV11" s="532">
        <f t="shared" si="21"/>
        <v>85</v>
      </c>
      <c r="AW11" s="532">
        <f t="shared" si="22"/>
        <v>85</v>
      </c>
      <c r="AX11" s="532">
        <f t="shared" si="23"/>
        <v>90</v>
      </c>
      <c r="AY11" s="532">
        <f t="shared" si="24"/>
        <v>100</v>
      </c>
      <c r="AZ11" s="532">
        <f t="shared" si="25"/>
        <v>95</v>
      </c>
      <c r="BA11" s="535" t="s">
        <v>116</v>
      </c>
      <c r="BB11" s="535" t="s">
        <v>116</v>
      </c>
      <c r="BC11" s="535" t="s">
        <v>116</v>
      </c>
      <c r="BD11" s="535" t="s">
        <v>116</v>
      </c>
      <c r="BF11" s="535" t="s">
        <v>21</v>
      </c>
      <c r="BG11" s="532">
        <f t="shared" si="8"/>
        <v>165</v>
      </c>
      <c r="BH11" s="532">
        <f t="shared" si="9"/>
        <v>170</v>
      </c>
      <c r="BI11" s="532">
        <f t="shared" si="10"/>
        <v>180</v>
      </c>
      <c r="BJ11" s="532">
        <f t="shared" si="11"/>
        <v>170</v>
      </c>
      <c r="BK11" s="532">
        <f t="shared" si="12"/>
        <v>175</v>
      </c>
      <c r="BL11" s="532">
        <f t="shared" si="13"/>
        <v>195</v>
      </c>
      <c r="BM11" s="782" t="str">
        <f t="shared" si="14"/>
        <v>††</v>
      </c>
      <c r="BN11" s="782" t="str">
        <f t="shared" si="15"/>
        <v>††</v>
      </c>
      <c r="BO11" s="782"/>
      <c r="BP11" s="565"/>
      <c r="BQ11" s="559"/>
      <c r="BR11" s="532"/>
      <c r="BS11" s="818"/>
      <c r="BT11" s="818"/>
      <c r="BU11" s="818"/>
      <c r="BV11" s="818"/>
      <c r="BW11" s="818"/>
      <c r="BX11" s="818"/>
      <c r="BY11" s="818"/>
      <c r="BZ11" s="818"/>
      <c r="CA11" s="818"/>
      <c r="CB11" s="818"/>
      <c r="CC11" s="818"/>
      <c r="CD11" s="818"/>
      <c r="CE11" s="818"/>
      <c r="CF11" s="818"/>
      <c r="CG11" s="818"/>
      <c r="CH11" s="818"/>
      <c r="CI11" s="818"/>
      <c r="CJ11" s="818"/>
      <c r="CK11" s="818"/>
      <c r="CL11" s="818"/>
      <c r="CM11" s="818"/>
      <c r="CN11" s="818"/>
      <c r="CO11" s="818"/>
      <c r="CP11" s="818"/>
      <c r="CQ11" s="818"/>
      <c r="CR11" s="818"/>
      <c r="CS11" s="818"/>
      <c r="CT11" s="825"/>
      <c r="CU11" s="818"/>
      <c r="CV11" s="818"/>
      <c r="CW11" s="818"/>
      <c r="CX11" s="820"/>
      <c r="CY11" s="820"/>
      <c r="CZ11" s="820"/>
      <c r="DA11" s="820"/>
      <c r="DB11" s="820"/>
      <c r="DC11" s="820"/>
      <c r="DD11" s="820"/>
      <c r="DE11" s="820"/>
      <c r="DF11" s="820"/>
      <c r="DG11" s="820"/>
      <c r="DH11" s="820"/>
    </row>
    <row r="12" spans="1:112" x14ac:dyDescent="0.2">
      <c r="B12" s="401" t="s">
        <v>19</v>
      </c>
      <c r="C12" s="403">
        <v>480</v>
      </c>
      <c r="D12" s="403">
        <v>500</v>
      </c>
      <c r="E12" s="403">
        <v>485</v>
      </c>
      <c r="F12" s="403">
        <v>485</v>
      </c>
      <c r="G12" s="403">
        <v>515</v>
      </c>
      <c r="H12" s="403">
        <v>535</v>
      </c>
      <c r="I12" s="721">
        <v>564.45381505388025</v>
      </c>
      <c r="J12" s="721">
        <v>466.6890657925166</v>
      </c>
      <c r="K12" s="721">
        <v>621.42085939698563</v>
      </c>
      <c r="L12" s="568">
        <f t="shared" si="4"/>
        <v>-0.17320238902456786</v>
      </c>
      <c r="M12" s="568">
        <f t="shared" si="5"/>
        <v>0.33155221526715728</v>
      </c>
      <c r="N12" s="533"/>
      <c r="O12" s="403">
        <v>115</v>
      </c>
      <c r="P12" s="403">
        <v>130</v>
      </c>
      <c r="Q12" s="403">
        <v>125</v>
      </c>
      <c r="R12" s="403">
        <v>125</v>
      </c>
      <c r="S12" s="403">
        <v>115</v>
      </c>
      <c r="T12" s="403">
        <v>120</v>
      </c>
      <c r="U12" s="403">
        <v>125</v>
      </c>
      <c r="V12" s="403">
        <v>120</v>
      </c>
      <c r="W12" s="403">
        <v>115</v>
      </c>
      <c r="X12" s="403">
        <v>125</v>
      </c>
      <c r="Y12" s="403">
        <v>125</v>
      </c>
      <c r="Z12" s="403">
        <v>130</v>
      </c>
      <c r="AA12" s="403">
        <v>130</v>
      </c>
      <c r="AB12" s="403">
        <v>130</v>
      </c>
      <c r="AC12" s="403">
        <v>130</v>
      </c>
      <c r="AD12" s="403">
        <v>135</v>
      </c>
      <c r="AE12" s="403">
        <v>130</v>
      </c>
      <c r="AF12" s="403">
        <v>140</v>
      </c>
      <c r="AG12" s="884">
        <v>144.47523940273001</v>
      </c>
      <c r="AH12" s="884">
        <v>146.08867275763257</v>
      </c>
      <c r="AI12" s="884">
        <v>141.94909076916869</v>
      </c>
      <c r="AJ12" s="884">
        <v>131.94081212434895</v>
      </c>
      <c r="AK12" s="884">
        <v>122.97222710005411</v>
      </c>
      <c r="AL12" s="884">
        <v>66.991321154770276</v>
      </c>
      <c r="AM12" s="884">
        <v>130.61990792430353</v>
      </c>
      <c r="AN12" s="884">
        <v>146.10560961338859</v>
      </c>
      <c r="AO12" s="884">
        <v>148.50218469270004</v>
      </c>
      <c r="AP12" s="883"/>
      <c r="AQ12" s="403">
        <f t="shared" si="16"/>
        <v>255</v>
      </c>
      <c r="AR12" s="403">
        <f t="shared" si="17"/>
        <v>245</v>
      </c>
      <c r="AS12" s="403">
        <f t="shared" si="18"/>
        <v>250</v>
      </c>
      <c r="AT12" s="403">
        <f t="shared" si="19"/>
        <v>235</v>
      </c>
      <c r="AU12" s="403">
        <f t="shared" si="20"/>
        <v>245</v>
      </c>
      <c r="AV12" s="403">
        <f t="shared" si="21"/>
        <v>240</v>
      </c>
      <c r="AW12" s="403">
        <f t="shared" si="22"/>
        <v>255</v>
      </c>
      <c r="AX12" s="403">
        <f t="shared" si="23"/>
        <v>260</v>
      </c>
      <c r="AY12" s="403">
        <f t="shared" si="24"/>
        <v>265</v>
      </c>
      <c r="AZ12" s="403">
        <f t="shared" si="25"/>
        <v>270</v>
      </c>
      <c r="BA12" s="403">
        <f>AG13+AH13</f>
        <v>1073.9302060604209</v>
      </c>
      <c r="BB12" s="403">
        <f>AI13+AJ12</f>
        <v>661.08722564600907</v>
      </c>
      <c r="BC12" s="403">
        <f t="shared" si="6"/>
        <v>189.96354825482439</v>
      </c>
      <c r="BD12" s="909">
        <f t="shared" si="7"/>
        <v>276.7255175376921</v>
      </c>
      <c r="BF12" s="401" t="s">
        <v>19</v>
      </c>
      <c r="BG12" s="403">
        <f t="shared" si="8"/>
        <v>480</v>
      </c>
      <c r="BH12" s="403">
        <f t="shared" si="9"/>
        <v>500</v>
      </c>
      <c r="BI12" s="403">
        <f t="shared" si="10"/>
        <v>485</v>
      </c>
      <c r="BJ12" s="403">
        <f t="shared" si="11"/>
        <v>485</v>
      </c>
      <c r="BK12" s="403">
        <f t="shared" si="12"/>
        <v>515</v>
      </c>
      <c r="BL12" s="403">
        <f t="shared" si="13"/>
        <v>535</v>
      </c>
      <c r="BM12" s="403">
        <f t="shared" si="14"/>
        <v>564.45381505388025</v>
      </c>
      <c r="BN12" s="403">
        <f t="shared" si="15"/>
        <v>466.6890657925166</v>
      </c>
      <c r="BO12" s="403"/>
      <c r="BP12" s="567"/>
      <c r="BQ12" s="568"/>
      <c r="BR12" s="532"/>
      <c r="BS12" s="826"/>
      <c r="BT12" s="826"/>
      <c r="BU12" s="826"/>
      <c r="BV12" s="826"/>
      <c r="BW12" s="826"/>
      <c r="BX12" s="826"/>
      <c r="BY12" s="826"/>
      <c r="BZ12" s="826"/>
      <c r="CA12" s="826"/>
      <c r="CB12" s="826"/>
      <c r="CC12" s="826"/>
      <c r="CD12" s="826"/>
      <c r="CE12" s="826"/>
      <c r="CF12" s="826"/>
      <c r="CG12" s="826"/>
      <c r="CH12" s="826"/>
      <c r="CI12" s="826"/>
      <c r="CJ12" s="826"/>
      <c r="CK12" s="826"/>
      <c r="CL12" s="826"/>
      <c r="CM12" s="826"/>
      <c r="CN12" s="826"/>
      <c r="CO12" s="826"/>
      <c r="CP12" s="826"/>
      <c r="CQ12" s="826"/>
      <c r="CR12" s="826"/>
      <c r="CS12" s="826"/>
      <c r="CT12" s="912"/>
      <c r="CU12" s="826"/>
      <c r="CV12" s="826"/>
      <c r="CW12" s="826"/>
      <c r="CX12" s="826"/>
      <c r="CY12" s="826"/>
      <c r="CZ12" s="826"/>
      <c r="DA12" s="826"/>
      <c r="DB12" s="826"/>
      <c r="DC12" s="826"/>
      <c r="DD12" s="826"/>
      <c r="DE12" s="826"/>
      <c r="DF12" s="826"/>
      <c r="DG12" s="826"/>
      <c r="DH12" s="826"/>
    </row>
    <row r="13" spans="1:112" x14ac:dyDescent="0.2">
      <c r="B13" s="530" t="s">
        <v>5</v>
      </c>
      <c r="C13" s="524">
        <v>2945</v>
      </c>
      <c r="D13" s="524">
        <v>3000</v>
      </c>
      <c r="E13" s="524">
        <v>2840</v>
      </c>
      <c r="F13" s="524">
        <v>2505</v>
      </c>
      <c r="G13" s="524">
        <v>2460</v>
      </c>
      <c r="H13" s="524">
        <v>2245</v>
      </c>
      <c r="I13" s="881">
        <v>2099.107610252664</v>
      </c>
      <c r="J13" s="881">
        <v>1819.9778909319002</v>
      </c>
      <c r="K13" s="881">
        <v>1978.2068132920872</v>
      </c>
      <c r="L13" s="563">
        <f t="shared" si="5"/>
        <v>-0.13297542153504249</v>
      </c>
      <c r="M13" s="563">
        <f t="shared" si="5"/>
        <v>8.6940024463246335E-2</v>
      </c>
      <c r="N13" s="533"/>
      <c r="O13" s="524">
        <v>740</v>
      </c>
      <c r="P13" s="524">
        <v>695</v>
      </c>
      <c r="Q13" s="524">
        <v>720</v>
      </c>
      <c r="R13" s="524">
        <v>660</v>
      </c>
      <c r="S13" s="524">
        <v>785</v>
      </c>
      <c r="T13" s="524">
        <v>675</v>
      </c>
      <c r="U13" s="524">
        <v>580</v>
      </c>
      <c r="V13" s="524">
        <v>600</v>
      </c>
      <c r="W13" s="524">
        <v>630</v>
      </c>
      <c r="X13" s="524">
        <v>700</v>
      </c>
      <c r="Y13" s="524">
        <v>610</v>
      </c>
      <c r="Z13" s="524">
        <v>590</v>
      </c>
      <c r="AA13" s="524">
        <v>580</v>
      </c>
      <c r="AB13" s="524">
        <v>680</v>
      </c>
      <c r="AC13" s="524">
        <v>580</v>
      </c>
      <c r="AD13" s="524">
        <v>570</v>
      </c>
      <c r="AE13" s="524">
        <v>550</v>
      </c>
      <c r="AF13" s="524">
        <v>560</v>
      </c>
      <c r="AG13" s="524">
        <v>538.799950252043</v>
      </c>
      <c r="AH13" s="524">
        <v>535.13025580837802</v>
      </c>
      <c r="AI13" s="524">
        <v>529.14641352166018</v>
      </c>
      <c r="AJ13" s="524">
        <v>497.03099067058241</v>
      </c>
      <c r="AK13" s="524">
        <v>392.534844217802</v>
      </c>
      <c r="AL13" s="524">
        <v>387.95864950950175</v>
      </c>
      <c r="AM13" s="524">
        <v>510.01555456641421</v>
      </c>
      <c r="AN13" s="524">
        <v>529.4688426381822</v>
      </c>
      <c r="AO13" s="524">
        <v>477.50168672885707</v>
      </c>
      <c r="AP13" s="883"/>
      <c r="AQ13" s="524">
        <f t="shared" ref="AQ13:AR13" si="27">SUM(AQ14:AQ19)</f>
        <v>1565</v>
      </c>
      <c r="AR13" s="524">
        <f t="shared" si="27"/>
        <v>1435</v>
      </c>
      <c r="AS13" s="524">
        <f>R13+Q13</f>
        <v>1380</v>
      </c>
      <c r="AT13" s="524">
        <f>SUM(AT14:AT18)</f>
        <v>1420</v>
      </c>
      <c r="AU13" s="524">
        <f>SUM(AU14:AU19)</f>
        <v>1180</v>
      </c>
      <c r="AV13" s="524">
        <f t="shared" ref="AV13" si="28">SUM(AV14:AV19)</f>
        <v>1330</v>
      </c>
      <c r="AW13" s="524">
        <f>SUM(AW14:AW19)</f>
        <v>1200</v>
      </c>
      <c r="AX13" s="524">
        <f>SUM(AX14:AX19)</f>
        <v>1260</v>
      </c>
      <c r="AY13" s="524">
        <f>SUM(AY14:AY19)</f>
        <v>1150</v>
      </c>
      <c r="AZ13" s="524">
        <f>SUM(AZ14:AZ19)</f>
        <v>1110</v>
      </c>
      <c r="BA13" s="524">
        <f t="shared" ref="BA13:BA32" si="29">AG13+AH13</f>
        <v>1073.9302060604209</v>
      </c>
      <c r="BB13" s="524">
        <f t="shared" si="26"/>
        <v>1026.1774041922426</v>
      </c>
      <c r="BC13" s="524">
        <f t="shared" si="6"/>
        <v>780.49349372730376</v>
      </c>
      <c r="BD13" s="524">
        <f t="shared" si="7"/>
        <v>1039.4843972045965</v>
      </c>
      <c r="BF13" s="530" t="s">
        <v>5</v>
      </c>
      <c r="BG13" s="524">
        <f t="shared" si="8"/>
        <v>2945</v>
      </c>
      <c r="BH13" s="524">
        <f t="shared" si="9"/>
        <v>3000</v>
      </c>
      <c r="BI13" s="524">
        <f t="shared" si="10"/>
        <v>2840</v>
      </c>
      <c r="BJ13" s="524">
        <f t="shared" si="11"/>
        <v>2505</v>
      </c>
      <c r="BK13" s="524">
        <f t="shared" si="12"/>
        <v>2460</v>
      </c>
      <c r="BL13" s="524">
        <f t="shared" si="13"/>
        <v>2245</v>
      </c>
      <c r="BM13" s="524">
        <f t="shared" si="14"/>
        <v>2099.107610252664</v>
      </c>
      <c r="BN13" s="524">
        <f t="shared" si="15"/>
        <v>1819.9778909319002</v>
      </c>
      <c r="BO13" s="524">
        <f>K13</f>
        <v>1978.2068132920872</v>
      </c>
      <c r="BP13" s="563">
        <f t="shared" ref="BP13:BP46" si="30">L13</f>
        <v>-0.13297542153504249</v>
      </c>
      <c r="BQ13" s="563">
        <f>M13</f>
        <v>8.6940024463246335E-2</v>
      </c>
      <c r="BR13" s="533"/>
      <c r="BS13" s="823">
        <f t="shared" ref="BS13:CS13" si="31">O13</f>
        <v>740</v>
      </c>
      <c r="BT13" s="823">
        <f t="shared" si="31"/>
        <v>695</v>
      </c>
      <c r="BU13" s="823">
        <f t="shared" si="31"/>
        <v>720</v>
      </c>
      <c r="BV13" s="823">
        <f t="shared" si="31"/>
        <v>660</v>
      </c>
      <c r="BW13" s="823">
        <f t="shared" si="31"/>
        <v>785</v>
      </c>
      <c r="BX13" s="823">
        <f t="shared" si="31"/>
        <v>675</v>
      </c>
      <c r="BY13" s="823">
        <f t="shared" si="31"/>
        <v>580</v>
      </c>
      <c r="BZ13" s="823">
        <f t="shared" si="31"/>
        <v>600</v>
      </c>
      <c r="CA13" s="823">
        <f t="shared" si="31"/>
        <v>630</v>
      </c>
      <c r="CB13" s="823">
        <f t="shared" si="31"/>
        <v>700</v>
      </c>
      <c r="CC13" s="823">
        <f t="shared" si="31"/>
        <v>610</v>
      </c>
      <c r="CD13" s="823">
        <f t="shared" si="31"/>
        <v>590</v>
      </c>
      <c r="CE13" s="823">
        <f t="shared" si="31"/>
        <v>580</v>
      </c>
      <c r="CF13" s="823">
        <f t="shared" si="31"/>
        <v>680</v>
      </c>
      <c r="CG13" s="823">
        <f t="shared" si="31"/>
        <v>580</v>
      </c>
      <c r="CH13" s="823">
        <f t="shared" si="31"/>
        <v>570</v>
      </c>
      <c r="CI13" s="823">
        <f t="shared" si="31"/>
        <v>550</v>
      </c>
      <c r="CJ13" s="823">
        <f t="shared" si="31"/>
        <v>560</v>
      </c>
      <c r="CK13" s="823">
        <f t="shared" si="31"/>
        <v>538.799950252043</v>
      </c>
      <c r="CL13" s="823">
        <f t="shared" si="31"/>
        <v>535.13025580837802</v>
      </c>
      <c r="CM13" s="823">
        <f t="shared" si="31"/>
        <v>529.14641352166018</v>
      </c>
      <c r="CN13" s="823">
        <f t="shared" si="31"/>
        <v>497.03099067058241</v>
      </c>
      <c r="CO13" s="823">
        <f t="shared" si="31"/>
        <v>392.534844217802</v>
      </c>
      <c r="CP13" s="823">
        <f t="shared" si="31"/>
        <v>387.95864950950175</v>
      </c>
      <c r="CQ13" s="823">
        <f t="shared" si="31"/>
        <v>510.01555456641421</v>
      </c>
      <c r="CR13" s="823">
        <f t="shared" si="31"/>
        <v>529.4688426381822</v>
      </c>
      <c r="CS13" s="823">
        <f t="shared" si="31"/>
        <v>477.50168672885707</v>
      </c>
      <c r="CT13" s="828"/>
      <c r="CU13" s="823">
        <f t="shared" ref="CU13:DH13" si="32">AQ13</f>
        <v>1565</v>
      </c>
      <c r="CV13" s="823">
        <f t="shared" si="32"/>
        <v>1435</v>
      </c>
      <c r="CW13" s="823">
        <f t="shared" si="32"/>
        <v>1380</v>
      </c>
      <c r="CX13" s="823">
        <f t="shared" si="32"/>
        <v>1420</v>
      </c>
      <c r="CY13" s="823">
        <f t="shared" si="32"/>
        <v>1180</v>
      </c>
      <c r="CZ13" s="823">
        <f t="shared" si="32"/>
        <v>1330</v>
      </c>
      <c r="DA13" s="823">
        <f t="shared" si="32"/>
        <v>1200</v>
      </c>
      <c r="DB13" s="823">
        <f t="shared" si="32"/>
        <v>1260</v>
      </c>
      <c r="DC13" s="823">
        <f t="shared" si="32"/>
        <v>1150</v>
      </c>
      <c r="DD13" s="823">
        <f t="shared" si="32"/>
        <v>1110</v>
      </c>
      <c r="DE13" s="823">
        <f t="shared" si="32"/>
        <v>1073.9302060604209</v>
      </c>
      <c r="DF13" s="823">
        <f t="shared" si="32"/>
        <v>1026.1774041922426</v>
      </c>
      <c r="DG13" s="823">
        <f t="shared" si="32"/>
        <v>780.49349372730376</v>
      </c>
      <c r="DH13" s="823">
        <f t="shared" si="32"/>
        <v>1039.4843972045965</v>
      </c>
    </row>
    <row r="14" spans="1:112" x14ac:dyDescent="0.2">
      <c r="B14" s="535" t="s">
        <v>15</v>
      </c>
      <c r="C14" s="532">
        <v>200</v>
      </c>
      <c r="D14" s="532">
        <v>230</v>
      </c>
      <c r="E14" s="532">
        <v>250</v>
      </c>
      <c r="F14" s="532">
        <v>265</v>
      </c>
      <c r="G14" s="532">
        <v>280</v>
      </c>
      <c r="H14" s="532">
        <v>280</v>
      </c>
      <c r="I14" s="726">
        <v>340.5</v>
      </c>
      <c r="J14" s="726">
        <v>276.5</v>
      </c>
      <c r="K14" s="726">
        <v>342.86</v>
      </c>
      <c r="L14" s="559">
        <f t="shared" si="5"/>
        <v>-0.1879588839941263</v>
      </c>
      <c r="M14" s="559">
        <f>IF(ISERROR(K14/J14),"N/A",IF(J14&lt;0,"N/A",IF(K14&lt;0,"N/A",IF(K14/J14-1&gt;300%,"&gt;±300%",IF(K14/J14-1&lt;-300%,"&gt;±300%",K14/J14-1)))))</f>
        <v>0.24</v>
      </c>
      <c r="N14" s="533"/>
      <c r="O14" s="532">
        <v>55</v>
      </c>
      <c r="P14" s="532">
        <v>55</v>
      </c>
      <c r="Q14" s="532">
        <v>60</v>
      </c>
      <c r="R14" s="532">
        <v>60</v>
      </c>
      <c r="S14" s="532">
        <v>60</v>
      </c>
      <c r="T14" s="532">
        <v>65</v>
      </c>
      <c r="U14" s="532">
        <v>65</v>
      </c>
      <c r="V14" s="532">
        <v>65</v>
      </c>
      <c r="W14" s="532">
        <v>65</v>
      </c>
      <c r="X14" s="532">
        <v>65</v>
      </c>
      <c r="Y14" s="532">
        <v>70</v>
      </c>
      <c r="Z14" s="532">
        <v>70</v>
      </c>
      <c r="AA14" s="532">
        <v>70</v>
      </c>
      <c r="AB14" s="532">
        <v>70</v>
      </c>
      <c r="AC14" s="532">
        <v>75</v>
      </c>
      <c r="AD14" s="532">
        <v>75</v>
      </c>
      <c r="AE14" s="532">
        <v>80</v>
      </c>
      <c r="AF14" s="532">
        <v>55</v>
      </c>
      <c r="AG14" s="532">
        <v>86.5</v>
      </c>
      <c r="AH14" s="532">
        <v>86</v>
      </c>
      <c r="AI14" s="532">
        <v>82</v>
      </c>
      <c r="AJ14" s="532">
        <v>86</v>
      </c>
      <c r="AK14" s="532">
        <v>77</v>
      </c>
      <c r="AL14" s="532">
        <v>46</v>
      </c>
      <c r="AM14" s="532">
        <v>64</v>
      </c>
      <c r="AN14" s="532">
        <v>89.5</v>
      </c>
      <c r="AO14" s="532">
        <v>88</v>
      </c>
      <c r="AP14" s="883"/>
      <c r="AQ14" s="532">
        <f t="shared" ref="AQ14:AQ19" si="33">D14-AR14</f>
        <v>120</v>
      </c>
      <c r="AR14" s="532">
        <f t="shared" ref="AR14:AR19" si="34">SUM(O14:P14)</f>
        <v>110</v>
      </c>
      <c r="AS14" s="532">
        <f t="shared" ref="AS14:AS19" si="35">SUM(Q14:R14)</f>
        <v>120</v>
      </c>
      <c r="AT14" s="782">
        <f t="shared" ref="AT14:AT19" si="36">SUM(S14:T14)</f>
        <v>125</v>
      </c>
      <c r="AU14" s="782">
        <f t="shared" ref="AU14:AU19" si="37">SUM(U14:V14)</f>
        <v>130</v>
      </c>
      <c r="AV14" s="782">
        <f t="shared" ref="AV14:AV19" si="38">SUM(W14:X14)</f>
        <v>130</v>
      </c>
      <c r="AW14" s="782">
        <f t="shared" ref="AW14:AW19" si="39">SUM(Y14:Z14)</f>
        <v>140</v>
      </c>
      <c r="AX14" s="782">
        <f t="shared" ref="AX14:AX19" si="40">SUM(AA14:AB14)</f>
        <v>140</v>
      </c>
      <c r="AY14" s="782">
        <f t="shared" ref="AY14:AY19" si="41">SUM(AC14:AD14)</f>
        <v>150</v>
      </c>
      <c r="AZ14" s="782">
        <f t="shared" ref="AZ14:AZ19" si="42">SUM(AE14:AF14)</f>
        <v>135</v>
      </c>
      <c r="BA14" s="782">
        <f t="shared" si="29"/>
        <v>172.5</v>
      </c>
      <c r="BB14" s="782">
        <f t="shared" si="26"/>
        <v>168</v>
      </c>
      <c r="BC14" s="782">
        <f t="shared" si="6"/>
        <v>123</v>
      </c>
      <c r="BD14" s="533">
        <f t="shared" si="7"/>
        <v>153.5</v>
      </c>
      <c r="BF14" s="535" t="s">
        <v>15</v>
      </c>
      <c r="BG14" s="532">
        <f t="shared" si="8"/>
        <v>200</v>
      </c>
      <c r="BH14" s="532">
        <f t="shared" si="9"/>
        <v>230</v>
      </c>
      <c r="BI14" s="532">
        <f t="shared" si="10"/>
        <v>250</v>
      </c>
      <c r="BJ14" s="532">
        <f t="shared" si="11"/>
        <v>265</v>
      </c>
      <c r="BK14" s="532">
        <f t="shared" si="12"/>
        <v>280</v>
      </c>
      <c r="BL14" s="532">
        <f t="shared" si="13"/>
        <v>280</v>
      </c>
      <c r="BM14" s="532">
        <f t="shared" si="14"/>
        <v>340.5</v>
      </c>
      <c r="BN14" s="532">
        <f t="shared" si="15"/>
        <v>276.5</v>
      </c>
      <c r="BO14" s="532"/>
      <c r="BP14" s="565"/>
      <c r="BQ14" s="559"/>
      <c r="BR14" s="523"/>
      <c r="BS14" s="818"/>
      <c r="BT14" s="818"/>
      <c r="BU14" s="818"/>
      <c r="BV14" s="818"/>
      <c r="BW14" s="818"/>
      <c r="BX14" s="818"/>
      <c r="BY14" s="818"/>
      <c r="BZ14" s="818"/>
      <c r="CA14" s="818"/>
      <c r="CB14" s="818"/>
      <c r="CC14" s="818"/>
      <c r="CD14" s="818"/>
      <c r="CE14" s="818"/>
      <c r="CF14" s="818"/>
      <c r="CG14" s="818"/>
      <c r="CH14" s="818"/>
      <c r="CI14" s="818"/>
      <c r="CJ14" s="818"/>
      <c r="CK14" s="818"/>
      <c r="CL14" s="818"/>
      <c r="CM14" s="818"/>
      <c r="CN14" s="818"/>
      <c r="CO14" s="818"/>
      <c r="CP14" s="818"/>
      <c r="CQ14" s="818"/>
      <c r="CR14" s="818"/>
      <c r="CS14" s="818"/>
      <c r="CT14" s="829"/>
      <c r="CU14" s="818"/>
      <c r="CV14" s="818"/>
      <c r="CW14" s="818"/>
      <c r="CX14" s="820"/>
      <c r="CY14" s="820"/>
      <c r="CZ14" s="820"/>
      <c r="DA14" s="820"/>
      <c r="DB14" s="820"/>
      <c r="DC14" s="820"/>
      <c r="DD14" s="820"/>
      <c r="DE14" s="820"/>
      <c r="DF14" s="820"/>
      <c r="DG14" s="820"/>
      <c r="DH14" s="820"/>
    </row>
    <row r="15" spans="1:112" x14ac:dyDescent="0.2">
      <c r="B15" s="535" t="s">
        <v>16</v>
      </c>
      <c r="C15" s="532">
        <v>220</v>
      </c>
      <c r="D15" s="532">
        <v>220</v>
      </c>
      <c r="E15" s="532">
        <v>235</v>
      </c>
      <c r="F15" s="532">
        <v>240</v>
      </c>
      <c r="G15" s="532">
        <v>250</v>
      </c>
      <c r="H15" s="532">
        <v>255</v>
      </c>
      <c r="I15" s="726">
        <v>236.75581477493773</v>
      </c>
      <c r="J15" s="726">
        <v>196.26123397258797</v>
      </c>
      <c r="K15" s="726">
        <v>233.6223597598327</v>
      </c>
      <c r="L15" s="559">
        <f t="shared" si="5"/>
        <v>-0.17103943504341923</v>
      </c>
      <c r="M15" s="559">
        <f>IF(ISERROR(K15/J15),"N/A",IF(J15&lt;0,"N/A",IF(K15&lt;0,"N/A",IF(K15/J15-1&gt;300%,"&gt;±300%",IF(K15/J15-1&lt;-300%,"&gt;±300%",K15/J15-1)))))</f>
        <v>0.19036426619259417</v>
      </c>
      <c r="N15" s="533"/>
      <c r="O15" s="532">
        <v>60</v>
      </c>
      <c r="P15" s="532">
        <v>40</v>
      </c>
      <c r="Q15" s="532">
        <v>60</v>
      </c>
      <c r="R15" s="532">
        <v>65</v>
      </c>
      <c r="S15" s="532">
        <v>65</v>
      </c>
      <c r="T15" s="532">
        <v>45</v>
      </c>
      <c r="U15" s="532">
        <v>65</v>
      </c>
      <c r="V15" s="532">
        <v>70</v>
      </c>
      <c r="W15" s="532">
        <v>60</v>
      </c>
      <c r="X15" s="532">
        <v>45</v>
      </c>
      <c r="Y15" s="532">
        <v>65</v>
      </c>
      <c r="Z15" s="532">
        <v>65</v>
      </c>
      <c r="AA15" s="532">
        <v>60</v>
      </c>
      <c r="AB15" s="532">
        <v>60</v>
      </c>
      <c r="AC15" s="532">
        <v>65</v>
      </c>
      <c r="AD15" s="532">
        <v>70</v>
      </c>
      <c r="AE15" s="532">
        <v>60</v>
      </c>
      <c r="AF15" s="532">
        <v>65</v>
      </c>
      <c r="AG15" s="532">
        <v>59.578918260056682</v>
      </c>
      <c r="AH15" s="532">
        <v>63.039452106299215</v>
      </c>
      <c r="AI15" s="532">
        <v>56.292711063163225</v>
      </c>
      <c r="AJ15" s="532">
        <v>57.844733345418632</v>
      </c>
      <c r="AK15" s="532">
        <v>55.261999607689873</v>
      </c>
      <c r="AL15" s="532">
        <v>28.394384708545378</v>
      </c>
      <c r="AM15" s="532">
        <v>53.816535336270199</v>
      </c>
      <c r="AN15" s="532">
        <v>58.788314320082534</v>
      </c>
      <c r="AO15" s="532">
        <v>58.149489147910749</v>
      </c>
      <c r="AP15" s="883"/>
      <c r="AQ15" s="532">
        <f t="shared" si="33"/>
        <v>120</v>
      </c>
      <c r="AR15" s="532">
        <f t="shared" si="34"/>
        <v>100</v>
      </c>
      <c r="AS15" s="532">
        <f t="shared" si="35"/>
        <v>125</v>
      </c>
      <c r="AT15" s="782">
        <f t="shared" si="36"/>
        <v>110</v>
      </c>
      <c r="AU15" s="782">
        <f t="shared" si="37"/>
        <v>135</v>
      </c>
      <c r="AV15" s="782">
        <f t="shared" si="38"/>
        <v>105</v>
      </c>
      <c r="AW15" s="782">
        <f t="shared" si="39"/>
        <v>130</v>
      </c>
      <c r="AX15" s="782">
        <f t="shared" si="40"/>
        <v>120</v>
      </c>
      <c r="AY15" s="782">
        <f t="shared" si="41"/>
        <v>135</v>
      </c>
      <c r="AZ15" s="782">
        <f t="shared" si="42"/>
        <v>125</v>
      </c>
      <c r="BA15" s="782">
        <f t="shared" si="29"/>
        <v>122.61837036635589</v>
      </c>
      <c r="BB15" s="782">
        <f t="shared" si="26"/>
        <v>114.13744440858186</v>
      </c>
      <c r="BC15" s="782">
        <f t="shared" si="6"/>
        <v>83.656384316235247</v>
      </c>
      <c r="BD15" s="533">
        <f t="shared" si="7"/>
        <v>112.60484965635274</v>
      </c>
      <c r="BF15" s="535" t="s">
        <v>16</v>
      </c>
      <c r="BG15" s="532">
        <f t="shared" si="8"/>
        <v>220</v>
      </c>
      <c r="BH15" s="532">
        <f t="shared" si="9"/>
        <v>220</v>
      </c>
      <c r="BI15" s="532">
        <f t="shared" si="10"/>
        <v>235</v>
      </c>
      <c r="BJ15" s="532">
        <f t="shared" si="11"/>
        <v>240</v>
      </c>
      <c r="BK15" s="532">
        <f t="shared" si="12"/>
        <v>250</v>
      </c>
      <c r="BL15" s="532">
        <f t="shared" si="13"/>
        <v>255</v>
      </c>
      <c r="BM15" s="532">
        <f t="shared" si="14"/>
        <v>236.75581477493773</v>
      </c>
      <c r="BN15" s="532">
        <f t="shared" si="15"/>
        <v>196.26123397258797</v>
      </c>
      <c r="BO15" s="570"/>
      <c r="BP15" s="565"/>
      <c r="BQ15" s="559"/>
      <c r="BR15" s="523"/>
      <c r="BS15" s="818"/>
      <c r="BT15" s="818"/>
      <c r="BU15" s="818"/>
      <c r="BV15" s="818"/>
      <c r="BW15" s="818"/>
      <c r="BX15" s="818"/>
      <c r="BY15" s="818"/>
      <c r="BZ15" s="818"/>
      <c r="CA15" s="818"/>
      <c r="CB15" s="818"/>
      <c r="CC15" s="818"/>
      <c r="CD15" s="818"/>
      <c r="CE15" s="818"/>
      <c r="CF15" s="818"/>
      <c r="CG15" s="818"/>
      <c r="CH15" s="818"/>
      <c r="CI15" s="818"/>
      <c r="CJ15" s="818"/>
      <c r="CK15" s="818"/>
      <c r="CL15" s="818"/>
      <c r="CM15" s="818"/>
      <c r="CN15" s="818"/>
      <c r="CO15" s="818"/>
      <c r="CP15" s="818"/>
      <c r="CQ15" s="818"/>
      <c r="CR15" s="818"/>
      <c r="CS15" s="818"/>
      <c r="CT15" s="829"/>
      <c r="CU15" s="818"/>
      <c r="CV15" s="818"/>
      <c r="CW15" s="818"/>
      <c r="CX15" s="820"/>
      <c r="CY15" s="820"/>
      <c r="CZ15" s="820"/>
      <c r="DA15" s="820"/>
      <c r="DB15" s="820"/>
      <c r="DC15" s="820"/>
      <c r="DD15" s="820"/>
      <c r="DE15" s="820"/>
      <c r="DF15" s="820"/>
      <c r="DG15" s="820"/>
      <c r="DH15" s="820"/>
    </row>
    <row r="16" spans="1:112" x14ac:dyDescent="0.2">
      <c r="B16" s="535" t="s">
        <v>17</v>
      </c>
      <c r="C16" s="532">
        <v>335</v>
      </c>
      <c r="D16" s="532">
        <v>335</v>
      </c>
      <c r="E16" s="532">
        <v>340</v>
      </c>
      <c r="F16" s="532">
        <v>335</v>
      </c>
      <c r="G16" s="532">
        <v>340</v>
      </c>
      <c r="H16" s="532">
        <v>345</v>
      </c>
      <c r="I16" s="726">
        <v>372.26277000000005</v>
      </c>
      <c r="J16" s="726">
        <v>315.79295448973193</v>
      </c>
      <c r="K16" s="726">
        <v>347.37224993870512</v>
      </c>
      <c r="L16" s="559">
        <f t="shared" si="5"/>
        <v>-0.15169342749549763</v>
      </c>
      <c r="M16" s="559">
        <f>IF(ISERROR(K16/J16),"N/A",IF(J16&lt;0,"N/A",IF(K16&lt;0,"N/A",IF(K16/J16-1&gt;300%,"&gt;±300%",IF(K16/J16-1&lt;-300%,"&gt;±300%",K16/J16-1)))))</f>
        <v>0.10000000000000009</v>
      </c>
      <c r="N16" s="533"/>
      <c r="O16" s="532">
        <v>70</v>
      </c>
      <c r="P16" s="532">
        <v>100</v>
      </c>
      <c r="Q16" s="532">
        <v>85</v>
      </c>
      <c r="R16" s="532">
        <v>80</v>
      </c>
      <c r="S16" s="532">
        <v>70</v>
      </c>
      <c r="T16" s="532">
        <v>100</v>
      </c>
      <c r="U16" s="532">
        <v>85</v>
      </c>
      <c r="V16" s="532">
        <v>75</v>
      </c>
      <c r="W16" s="532">
        <v>70</v>
      </c>
      <c r="X16" s="532">
        <v>105</v>
      </c>
      <c r="Y16" s="532">
        <v>85</v>
      </c>
      <c r="Z16" s="532">
        <v>80</v>
      </c>
      <c r="AA16" s="532">
        <v>85</v>
      </c>
      <c r="AB16" s="532">
        <v>85</v>
      </c>
      <c r="AC16" s="532">
        <v>85</v>
      </c>
      <c r="AD16" s="532">
        <v>85</v>
      </c>
      <c r="AE16" s="532">
        <v>90</v>
      </c>
      <c r="AF16" s="532">
        <v>85</v>
      </c>
      <c r="AG16" s="532">
        <v>93.953139452957743</v>
      </c>
      <c r="AH16" s="532">
        <v>96.114760528164354</v>
      </c>
      <c r="AI16" s="532">
        <v>106.70696835593304</v>
      </c>
      <c r="AJ16" s="532">
        <v>75.487901662944893</v>
      </c>
      <c r="AK16" s="532">
        <v>78.920637140484502</v>
      </c>
      <c r="AL16" s="532">
        <v>57.668856316898612</v>
      </c>
      <c r="AM16" s="532">
        <v>93.902132153221075</v>
      </c>
      <c r="AN16" s="532">
        <v>85.301328879127723</v>
      </c>
      <c r="AO16" s="532">
        <v>71.028573426436054</v>
      </c>
      <c r="AP16" s="883"/>
      <c r="AQ16" s="532">
        <f t="shared" si="33"/>
        <v>165</v>
      </c>
      <c r="AR16" s="532">
        <f t="shared" si="34"/>
        <v>170</v>
      </c>
      <c r="AS16" s="532">
        <f t="shared" si="35"/>
        <v>165</v>
      </c>
      <c r="AT16" s="532">
        <f t="shared" si="36"/>
        <v>170</v>
      </c>
      <c r="AU16" s="782">
        <f t="shared" si="37"/>
        <v>160</v>
      </c>
      <c r="AV16" s="782">
        <f t="shared" si="38"/>
        <v>175</v>
      </c>
      <c r="AW16" s="782">
        <f t="shared" si="39"/>
        <v>165</v>
      </c>
      <c r="AX16" s="782">
        <f t="shared" si="40"/>
        <v>170</v>
      </c>
      <c r="AY16" s="782">
        <f t="shared" si="41"/>
        <v>170</v>
      </c>
      <c r="AZ16" s="782">
        <f t="shared" si="42"/>
        <v>175</v>
      </c>
      <c r="BA16" s="782">
        <f t="shared" si="29"/>
        <v>190.06789998112208</v>
      </c>
      <c r="BB16" s="782">
        <f t="shared" si="26"/>
        <v>182.19487001887794</v>
      </c>
      <c r="BC16" s="782">
        <f t="shared" si="6"/>
        <v>136.58949345738313</v>
      </c>
      <c r="BD16" s="533">
        <f t="shared" si="7"/>
        <v>179.2034610323488</v>
      </c>
      <c r="BF16" s="535" t="s">
        <v>17</v>
      </c>
      <c r="BG16" s="532">
        <f t="shared" si="8"/>
        <v>335</v>
      </c>
      <c r="BH16" s="532">
        <f t="shared" si="9"/>
        <v>335</v>
      </c>
      <c r="BI16" s="532">
        <f t="shared" si="10"/>
        <v>340</v>
      </c>
      <c r="BJ16" s="532">
        <f t="shared" si="11"/>
        <v>335</v>
      </c>
      <c r="BK16" s="532">
        <f t="shared" si="12"/>
        <v>340</v>
      </c>
      <c r="BL16" s="532">
        <f t="shared" si="13"/>
        <v>345</v>
      </c>
      <c r="BM16" s="532">
        <f t="shared" si="14"/>
        <v>372.26277000000005</v>
      </c>
      <c r="BN16" s="532">
        <f t="shared" si="15"/>
        <v>315.79295448973193</v>
      </c>
      <c r="BO16" s="532"/>
      <c r="BP16" s="565"/>
      <c r="BQ16" s="559"/>
      <c r="BR16" s="523"/>
      <c r="BS16" s="818"/>
      <c r="BT16" s="818"/>
      <c r="BU16" s="818"/>
      <c r="BV16" s="818"/>
      <c r="BW16" s="818"/>
      <c r="BX16" s="818"/>
      <c r="BY16" s="818"/>
      <c r="BZ16" s="818"/>
      <c r="CA16" s="818"/>
      <c r="CB16" s="818"/>
      <c r="CC16" s="818"/>
      <c r="CD16" s="818"/>
      <c r="CE16" s="818"/>
      <c r="CF16" s="818"/>
      <c r="CG16" s="818"/>
      <c r="CH16" s="818"/>
      <c r="CI16" s="818"/>
      <c r="CJ16" s="818"/>
      <c r="CK16" s="818"/>
      <c r="CL16" s="818"/>
      <c r="CM16" s="818"/>
      <c r="CN16" s="818"/>
      <c r="CO16" s="818"/>
      <c r="CP16" s="818"/>
      <c r="CQ16" s="818"/>
      <c r="CR16" s="818"/>
      <c r="CS16" s="818"/>
      <c r="CT16" s="827"/>
      <c r="CU16" s="818"/>
      <c r="CV16" s="818"/>
      <c r="CW16" s="818"/>
      <c r="CX16" s="820"/>
      <c r="CY16" s="820"/>
      <c r="CZ16" s="820"/>
      <c r="DA16" s="820"/>
      <c r="DB16" s="820"/>
      <c r="DC16" s="820"/>
      <c r="DD16" s="820"/>
      <c r="DE16" s="820"/>
      <c r="DF16" s="820"/>
      <c r="DG16" s="820"/>
      <c r="DH16" s="820"/>
    </row>
    <row r="17" spans="2:112" x14ac:dyDescent="0.2">
      <c r="B17" s="535" t="s">
        <v>18</v>
      </c>
      <c r="C17" s="532">
        <v>1990</v>
      </c>
      <c r="D17" s="532">
        <v>1975</v>
      </c>
      <c r="E17" s="532">
        <v>1765</v>
      </c>
      <c r="F17" s="532">
        <v>1450</v>
      </c>
      <c r="G17" s="532">
        <v>1340</v>
      </c>
      <c r="H17" s="532">
        <v>1095</v>
      </c>
      <c r="I17" s="726">
        <v>871.19551282051236</v>
      </c>
      <c r="J17" s="726">
        <v>831.88593173076879</v>
      </c>
      <c r="K17" s="726">
        <v>815.24821309615345</v>
      </c>
      <c r="L17" s="559">
        <f t="shared" si="5"/>
        <v>-4.5121422816421619E-2</v>
      </c>
      <c r="M17" s="559">
        <f>IF(ISERROR(K17/J17),"N/A",IF(J17&lt;0,"N/A",IF(K17&lt;0,"N/A",IF(K17/J17-1&gt;300%,"&gt;±300%",IF(K17/J17-1&lt;-300%,"&gt;±300%",K17/J17-1)))))</f>
        <v>-1.9999999999999907E-2</v>
      </c>
      <c r="N17" s="533"/>
      <c r="O17" s="532">
        <v>500</v>
      </c>
      <c r="P17" s="532">
        <v>440</v>
      </c>
      <c r="Q17" s="532">
        <v>440</v>
      </c>
      <c r="R17" s="532">
        <v>405</v>
      </c>
      <c r="S17" s="532">
        <v>530</v>
      </c>
      <c r="T17" s="532">
        <v>390</v>
      </c>
      <c r="U17" s="532">
        <v>310</v>
      </c>
      <c r="V17" s="532">
        <v>340</v>
      </c>
      <c r="W17" s="532">
        <v>375</v>
      </c>
      <c r="X17" s="532">
        <v>425</v>
      </c>
      <c r="Y17" s="532">
        <v>325</v>
      </c>
      <c r="Z17" s="532">
        <v>315</v>
      </c>
      <c r="AA17" s="532">
        <v>305</v>
      </c>
      <c r="AB17" s="532">
        <v>395</v>
      </c>
      <c r="AC17" s="532">
        <v>285</v>
      </c>
      <c r="AD17" s="532">
        <v>275</v>
      </c>
      <c r="AE17" s="532">
        <v>250</v>
      </c>
      <c r="AF17" s="532">
        <v>285</v>
      </c>
      <c r="AG17" s="532">
        <v>232.16878205128197</v>
      </c>
      <c r="AH17" s="532">
        <v>212.59099358974328</v>
      </c>
      <c r="AI17" s="532">
        <v>220.856314102564</v>
      </c>
      <c r="AJ17" s="532">
        <v>206.57942307692301</v>
      </c>
      <c r="AK17" s="532">
        <v>127.69283012820509</v>
      </c>
      <c r="AL17" s="532">
        <v>214.7169035256407</v>
      </c>
      <c r="AM17" s="532">
        <v>251.77619807692292</v>
      </c>
      <c r="AN17" s="532">
        <v>237.7</v>
      </c>
      <c r="AO17" s="532">
        <v>197.34346474358966</v>
      </c>
      <c r="AP17" s="883"/>
      <c r="AQ17" s="532">
        <f t="shared" si="33"/>
        <v>1035</v>
      </c>
      <c r="AR17" s="532">
        <f t="shared" si="34"/>
        <v>940</v>
      </c>
      <c r="AS17" s="532">
        <f t="shared" si="35"/>
        <v>845</v>
      </c>
      <c r="AT17" s="532">
        <f t="shared" si="36"/>
        <v>920</v>
      </c>
      <c r="AU17" s="782">
        <f t="shared" si="37"/>
        <v>650</v>
      </c>
      <c r="AV17" s="782">
        <f t="shared" si="38"/>
        <v>800</v>
      </c>
      <c r="AW17" s="782">
        <f t="shared" si="39"/>
        <v>640</v>
      </c>
      <c r="AX17" s="782">
        <f t="shared" si="40"/>
        <v>700</v>
      </c>
      <c r="AY17" s="782">
        <f t="shared" si="41"/>
        <v>560</v>
      </c>
      <c r="AZ17" s="782">
        <f t="shared" si="42"/>
        <v>535</v>
      </c>
      <c r="BA17" s="782">
        <f t="shared" si="29"/>
        <v>444.75977564102527</v>
      </c>
      <c r="BB17" s="782">
        <f t="shared" si="26"/>
        <v>427.43573717948698</v>
      </c>
      <c r="BC17" s="782">
        <f t="shared" si="6"/>
        <v>342.40973365384582</v>
      </c>
      <c r="BD17" s="533">
        <f t="shared" si="7"/>
        <v>489.47619807692291</v>
      </c>
      <c r="BF17" s="535" t="s">
        <v>18</v>
      </c>
      <c r="BG17" s="532">
        <f t="shared" si="8"/>
        <v>1990</v>
      </c>
      <c r="BH17" s="532">
        <f t="shared" si="9"/>
        <v>1975</v>
      </c>
      <c r="BI17" s="532">
        <f t="shared" si="10"/>
        <v>1765</v>
      </c>
      <c r="BJ17" s="532">
        <f t="shared" si="11"/>
        <v>1450</v>
      </c>
      <c r="BK17" s="532">
        <f t="shared" si="12"/>
        <v>1340</v>
      </c>
      <c r="BL17" s="532">
        <f t="shared" si="13"/>
        <v>1095</v>
      </c>
      <c r="BM17" s="532">
        <f t="shared" si="14"/>
        <v>871.19551282051236</v>
      </c>
      <c r="BN17" s="532">
        <f t="shared" si="15"/>
        <v>831.88593173076879</v>
      </c>
      <c r="BO17" s="532"/>
      <c r="BP17" s="565"/>
      <c r="BQ17" s="559"/>
      <c r="BR17" s="523"/>
      <c r="BS17" s="818"/>
      <c r="BT17" s="818"/>
      <c r="BU17" s="818"/>
      <c r="BV17" s="818"/>
      <c r="BW17" s="818"/>
      <c r="BX17" s="818"/>
      <c r="BY17" s="818"/>
      <c r="BZ17" s="818"/>
      <c r="CA17" s="818"/>
      <c r="CB17" s="818"/>
      <c r="CC17" s="818"/>
      <c r="CD17" s="818"/>
      <c r="CE17" s="818"/>
      <c r="CF17" s="818"/>
      <c r="CG17" s="818"/>
      <c r="CH17" s="818"/>
      <c r="CI17" s="818"/>
      <c r="CJ17" s="818"/>
      <c r="CK17" s="818"/>
      <c r="CL17" s="818"/>
      <c r="CM17" s="818"/>
      <c r="CN17" s="818"/>
      <c r="CO17" s="818"/>
      <c r="CP17" s="818"/>
      <c r="CQ17" s="818"/>
      <c r="CR17" s="818"/>
      <c r="CS17" s="818"/>
      <c r="CT17" s="825"/>
      <c r="CU17" s="818"/>
      <c r="CV17" s="818"/>
      <c r="CW17" s="818"/>
      <c r="CX17" s="820"/>
      <c r="CY17" s="820"/>
      <c r="CZ17" s="820"/>
      <c r="DA17" s="820"/>
      <c r="DB17" s="820"/>
      <c r="DC17" s="820"/>
      <c r="DD17" s="820"/>
      <c r="DE17" s="820"/>
      <c r="DF17" s="820"/>
      <c r="DG17" s="820"/>
      <c r="DH17" s="820"/>
    </row>
    <row r="18" spans="2:112" x14ac:dyDescent="0.2">
      <c r="B18" s="535" t="s">
        <v>21</v>
      </c>
      <c r="C18" s="532">
        <v>140</v>
      </c>
      <c r="D18" s="532">
        <v>175</v>
      </c>
      <c r="E18" s="532">
        <v>180</v>
      </c>
      <c r="F18" s="532">
        <v>145</v>
      </c>
      <c r="G18" s="532">
        <v>175</v>
      </c>
      <c r="H18" s="532">
        <v>195</v>
      </c>
      <c r="I18" s="726">
        <v>102.39351265721356</v>
      </c>
      <c r="J18" s="726">
        <v>48.177770738811638</v>
      </c>
      <c r="K18" s="726">
        <v>65.039990497395721</v>
      </c>
      <c r="L18" s="559">
        <f t="shared" si="5"/>
        <v>-0.52948414905836771</v>
      </c>
      <c r="M18" s="559">
        <f t="shared" si="5"/>
        <v>0.35000000000000009</v>
      </c>
      <c r="N18" s="533"/>
      <c r="O18" s="532">
        <v>40</v>
      </c>
      <c r="P18" s="532">
        <v>45</v>
      </c>
      <c r="Q18" s="532">
        <v>55</v>
      </c>
      <c r="R18" s="532">
        <v>30</v>
      </c>
      <c r="S18" s="532">
        <v>40</v>
      </c>
      <c r="T18" s="532">
        <v>55</v>
      </c>
      <c r="U18" s="532">
        <v>35</v>
      </c>
      <c r="V18" s="532">
        <v>30</v>
      </c>
      <c r="W18" s="532">
        <v>40</v>
      </c>
      <c r="X18" s="532">
        <v>40</v>
      </c>
      <c r="Y18" s="532">
        <v>45</v>
      </c>
      <c r="Z18" s="532">
        <v>40</v>
      </c>
      <c r="AA18" s="532">
        <v>40</v>
      </c>
      <c r="AB18" s="532">
        <v>50</v>
      </c>
      <c r="AC18" s="532">
        <v>50</v>
      </c>
      <c r="AD18" s="532">
        <v>45</v>
      </c>
      <c r="AE18" s="532">
        <v>50</v>
      </c>
      <c r="AF18" s="532">
        <v>50</v>
      </c>
      <c r="AG18" s="532">
        <v>22.599110487746586</v>
      </c>
      <c r="AH18" s="532">
        <v>33.385049584171085</v>
      </c>
      <c r="AI18" s="532">
        <v>19.290420000000001</v>
      </c>
      <c r="AJ18" s="532">
        <v>27.118932585295898</v>
      </c>
      <c r="AK18" s="532">
        <v>15.819377341422609</v>
      </c>
      <c r="AL18" s="532">
        <v>3.3385049584171091</v>
      </c>
      <c r="AM18" s="532">
        <v>8.680689000000001</v>
      </c>
      <c r="AN18" s="532">
        <v>20.339199438971921</v>
      </c>
      <c r="AO18" s="532">
        <v>21.356159410920526</v>
      </c>
      <c r="AP18" s="883"/>
      <c r="AQ18" s="532">
        <f t="shared" si="33"/>
        <v>90</v>
      </c>
      <c r="AR18" s="532">
        <f t="shared" si="34"/>
        <v>85</v>
      </c>
      <c r="AS18" s="532">
        <f t="shared" si="35"/>
        <v>85</v>
      </c>
      <c r="AT18" s="532">
        <f t="shared" si="36"/>
        <v>95</v>
      </c>
      <c r="AU18" s="782">
        <f t="shared" si="37"/>
        <v>65</v>
      </c>
      <c r="AV18" s="782">
        <f t="shared" si="38"/>
        <v>80</v>
      </c>
      <c r="AW18" s="782">
        <f t="shared" si="39"/>
        <v>85</v>
      </c>
      <c r="AX18" s="782">
        <f t="shared" si="40"/>
        <v>90</v>
      </c>
      <c r="AY18" s="782">
        <f t="shared" si="41"/>
        <v>95</v>
      </c>
      <c r="AZ18" s="782">
        <f t="shared" si="42"/>
        <v>100</v>
      </c>
      <c r="BA18" s="782">
        <f t="shared" si="29"/>
        <v>55.984160071917671</v>
      </c>
      <c r="BB18" s="782">
        <f t="shared" si="26"/>
        <v>46.409352585295899</v>
      </c>
      <c r="BC18" s="782">
        <f t="shared" si="6"/>
        <v>19.157882299839716</v>
      </c>
      <c r="BD18" s="533">
        <f t="shared" si="7"/>
        <v>29.019888438971922</v>
      </c>
      <c r="BF18" s="535" t="s">
        <v>21</v>
      </c>
      <c r="BG18" s="532">
        <f t="shared" si="8"/>
        <v>140</v>
      </c>
      <c r="BH18" s="532">
        <f t="shared" si="9"/>
        <v>175</v>
      </c>
      <c r="BI18" s="532">
        <f t="shared" si="10"/>
        <v>180</v>
      </c>
      <c r="BJ18" s="532">
        <f t="shared" si="11"/>
        <v>145</v>
      </c>
      <c r="BK18" s="532">
        <f t="shared" si="12"/>
        <v>175</v>
      </c>
      <c r="BL18" s="532">
        <f t="shared" si="13"/>
        <v>195</v>
      </c>
      <c r="BM18" s="532">
        <f t="shared" si="14"/>
        <v>102.39351265721356</v>
      </c>
      <c r="BN18" s="532">
        <f t="shared" si="15"/>
        <v>48.177770738811638</v>
      </c>
      <c r="BO18" s="532"/>
      <c r="BP18" s="565"/>
      <c r="BQ18" s="559"/>
      <c r="BR18" s="523"/>
      <c r="BS18" s="818"/>
      <c r="BT18" s="818"/>
      <c r="BU18" s="818"/>
      <c r="BV18" s="818"/>
      <c r="BW18" s="818"/>
      <c r="BX18" s="818"/>
      <c r="BY18" s="818"/>
      <c r="BZ18" s="818"/>
      <c r="CA18" s="818"/>
      <c r="CB18" s="818"/>
      <c r="CC18" s="818"/>
      <c r="CD18" s="818"/>
      <c r="CE18" s="818"/>
      <c r="CF18" s="818"/>
      <c r="CG18" s="818"/>
      <c r="CH18" s="818"/>
      <c r="CI18" s="818"/>
      <c r="CJ18" s="818"/>
      <c r="CK18" s="818"/>
      <c r="CL18" s="818"/>
      <c r="CM18" s="818"/>
      <c r="CN18" s="818"/>
      <c r="CO18" s="818"/>
      <c r="CP18" s="818"/>
      <c r="CQ18" s="818"/>
      <c r="CR18" s="818"/>
      <c r="CS18" s="818"/>
      <c r="CT18" s="825"/>
      <c r="CU18" s="818"/>
      <c r="CV18" s="818"/>
      <c r="CW18" s="818"/>
      <c r="CX18" s="820"/>
      <c r="CY18" s="820"/>
      <c r="CZ18" s="820"/>
      <c r="DA18" s="820"/>
      <c r="DB18" s="820"/>
      <c r="DC18" s="820"/>
      <c r="DD18" s="820"/>
      <c r="DE18" s="820"/>
      <c r="DF18" s="820"/>
      <c r="DG18" s="820"/>
      <c r="DH18" s="820"/>
    </row>
    <row r="19" spans="2:112" x14ac:dyDescent="0.2">
      <c r="B19" s="401" t="s">
        <v>19</v>
      </c>
      <c r="C19" s="403">
        <v>60</v>
      </c>
      <c r="D19" s="403">
        <v>65</v>
      </c>
      <c r="E19" s="403">
        <v>70</v>
      </c>
      <c r="F19" s="403">
        <v>70</v>
      </c>
      <c r="G19" s="403">
        <v>75</v>
      </c>
      <c r="H19" s="403">
        <v>75</v>
      </c>
      <c r="I19" s="1012">
        <v>176</v>
      </c>
      <c r="J19" s="1012">
        <v>151.35999999999999</v>
      </c>
      <c r="K19" s="1012">
        <v>174.06399999999996</v>
      </c>
      <c r="L19" s="568">
        <f t="shared" si="5"/>
        <v>-0.14000000000000012</v>
      </c>
      <c r="M19" s="568">
        <f t="shared" si="5"/>
        <v>0.14999999999999991</v>
      </c>
      <c r="N19" s="533"/>
      <c r="O19" s="403">
        <v>15</v>
      </c>
      <c r="P19" s="403">
        <v>15</v>
      </c>
      <c r="Q19" s="403">
        <v>20</v>
      </c>
      <c r="R19" s="403">
        <v>20</v>
      </c>
      <c r="S19" s="403">
        <v>20</v>
      </c>
      <c r="T19" s="403">
        <v>20</v>
      </c>
      <c r="U19" s="403">
        <v>20</v>
      </c>
      <c r="V19" s="403">
        <v>20</v>
      </c>
      <c r="W19" s="403">
        <v>20</v>
      </c>
      <c r="X19" s="403">
        <v>20</v>
      </c>
      <c r="Y19" s="403">
        <v>20</v>
      </c>
      <c r="Z19" s="403">
        <v>20</v>
      </c>
      <c r="AA19" s="403">
        <v>20</v>
      </c>
      <c r="AB19" s="403">
        <v>20</v>
      </c>
      <c r="AC19" s="403">
        <v>20</v>
      </c>
      <c r="AD19" s="403">
        <v>20</v>
      </c>
      <c r="AE19" s="403">
        <v>20</v>
      </c>
      <c r="AF19" s="403">
        <v>20</v>
      </c>
      <c r="AG19" s="403">
        <v>44</v>
      </c>
      <c r="AH19" s="403">
        <v>44</v>
      </c>
      <c r="AI19" s="403">
        <v>44</v>
      </c>
      <c r="AJ19" s="403">
        <v>44</v>
      </c>
      <c r="AK19" s="403">
        <v>37.839999999999996</v>
      </c>
      <c r="AL19" s="403">
        <v>37.839999999999996</v>
      </c>
      <c r="AM19" s="403">
        <v>37.839999999999996</v>
      </c>
      <c r="AN19" s="403">
        <v>37.839999999999996</v>
      </c>
      <c r="AO19" s="403">
        <v>41.624000000000002</v>
      </c>
      <c r="AP19" s="883"/>
      <c r="AQ19" s="403">
        <f t="shared" si="33"/>
        <v>35</v>
      </c>
      <c r="AR19" s="403">
        <f t="shared" si="34"/>
        <v>30</v>
      </c>
      <c r="AS19" s="403">
        <f t="shared" si="35"/>
        <v>40</v>
      </c>
      <c r="AT19" s="403">
        <f t="shared" si="36"/>
        <v>40</v>
      </c>
      <c r="AU19" s="403">
        <f t="shared" si="37"/>
        <v>40</v>
      </c>
      <c r="AV19" s="403">
        <f t="shared" si="38"/>
        <v>40</v>
      </c>
      <c r="AW19" s="403">
        <f t="shared" si="39"/>
        <v>40</v>
      </c>
      <c r="AX19" s="403">
        <f t="shared" si="40"/>
        <v>40</v>
      </c>
      <c r="AY19" s="403">
        <f t="shared" si="41"/>
        <v>40</v>
      </c>
      <c r="AZ19" s="403">
        <f t="shared" si="42"/>
        <v>40</v>
      </c>
      <c r="BA19" s="403">
        <f t="shared" si="29"/>
        <v>88</v>
      </c>
      <c r="BB19" s="403">
        <f t="shared" si="26"/>
        <v>88</v>
      </c>
      <c r="BC19" s="403">
        <f t="shared" si="6"/>
        <v>75.679999999999993</v>
      </c>
      <c r="BD19" s="909">
        <f t="shared" si="7"/>
        <v>75.679999999999993</v>
      </c>
      <c r="BF19" s="401" t="s">
        <v>19</v>
      </c>
      <c r="BG19" s="403">
        <f t="shared" si="8"/>
        <v>60</v>
      </c>
      <c r="BH19" s="403">
        <f t="shared" si="9"/>
        <v>65</v>
      </c>
      <c r="BI19" s="403">
        <f t="shared" si="10"/>
        <v>70</v>
      </c>
      <c r="BJ19" s="403">
        <f t="shared" si="11"/>
        <v>70</v>
      </c>
      <c r="BK19" s="403">
        <f t="shared" si="12"/>
        <v>75</v>
      </c>
      <c r="BL19" s="403">
        <f t="shared" si="13"/>
        <v>75</v>
      </c>
      <c r="BM19" s="403">
        <f t="shared" si="14"/>
        <v>176</v>
      </c>
      <c r="BN19" s="403">
        <f t="shared" si="15"/>
        <v>151.35999999999999</v>
      </c>
      <c r="BO19" s="403"/>
      <c r="BP19" s="567"/>
      <c r="BQ19" s="568"/>
      <c r="BR19" s="523"/>
      <c r="BS19" s="826"/>
      <c r="BT19" s="826"/>
      <c r="BU19" s="826"/>
      <c r="BV19" s="826"/>
      <c r="BW19" s="826"/>
      <c r="BX19" s="826"/>
      <c r="BY19" s="826"/>
      <c r="BZ19" s="826"/>
      <c r="CA19" s="826"/>
      <c r="CB19" s="826"/>
      <c r="CC19" s="826"/>
      <c r="CD19" s="826"/>
      <c r="CE19" s="826"/>
      <c r="CF19" s="826"/>
      <c r="CG19" s="826"/>
      <c r="CH19" s="826"/>
      <c r="CI19" s="826"/>
      <c r="CJ19" s="826"/>
      <c r="CK19" s="826"/>
      <c r="CL19" s="826"/>
      <c r="CM19" s="826"/>
      <c r="CN19" s="826"/>
      <c r="CO19" s="826"/>
      <c r="CP19" s="826"/>
      <c r="CQ19" s="826"/>
      <c r="CR19" s="826"/>
      <c r="CS19" s="826"/>
      <c r="CT19" s="912"/>
      <c r="CU19" s="826"/>
      <c r="CV19" s="826"/>
      <c r="CW19" s="826"/>
      <c r="CX19" s="826"/>
      <c r="CY19" s="826"/>
      <c r="CZ19" s="826"/>
      <c r="DA19" s="826"/>
      <c r="DB19" s="826"/>
      <c r="DC19" s="826"/>
      <c r="DD19" s="826"/>
      <c r="DE19" s="826"/>
      <c r="DF19" s="826"/>
      <c r="DG19" s="826"/>
      <c r="DH19" s="826"/>
    </row>
    <row r="20" spans="2:112" x14ac:dyDescent="0.2">
      <c r="B20" s="530" t="s">
        <v>12</v>
      </c>
      <c r="C20" s="524">
        <v>535</v>
      </c>
      <c r="D20" s="524">
        <v>540</v>
      </c>
      <c r="E20" s="524">
        <v>510</v>
      </c>
      <c r="F20" s="524">
        <v>560</v>
      </c>
      <c r="G20" s="524">
        <v>565</v>
      </c>
      <c r="H20" s="524">
        <v>570</v>
      </c>
      <c r="I20" s="881">
        <v>694.31796271577525</v>
      </c>
      <c r="J20" s="881">
        <v>585.31692061722958</v>
      </c>
      <c r="K20" s="881">
        <v>647.09032353276052</v>
      </c>
      <c r="L20" s="563">
        <f t="shared" si="5"/>
        <v>-0.15699009380687179</v>
      </c>
      <c r="M20" s="563">
        <f>IF(ISERROR(K20/J20),"N/A",IF(J20&lt;0,"N/A",IF(K20&lt;0,"N/A",IF(K20/J20-1&gt;300%,"&gt;±300%",IF(K20/J20-1&lt;-300%,"&gt;±300%",K20/J20-1)))))</f>
        <v>0.10553838568410012</v>
      </c>
      <c r="N20" s="533"/>
      <c r="O20" s="524">
        <v>145</v>
      </c>
      <c r="P20" s="524">
        <v>125</v>
      </c>
      <c r="Q20" s="524">
        <v>135</v>
      </c>
      <c r="R20" s="524">
        <v>130</v>
      </c>
      <c r="S20" s="524">
        <v>125</v>
      </c>
      <c r="T20" s="524">
        <v>120</v>
      </c>
      <c r="U20" s="524">
        <v>140</v>
      </c>
      <c r="V20" s="524">
        <v>135</v>
      </c>
      <c r="W20" s="524">
        <v>165</v>
      </c>
      <c r="X20" s="524">
        <v>130</v>
      </c>
      <c r="Y20" s="524">
        <v>150</v>
      </c>
      <c r="Z20" s="524">
        <v>135</v>
      </c>
      <c r="AA20" s="524">
        <v>160</v>
      </c>
      <c r="AB20" s="524">
        <v>135</v>
      </c>
      <c r="AC20" s="524">
        <v>145</v>
      </c>
      <c r="AD20" s="524">
        <v>135</v>
      </c>
      <c r="AE20" s="524">
        <v>155</v>
      </c>
      <c r="AF20" s="524">
        <v>135</v>
      </c>
      <c r="AG20" s="524">
        <v>138.26347586817758</v>
      </c>
      <c r="AH20" s="524">
        <v>204.72973636404896</v>
      </c>
      <c r="AI20" s="524">
        <v>161.65982461778242</v>
      </c>
      <c r="AJ20" s="524">
        <v>189.66492586576629</v>
      </c>
      <c r="AK20" s="524">
        <v>175.72304033472869</v>
      </c>
      <c r="AL20" s="524">
        <v>111.64640809482935</v>
      </c>
      <c r="AM20" s="524">
        <v>122.17447518796445</v>
      </c>
      <c r="AN20" s="524">
        <v>171.4759457568137</v>
      </c>
      <c r="AO20" s="524">
        <v>119.16778292368936</v>
      </c>
      <c r="AP20" s="883"/>
      <c r="AQ20" s="524">
        <f t="shared" ref="AQ20:AS20" si="43">SUM(AQ21:AQ25)</f>
        <v>270</v>
      </c>
      <c r="AR20" s="524">
        <f t="shared" si="43"/>
        <v>270</v>
      </c>
      <c r="AS20" s="524">
        <f t="shared" si="43"/>
        <v>265</v>
      </c>
      <c r="AT20" s="524">
        <f>SUM(AT21:AT25)</f>
        <v>245</v>
      </c>
      <c r="AU20" s="524">
        <f>SUM(AU21:AU25)</f>
        <v>275</v>
      </c>
      <c r="AV20" s="524">
        <f t="shared" ref="AV20:AY20" si="44">SUM(AV21:AV25)</f>
        <v>295</v>
      </c>
      <c r="AW20" s="524">
        <f t="shared" si="44"/>
        <v>285</v>
      </c>
      <c r="AX20" s="524">
        <f t="shared" si="44"/>
        <v>295</v>
      </c>
      <c r="AY20" s="524">
        <f t="shared" si="44"/>
        <v>280</v>
      </c>
      <c r="AZ20" s="524">
        <f>SUM(AZ21:AZ25)</f>
        <v>290</v>
      </c>
      <c r="BA20" s="524">
        <f t="shared" si="29"/>
        <v>342.99321223222654</v>
      </c>
      <c r="BB20" s="524">
        <f t="shared" si="26"/>
        <v>351.32475048354871</v>
      </c>
      <c r="BC20" s="524">
        <f t="shared" si="6"/>
        <v>287.36944842955802</v>
      </c>
      <c r="BD20" s="524">
        <f t="shared" si="7"/>
        <v>293.65042094477815</v>
      </c>
      <c r="BF20" s="530" t="s">
        <v>12</v>
      </c>
      <c r="BG20" s="524">
        <f t="shared" si="8"/>
        <v>535</v>
      </c>
      <c r="BH20" s="524">
        <f t="shared" si="9"/>
        <v>540</v>
      </c>
      <c r="BI20" s="524">
        <f t="shared" si="10"/>
        <v>510</v>
      </c>
      <c r="BJ20" s="524">
        <f t="shared" si="11"/>
        <v>560</v>
      </c>
      <c r="BK20" s="524">
        <f t="shared" si="12"/>
        <v>565</v>
      </c>
      <c r="BL20" s="524">
        <f t="shared" si="13"/>
        <v>570</v>
      </c>
      <c r="BM20" s="524">
        <f t="shared" si="14"/>
        <v>694.31796271577525</v>
      </c>
      <c r="BN20" s="524">
        <f t="shared" si="15"/>
        <v>585.31692061722958</v>
      </c>
      <c r="BO20" s="524">
        <f>K20</f>
        <v>647.09032353276052</v>
      </c>
      <c r="BP20" s="563">
        <f t="shared" si="30"/>
        <v>-0.15699009380687179</v>
      </c>
      <c r="BQ20" s="563">
        <f>M20</f>
        <v>0.10553838568410012</v>
      </c>
      <c r="BR20" s="541"/>
      <c r="BS20" s="823">
        <f t="shared" ref="BS20:CS20" si="45">O20</f>
        <v>145</v>
      </c>
      <c r="BT20" s="823">
        <f t="shared" si="45"/>
        <v>125</v>
      </c>
      <c r="BU20" s="823">
        <f t="shared" si="45"/>
        <v>135</v>
      </c>
      <c r="BV20" s="823">
        <f t="shared" si="45"/>
        <v>130</v>
      </c>
      <c r="BW20" s="823">
        <f t="shared" si="45"/>
        <v>125</v>
      </c>
      <c r="BX20" s="823">
        <f t="shared" si="45"/>
        <v>120</v>
      </c>
      <c r="BY20" s="823">
        <f t="shared" si="45"/>
        <v>140</v>
      </c>
      <c r="BZ20" s="823">
        <f t="shared" si="45"/>
        <v>135</v>
      </c>
      <c r="CA20" s="823">
        <f t="shared" si="45"/>
        <v>165</v>
      </c>
      <c r="CB20" s="823">
        <f t="shared" si="45"/>
        <v>130</v>
      </c>
      <c r="CC20" s="823">
        <f t="shared" si="45"/>
        <v>150</v>
      </c>
      <c r="CD20" s="823">
        <f t="shared" si="45"/>
        <v>135</v>
      </c>
      <c r="CE20" s="823">
        <f t="shared" si="45"/>
        <v>160</v>
      </c>
      <c r="CF20" s="823">
        <f t="shared" si="45"/>
        <v>135</v>
      </c>
      <c r="CG20" s="823">
        <f t="shared" si="45"/>
        <v>145</v>
      </c>
      <c r="CH20" s="823">
        <f t="shared" si="45"/>
        <v>135</v>
      </c>
      <c r="CI20" s="823">
        <f t="shared" si="45"/>
        <v>155</v>
      </c>
      <c r="CJ20" s="823">
        <f t="shared" si="45"/>
        <v>135</v>
      </c>
      <c r="CK20" s="823">
        <f t="shared" si="45"/>
        <v>138.26347586817758</v>
      </c>
      <c r="CL20" s="823">
        <f t="shared" si="45"/>
        <v>204.72973636404896</v>
      </c>
      <c r="CM20" s="823">
        <f t="shared" si="45"/>
        <v>161.65982461778242</v>
      </c>
      <c r="CN20" s="823">
        <f t="shared" si="45"/>
        <v>189.66492586576629</v>
      </c>
      <c r="CO20" s="823">
        <f t="shared" si="45"/>
        <v>175.72304033472869</v>
      </c>
      <c r="CP20" s="823">
        <f t="shared" si="45"/>
        <v>111.64640809482935</v>
      </c>
      <c r="CQ20" s="823">
        <f t="shared" si="45"/>
        <v>122.17447518796445</v>
      </c>
      <c r="CR20" s="823">
        <f t="shared" si="45"/>
        <v>171.4759457568137</v>
      </c>
      <c r="CS20" s="823">
        <f t="shared" si="45"/>
        <v>119.16778292368936</v>
      </c>
      <c r="CT20" s="824"/>
      <c r="CU20" s="823">
        <f t="shared" ref="CU20:DH20" si="46">AQ20</f>
        <v>270</v>
      </c>
      <c r="CV20" s="823">
        <f t="shared" si="46"/>
        <v>270</v>
      </c>
      <c r="CW20" s="823">
        <f t="shared" si="46"/>
        <v>265</v>
      </c>
      <c r="CX20" s="823">
        <f t="shared" si="46"/>
        <v>245</v>
      </c>
      <c r="CY20" s="823">
        <f t="shared" si="46"/>
        <v>275</v>
      </c>
      <c r="CZ20" s="823">
        <f t="shared" si="46"/>
        <v>295</v>
      </c>
      <c r="DA20" s="823">
        <f t="shared" si="46"/>
        <v>285</v>
      </c>
      <c r="DB20" s="823">
        <f t="shared" si="46"/>
        <v>295</v>
      </c>
      <c r="DC20" s="823">
        <f t="shared" si="46"/>
        <v>280</v>
      </c>
      <c r="DD20" s="823">
        <f t="shared" si="46"/>
        <v>290</v>
      </c>
      <c r="DE20" s="823">
        <f t="shared" si="46"/>
        <v>342.99321223222654</v>
      </c>
      <c r="DF20" s="823">
        <f t="shared" si="46"/>
        <v>351.32475048354871</v>
      </c>
      <c r="DG20" s="823">
        <f t="shared" si="46"/>
        <v>287.36944842955802</v>
      </c>
      <c r="DH20" s="823">
        <f t="shared" si="46"/>
        <v>293.65042094477815</v>
      </c>
    </row>
    <row r="21" spans="2:112" x14ac:dyDescent="0.2">
      <c r="B21" s="535" t="s">
        <v>15</v>
      </c>
      <c r="C21" s="532">
        <v>55</v>
      </c>
      <c r="D21" s="532">
        <v>55</v>
      </c>
      <c r="E21" s="532">
        <v>50</v>
      </c>
      <c r="F21" s="532">
        <v>50</v>
      </c>
      <c r="G21" s="532">
        <v>50</v>
      </c>
      <c r="H21" s="532">
        <v>50</v>
      </c>
      <c r="I21" s="726">
        <v>77.014946329978727</v>
      </c>
      <c r="J21" s="726">
        <v>89.640125643777139</v>
      </c>
      <c r="K21" s="726">
        <v>100.8590338116868</v>
      </c>
      <c r="L21" s="559">
        <f t="shared" si="5"/>
        <v>0.16393154725713233</v>
      </c>
      <c r="M21" s="559">
        <f t="shared" si="5"/>
        <v>0.12515498039898709</v>
      </c>
      <c r="N21" s="533"/>
      <c r="O21" s="532">
        <v>15</v>
      </c>
      <c r="P21" s="532">
        <v>10</v>
      </c>
      <c r="Q21" s="532">
        <v>15</v>
      </c>
      <c r="R21" s="532">
        <v>15</v>
      </c>
      <c r="S21" s="532">
        <v>10</v>
      </c>
      <c r="T21" s="532">
        <v>10</v>
      </c>
      <c r="U21" s="532">
        <v>15</v>
      </c>
      <c r="V21" s="532">
        <v>10</v>
      </c>
      <c r="W21" s="532">
        <v>15</v>
      </c>
      <c r="X21" s="532">
        <v>10</v>
      </c>
      <c r="Y21" s="532">
        <v>15</v>
      </c>
      <c r="Z21" s="532">
        <v>10</v>
      </c>
      <c r="AA21" s="532">
        <v>15</v>
      </c>
      <c r="AB21" s="532">
        <v>10</v>
      </c>
      <c r="AC21" s="532">
        <v>15</v>
      </c>
      <c r="AD21" s="532">
        <v>10</v>
      </c>
      <c r="AE21" s="532">
        <v>15</v>
      </c>
      <c r="AF21" s="532">
        <v>10</v>
      </c>
      <c r="AG21" s="532">
        <v>9.0362369441903034</v>
      </c>
      <c r="AH21" s="532">
        <v>22.659569795262811</v>
      </c>
      <c r="AI21" s="532">
        <v>22.659569795262811</v>
      </c>
      <c r="AJ21" s="532">
        <v>22.659569795262811</v>
      </c>
      <c r="AK21" s="532">
        <v>22.265497407896977</v>
      </c>
      <c r="AL21" s="532">
        <v>20.59216755000654</v>
      </c>
      <c r="AM21" s="532">
        <v>22.270886658956734</v>
      </c>
      <c r="AN21" s="532">
        <v>24.511574026916882</v>
      </c>
      <c r="AO21" s="532">
        <v>25.164121064846405</v>
      </c>
      <c r="AP21" s="883"/>
      <c r="AQ21" s="532">
        <f t="shared" ref="AQ21:AQ25" si="47">D21-AR21</f>
        <v>30</v>
      </c>
      <c r="AR21" s="532">
        <f t="shared" ref="AR21:AR25" si="48">SUM(O21:P21)</f>
        <v>25</v>
      </c>
      <c r="AS21" s="532">
        <f t="shared" ref="AS21:AS25" si="49">SUM(Q21:R21)</f>
        <v>30</v>
      </c>
      <c r="AT21" s="782">
        <f t="shared" ref="AT21:AT25" si="50">SUM(S21:T21)</f>
        <v>20</v>
      </c>
      <c r="AU21" s="532">
        <f t="shared" ref="AU21:AU25" si="51">SUM(U21:V21)</f>
        <v>25</v>
      </c>
      <c r="AV21" s="532">
        <f t="shared" ref="AV21:AV25" si="52">SUM(W21:X21)</f>
        <v>25</v>
      </c>
      <c r="AW21" s="532">
        <f t="shared" ref="AW21:AW25" si="53">SUM(Y21:Z21)</f>
        <v>25</v>
      </c>
      <c r="AX21" s="532">
        <f t="shared" ref="AX21:AX25" si="54">SUM(AA21:AB21)</f>
        <v>25</v>
      </c>
      <c r="AY21" s="532">
        <f t="shared" ref="AY21:AY25" si="55">SUM(AC21:AD21)</f>
        <v>25</v>
      </c>
      <c r="AZ21" s="532">
        <f t="shared" ref="AZ21:AZ25" si="56">SUM(AE21:AF21)</f>
        <v>25</v>
      </c>
      <c r="BA21" s="532">
        <f t="shared" si="29"/>
        <v>31.695806739453115</v>
      </c>
      <c r="BB21" s="532">
        <f t="shared" si="26"/>
        <v>45.319139590525623</v>
      </c>
      <c r="BC21" s="532">
        <f t="shared" si="6"/>
        <v>42.857664957903516</v>
      </c>
      <c r="BD21" s="533">
        <f t="shared" si="7"/>
        <v>46.782460685873616</v>
      </c>
      <c r="BF21" s="535" t="s">
        <v>15</v>
      </c>
      <c r="BG21" s="532">
        <f t="shared" si="8"/>
        <v>55</v>
      </c>
      <c r="BH21" s="532">
        <f t="shared" si="9"/>
        <v>55</v>
      </c>
      <c r="BI21" s="532">
        <f t="shared" si="10"/>
        <v>50</v>
      </c>
      <c r="BJ21" s="532">
        <f t="shared" si="11"/>
        <v>50</v>
      </c>
      <c r="BK21" s="532">
        <f t="shared" si="12"/>
        <v>50</v>
      </c>
      <c r="BL21" s="532">
        <f t="shared" si="13"/>
        <v>50</v>
      </c>
      <c r="BM21" s="532">
        <f t="shared" si="14"/>
        <v>77.014946329978727</v>
      </c>
      <c r="BN21" s="532">
        <f t="shared" si="15"/>
        <v>89.640125643777139</v>
      </c>
      <c r="BO21" s="532"/>
      <c r="BP21" s="565"/>
      <c r="BQ21" s="559"/>
      <c r="BR21" s="523"/>
      <c r="BS21" s="818"/>
      <c r="BT21" s="818"/>
      <c r="BU21" s="818"/>
      <c r="BV21" s="818"/>
      <c r="BW21" s="818"/>
      <c r="BX21" s="818"/>
      <c r="BY21" s="818"/>
      <c r="BZ21" s="818"/>
      <c r="CA21" s="818"/>
      <c r="CB21" s="818"/>
      <c r="CC21" s="818"/>
      <c r="CD21" s="818"/>
      <c r="CE21" s="818"/>
      <c r="CF21" s="818"/>
      <c r="CG21" s="818"/>
      <c r="CH21" s="818"/>
      <c r="CI21" s="818"/>
      <c r="CJ21" s="818"/>
      <c r="CK21" s="818"/>
      <c r="CL21" s="818"/>
      <c r="CM21" s="818"/>
      <c r="CN21" s="818"/>
      <c r="CO21" s="818"/>
      <c r="CP21" s="818"/>
      <c r="CQ21" s="818"/>
      <c r="CR21" s="818"/>
      <c r="CS21" s="818"/>
      <c r="CT21" s="829"/>
      <c r="CU21" s="818"/>
      <c r="CV21" s="818"/>
      <c r="CW21" s="818"/>
      <c r="CX21" s="820"/>
      <c r="CY21" s="820"/>
      <c r="CZ21" s="820"/>
      <c r="DA21" s="820"/>
      <c r="DB21" s="820"/>
      <c r="DC21" s="820"/>
      <c r="DD21" s="820"/>
      <c r="DE21" s="820"/>
      <c r="DF21" s="820"/>
      <c r="DG21" s="820"/>
      <c r="DH21" s="820"/>
    </row>
    <row r="22" spans="2:112" x14ac:dyDescent="0.2">
      <c r="B22" s="535" t="s">
        <v>16</v>
      </c>
      <c r="C22" s="532">
        <v>110</v>
      </c>
      <c r="D22" s="532">
        <v>105</v>
      </c>
      <c r="E22" s="532">
        <v>75</v>
      </c>
      <c r="F22" s="532">
        <v>110</v>
      </c>
      <c r="G22" s="532">
        <v>115</v>
      </c>
      <c r="H22" s="532">
        <v>110</v>
      </c>
      <c r="I22" s="726">
        <v>125.07036318706687</v>
      </c>
      <c r="J22" s="726">
        <v>113.31672985150311</v>
      </c>
      <c r="K22" s="726">
        <v>124.85984184213793</v>
      </c>
      <c r="L22" s="559">
        <f t="shared" si="5"/>
        <v>-9.3976166983571807E-2</v>
      </c>
      <c r="M22" s="559">
        <f t="shared" si="5"/>
        <v>0.10186591164218717</v>
      </c>
      <c r="N22" s="533"/>
      <c r="O22" s="532">
        <v>30</v>
      </c>
      <c r="P22" s="532">
        <v>20</v>
      </c>
      <c r="Q22" s="532">
        <v>20</v>
      </c>
      <c r="R22" s="532">
        <v>20</v>
      </c>
      <c r="S22" s="532">
        <v>20</v>
      </c>
      <c r="T22" s="532">
        <v>15</v>
      </c>
      <c r="U22" s="532">
        <v>30</v>
      </c>
      <c r="V22" s="532">
        <v>25</v>
      </c>
      <c r="W22" s="532">
        <v>35</v>
      </c>
      <c r="X22" s="532">
        <v>25</v>
      </c>
      <c r="Y22" s="532">
        <v>35</v>
      </c>
      <c r="Z22" s="532">
        <v>25</v>
      </c>
      <c r="AA22" s="532">
        <v>35</v>
      </c>
      <c r="AB22" s="532">
        <v>25</v>
      </c>
      <c r="AC22" s="532">
        <v>30</v>
      </c>
      <c r="AD22" s="532">
        <v>25</v>
      </c>
      <c r="AE22" s="532">
        <v>30</v>
      </c>
      <c r="AF22" s="532">
        <v>25</v>
      </c>
      <c r="AG22" s="532">
        <v>31.267590796766719</v>
      </c>
      <c r="AH22" s="532">
        <v>31.267590796766719</v>
      </c>
      <c r="AI22" s="532">
        <v>31.267590796766719</v>
      </c>
      <c r="AJ22" s="532">
        <v>31.267590796766719</v>
      </c>
      <c r="AK22" s="532">
        <v>26.87743787108268</v>
      </c>
      <c r="AL22" s="532">
        <v>25.481223864314323</v>
      </c>
      <c r="AM22" s="532">
        <v>28.92755989434793</v>
      </c>
      <c r="AN22" s="532">
        <v>32.030508221758168</v>
      </c>
      <c r="AO22" s="532">
        <v>31.214960460534481</v>
      </c>
      <c r="AP22" s="883"/>
      <c r="AQ22" s="532">
        <f t="shared" si="47"/>
        <v>55</v>
      </c>
      <c r="AR22" s="532">
        <f t="shared" si="48"/>
        <v>50</v>
      </c>
      <c r="AS22" s="532">
        <f t="shared" si="49"/>
        <v>40</v>
      </c>
      <c r="AT22" s="532">
        <f t="shared" si="50"/>
        <v>35</v>
      </c>
      <c r="AU22" s="532">
        <f t="shared" si="51"/>
        <v>55</v>
      </c>
      <c r="AV22" s="532">
        <f t="shared" si="52"/>
        <v>60</v>
      </c>
      <c r="AW22" s="532">
        <f t="shared" si="53"/>
        <v>60</v>
      </c>
      <c r="AX22" s="532">
        <f t="shared" si="54"/>
        <v>60</v>
      </c>
      <c r="AY22" s="532">
        <f t="shared" si="55"/>
        <v>55</v>
      </c>
      <c r="AZ22" s="532">
        <f t="shared" si="56"/>
        <v>55</v>
      </c>
      <c r="BA22" s="532">
        <f t="shared" si="29"/>
        <v>62.535181593533437</v>
      </c>
      <c r="BB22" s="532">
        <f t="shared" si="26"/>
        <v>62.535181593533437</v>
      </c>
      <c r="BC22" s="532">
        <f t="shared" si="6"/>
        <v>52.358661735397007</v>
      </c>
      <c r="BD22" s="533">
        <f t="shared" si="7"/>
        <v>60.958068116106098</v>
      </c>
      <c r="BF22" s="535" t="s">
        <v>16</v>
      </c>
      <c r="BG22" s="532">
        <f t="shared" si="8"/>
        <v>110</v>
      </c>
      <c r="BH22" s="532">
        <f t="shared" si="9"/>
        <v>105</v>
      </c>
      <c r="BI22" s="532">
        <f t="shared" si="10"/>
        <v>75</v>
      </c>
      <c r="BJ22" s="532">
        <f t="shared" si="11"/>
        <v>110</v>
      </c>
      <c r="BK22" s="532">
        <f t="shared" si="12"/>
        <v>115</v>
      </c>
      <c r="BL22" s="532">
        <f t="shared" si="13"/>
        <v>110</v>
      </c>
      <c r="BM22" s="532">
        <f t="shared" si="14"/>
        <v>125.07036318706687</v>
      </c>
      <c r="BN22" s="532">
        <f t="shared" si="15"/>
        <v>113.31672985150311</v>
      </c>
      <c r="BO22" s="532"/>
      <c r="BP22" s="565"/>
      <c r="BQ22" s="559"/>
      <c r="BR22" s="627"/>
      <c r="BS22" s="818"/>
      <c r="BT22" s="818"/>
      <c r="BU22" s="818"/>
      <c r="BV22" s="818"/>
      <c r="BW22" s="818"/>
      <c r="BX22" s="818"/>
      <c r="BY22" s="818"/>
      <c r="BZ22" s="818"/>
      <c r="CA22" s="818"/>
      <c r="CB22" s="818"/>
      <c r="CC22" s="818"/>
      <c r="CD22" s="818"/>
      <c r="CE22" s="818"/>
      <c r="CF22" s="818"/>
      <c r="CG22" s="818"/>
      <c r="CH22" s="818"/>
      <c r="CI22" s="818"/>
      <c r="CJ22" s="818"/>
      <c r="CK22" s="818"/>
      <c r="CL22" s="818"/>
      <c r="CM22" s="818"/>
      <c r="CN22" s="818"/>
      <c r="CO22" s="818"/>
      <c r="CP22" s="818"/>
      <c r="CQ22" s="818"/>
      <c r="CR22" s="818"/>
      <c r="CS22" s="818"/>
      <c r="CT22" s="829"/>
      <c r="CU22" s="818"/>
      <c r="CV22" s="818"/>
      <c r="CW22" s="818"/>
      <c r="CX22" s="820"/>
      <c r="CY22" s="820"/>
      <c r="CZ22" s="820"/>
      <c r="DA22" s="820"/>
      <c r="DB22" s="820"/>
      <c r="DC22" s="820"/>
      <c r="DD22" s="820"/>
      <c r="DE22" s="820"/>
      <c r="DF22" s="820"/>
      <c r="DG22" s="820"/>
      <c r="DH22" s="820"/>
    </row>
    <row r="23" spans="2:112" x14ac:dyDescent="0.2">
      <c r="B23" s="535" t="s">
        <v>17</v>
      </c>
      <c r="C23" s="532">
        <v>10</v>
      </c>
      <c r="D23" s="532">
        <v>10</v>
      </c>
      <c r="E23" s="532">
        <v>10</v>
      </c>
      <c r="F23" s="532">
        <v>15</v>
      </c>
      <c r="G23" s="532">
        <v>15</v>
      </c>
      <c r="H23" s="532">
        <v>15</v>
      </c>
      <c r="I23" s="726">
        <v>66.067551452618346</v>
      </c>
      <c r="J23" s="726">
        <v>61.671414941382473</v>
      </c>
      <c r="K23" s="726">
        <v>66.349738703796959</v>
      </c>
      <c r="L23" s="559">
        <f t="shared" si="5"/>
        <v>-6.654002478642862E-2</v>
      </c>
      <c r="M23" s="559">
        <f t="shared" si="5"/>
        <v>7.5858868600001239E-2</v>
      </c>
      <c r="N23" s="533"/>
      <c r="O23" s="532">
        <v>0</v>
      </c>
      <c r="P23" s="532">
        <v>5</v>
      </c>
      <c r="Q23" s="532">
        <v>0</v>
      </c>
      <c r="R23" s="532">
        <v>5</v>
      </c>
      <c r="S23" s="532">
        <v>0</v>
      </c>
      <c r="T23" s="532">
        <v>5</v>
      </c>
      <c r="U23" s="532">
        <v>5</v>
      </c>
      <c r="V23" s="532">
        <v>5</v>
      </c>
      <c r="W23" s="532">
        <v>5</v>
      </c>
      <c r="X23" s="532">
        <v>5</v>
      </c>
      <c r="Y23" s="532">
        <v>5</v>
      </c>
      <c r="Z23" s="532">
        <v>5</v>
      </c>
      <c r="AA23" s="532">
        <v>5</v>
      </c>
      <c r="AB23" s="532">
        <v>5</v>
      </c>
      <c r="AC23" s="532">
        <v>5</v>
      </c>
      <c r="AD23" s="532">
        <v>5</v>
      </c>
      <c r="AE23" s="532">
        <v>5</v>
      </c>
      <c r="AF23" s="532">
        <v>5</v>
      </c>
      <c r="AG23" s="532">
        <v>16.516887863154587</v>
      </c>
      <c r="AH23" s="532">
        <v>16.516887863154587</v>
      </c>
      <c r="AI23" s="532">
        <v>16.516887863154587</v>
      </c>
      <c r="AJ23" s="532">
        <v>16.516887863154587</v>
      </c>
      <c r="AK23" s="532">
        <v>15.669743048716537</v>
      </c>
      <c r="AL23" s="532">
        <v>14.662185795232862</v>
      </c>
      <c r="AM23" s="532">
        <v>15.598692106957518</v>
      </c>
      <c r="AN23" s="532">
        <v>15.740793990475556</v>
      </c>
      <c r="AO23" s="532">
        <v>16.579932840678826</v>
      </c>
      <c r="AP23" s="883"/>
      <c r="AQ23" s="532">
        <f t="shared" si="47"/>
        <v>5</v>
      </c>
      <c r="AR23" s="532">
        <f t="shared" si="48"/>
        <v>5</v>
      </c>
      <c r="AS23" s="532">
        <f t="shared" si="49"/>
        <v>5</v>
      </c>
      <c r="AT23" s="532">
        <f t="shared" si="50"/>
        <v>5</v>
      </c>
      <c r="AU23" s="532">
        <f t="shared" si="51"/>
        <v>10</v>
      </c>
      <c r="AV23" s="532">
        <f t="shared" si="52"/>
        <v>10</v>
      </c>
      <c r="AW23" s="532">
        <f t="shared" si="53"/>
        <v>10</v>
      </c>
      <c r="AX23" s="532">
        <f t="shared" si="54"/>
        <v>10</v>
      </c>
      <c r="AY23" s="532">
        <f t="shared" si="55"/>
        <v>10</v>
      </c>
      <c r="AZ23" s="532">
        <f t="shared" si="56"/>
        <v>10</v>
      </c>
      <c r="BA23" s="532">
        <f t="shared" si="29"/>
        <v>33.033775726309173</v>
      </c>
      <c r="BB23" s="532">
        <f t="shared" si="26"/>
        <v>33.033775726309173</v>
      </c>
      <c r="BC23" s="532">
        <f t="shared" si="6"/>
        <v>30.331928843949399</v>
      </c>
      <c r="BD23" s="533">
        <f t="shared" si="7"/>
        <v>31.339486097433074</v>
      </c>
      <c r="BF23" s="535" t="s">
        <v>17</v>
      </c>
      <c r="BG23" s="532">
        <f t="shared" si="8"/>
        <v>10</v>
      </c>
      <c r="BH23" s="532">
        <f t="shared" si="9"/>
        <v>10</v>
      </c>
      <c r="BI23" s="532">
        <f t="shared" si="10"/>
        <v>10</v>
      </c>
      <c r="BJ23" s="532">
        <f t="shared" si="11"/>
        <v>15</v>
      </c>
      <c r="BK23" s="532">
        <f t="shared" si="12"/>
        <v>15</v>
      </c>
      <c r="BL23" s="532">
        <f t="shared" si="13"/>
        <v>15</v>
      </c>
      <c r="BM23" s="532">
        <f t="shared" si="14"/>
        <v>66.067551452618346</v>
      </c>
      <c r="BN23" s="532">
        <f t="shared" si="15"/>
        <v>61.671414941382473</v>
      </c>
      <c r="BO23" s="532"/>
      <c r="BP23" s="565"/>
      <c r="BQ23" s="559"/>
      <c r="BR23" s="627"/>
      <c r="BS23" s="818"/>
      <c r="BT23" s="818"/>
      <c r="BU23" s="818"/>
      <c r="BV23" s="818"/>
      <c r="BW23" s="818"/>
      <c r="BX23" s="818"/>
      <c r="BY23" s="818"/>
      <c r="BZ23" s="818"/>
      <c r="CA23" s="818"/>
      <c r="CB23" s="818"/>
      <c r="CC23" s="818"/>
      <c r="CD23" s="818"/>
      <c r="CE23" s="818"/>
      <c r="CF23" s="818"/>
      <c r="CG23" s="818"/>
      <c r="CH23" s="818"/>
      <c r="CI23" s="818"/>
      <c r="CJ23" s="818"/>
      <c r="CK23" s="818"/>
      <c r="CL23" s="818"/>
      <c r="CM23" s="818"/>
      <c r="CN23" s="818"/>
      <c r="CO23" s="818"/>
      <c r="CP23" s="818"/>
      <c r="CQ23" s="818"/>
      <c r="CR23" s="818"/>
      <c r="CS23" s="818"/>
      <c r="CT23" s="829"/>
      <c r="CU23" s="818"/>
      <c r="CV23" s="818"/>
      <c r="CW23" s="818"/>
      <c r="CX23" s="820"/>
      <c r="CY23" s="820"/>
      <c r="CZ23" s="820"/>
      <c r="DA23" s="820"/>
      <c r="DB23" s="820"/>
      <c r="DC23" s="820"/>
      <c r="DD23" s="820"/>
      <c r="DE23" s="820"/>
      <c r="DF23" s="820"/>
      <c r="DG23" s="820"/>
      <c r="DH23" s="820"/>
    </row>
    <row r="24" spans="2:112" x14ac:dyDescent="0.2">
      <c r="B24" s="535" t="s">
        <v>18</v>
      </c>
      <c r="C24" s="532">
        <v>195</v>
      </c>
      <c r="D24" s="532">
        <v>215</v>
      </c>
      <c r="E24" s="532">
        <v>230</v>
      </c>
      <c r="F24" s="532">
        <v>225</v>
      </c>
      <c r="G24" s="532">
        <v>215</v>
      </c>
      <c r="H24" s="532">
        <v>215</v>
      </c>
      <c r="I24" s="726">
        <v>235.70899084972726</v>
      </c>
      <c r="J24" s="726">
        <v>179.69767952835707</v>
      </c>
      <c r="K24" s="726">
        <v>152.09712935464356</v>
      </c>
      <c r="L24" s="559">
        <f t="shared" si="5"/>
        <v>-0.23762908287651763</v>
      </c>
      <c r="M24" s="559">
        <f t="shared" si="5"/>
        <v>-0.15359436051792774</v>
      </c>
      <c r="N24" s="533"/>
      <c r="O24" s="532">
        <v>60</v>
      </c>
      <c r="P24" s="532">
        <v>50</v>
      </c>
      <c r="Q24" s="532">
        <v>65</v>
      </c>
      <c r="R24" s="532">
        <v>55</v>
      </c>
      <c r="S24" s="532">
        <v>60</v>
      </c>
      <c r="T24" s="532">
        <v>50</v>
      </c>
      <c r="U24" s="532">
        <v>50</v>
      </c>
      <c r="V24" s="532">
        <v>55</v>
      </c>
      <c r="W24" s="532">
        <v>70</v>
      </c>
      <c r="X24" s="532">
        <v>50</v>
      </c>
      <c r="Y24" s="532">
        <v>55</v>
      </c>
      <c r="Z24" s="532">
        <v>50</v>
      </c>
      <c r="AA24" s="532">
        <v>60</v>
      </c>
      <c r="AB24" s="532">
        <v>50</v>
      </c>
      <c r="AC24" s="532">
        <v>50</v>
      </c>
      <c r="AD24" s="532">
        <v>50</v>
      </c>
      <c r="AE24" s="532">
        <v>60</v>
      </c>
      <c r="AF24" s="532">
        <v>50</v>
      </c>
      <c r="AG24" s="532">
        <v>35.449128958379468</v>
      </c>
      <c r="AH24" s="532">
        <v>88.292056603178338</v>
      </c>
      <c r="AI24" s="532">
        <v>45.22214485691179</v>
      </c>
      <c r="AJ24" s="532">
        <v>66.745660431257676</v>
      </c>
      <c r="AK24" s="532">
        <v>77.985703311466708</v>
      </c>
      <c r="AL24" s="532">
        <v>19.753136907504413</v>
      </c>
      <c r="AM24" s="532">
        <v>19.971794333720357</v>
      </c>
      <c r="AN24" s="532">
        <v>61.987044975665597</v>
      </c>
      <c r="AO24" s="532">
        <v>6.94792973096936</v>
      </c>
      <c r="AP24" s="883"/>
      <c r="AQ24" s="532">
        <f t="shared" si="47"/>
        <v>105</v>
      </c>
      <c r="AR24" s="532">
        <f t="shared" si="48"/>
        <v>110</v>
      </c>
      <c r="AS24" s="532">
        <f t="shared" si="49"/>
        <v>120</v>
      </c>
      <c r="AT24" s="532">
        <f t="shared" si="50"/>
        <v>110</v>
      </c>
      <c r="AU24" s="532">
        <f t="shared" si="51"/>
        <v>105</v>
      </c>
      <c r="AV24" s="532">
        <f t="shared" si="52"/>
        <v>120</v>
      </c>
      <c r="AW24" s="532">
        <f t="shared" si="53"/>
        <v>105</v>
      </c>
      <c r="AX24" s="532">
        <f t="shared" si="54"/>
        <v>110</v>
      </c>
      <c r="AY24" s="532">
        <f t="shared" si="55"/>
        <v>100</v>
      </c>
      <c r="AZ24" s="532">
        <f t="shared" si="56"/>
        <v>110</v>
      </c>
      <c r="BA24" s="532">
        <f t="shared" si="29"/>
        <v>123.74118556155781</v>
      </c>
      <c r="BB24" s="532">
        <f t="shared" si="26"/>
        <v>111.96780528816947</v>
      </c>
      <c r="BC24" s="532">
        <f t="shared" si="6"/>
        <v>97.73884021897112</v>
      </c>
      <c r="BD24" s="533">
        <f t="shared" si="7"/>
        <v>81.958839309385951</v>
      </c>
      <c r="BF24" s="535" t="s">
        <v>18</v>
      </c>
      <c r="BG24" s="532">
        <f t="shared" si="8"/>
        <v>195</v>
      </c>
      <c r="BH24" s="532">
        <f t="shared" si="9"/>
        <v>215</v>
      </c>
      <c r="BI24" s="532">
        <f t="shared" si="10"/>
        <v>230</v>
      </c>
      <c r="BJ24" s="532">
        <f t="shared" si="11"/>
        <v>225</v>
      </c>
      <c r="BK24" s="532">
        <f t="shared" si="12"/>
        <v>215</v>
      </c>
      <c r="BL24" s="532">
        <f t="shared" si="13"/>
        <v>215</v>
      </c>
      <c r="BM24" s="532">
        <f t="shared" si="14"/>
        <v>235.70899084972726</v>
      </c>
      <c r="BN24" s="532">
        <f t="shared" si="15"/>
        <v>179.69767952835707</v>
      </c>
      <c r="BO24" s="532"/>
      <c r="BP24" s="565"/>
      <c r="BQ24" s="559"/>
      <c r="BR24" s="523"/>
      <c r="BS24" s="818"/>
      <c r="BT24" s="818"/>
      <c r="BU24" s="818"/>
      <c r="BV24" s="818"/>
      <c r="BW24" s="818"/>
      <c r="BX24" s="818"/>
      <c r="BY24" s="818"/>
      <c r="BZ24" s="818"/>
      <c r="CA24" s="818"/>
      <c r="CB24" s="818"/>
      <c r="CC24" s="818"/>
      <c r="CD24" s="818"/>
      <c r="CE24" s="818"/>
      <c r="CF24" s="818"/>
      <c r="CG24" s="818"/>
      <c r="CH24" s="818"/>
      <c r="CI24" s="818"/>
      <c r="CJ24" s="818"/>
      <c r="CK24" s="818"/>
      <c r="CL24" s="818"/>
      <c r="CM24" s="818"/>
      <c r="CN24" s="818"/>
      <c r="CO24" s="818"/>
      <c r="CP24" s="818"/>
      <c r="CQ24" s="818"/>
      <c r="CR24" s="818"/>
      <c r="CS24" s="818"/>
      <c r="CT24" s="825"/>
      <c r="CU24" s="818"/>
      <c r="CV24" s="818"/>
      <c r="CW24" s="818"/>
      <c r="CX24" s="820"/>
      <c r="CY24" s="820"/>
      <c r="CZ24" s="820"/>
      <c r="DA24" s="820"/>
      <c r="DB24" s="820"/>
      <c r="DC24" s="820"/>
      <c r="DD24" s="820"/>
      <c r="DE24" s="820"/>
      <c r="DF24" s="820"/>
      <c r="DG24" s="820"/>
      <c r="DH24" s="820"/>
    </row>
    <row r="25" spans="2:112" x14ac:dyDescent="0.2">
      <c r="B25" s="401" t="s">
        <v>19</v>
      </c>
      <c r="C25" s="403">
        <v>165</v>
      </c>
      <c r="D25" s="403">
        <v>155</v>
      </c>
      <c r="E25" s="403">
        <v>145</v>
      </c>
      <c r="F25" s="403">
        <v>160</v>
      </c>
      <c r="G25" s="403">
        <v>170</v>
      </c>
      <c r="H25" s="403">
        <v>180</v>
      </c>
      <c r="I25" s="1012">
        <v>190.45611089638408</v>
      </c>
      <c r="J25" s="1012">
        <v>140.9909706522098</v>
      </c>
      <c r="K25" s="1012">
        <v>202.92457982049535</v>
      </c>
      <c r="L25" s="568">
        <f t="shared" si="5"/>
        <v>-0.25971936532446227</v>
      </c>
      <c r="M25" s="568">
        <f t="shared" si="5"/>
        <v>0.4392735852642693</v>
      </c>
      <c r="N25" s="533"/>
      <c r="O25" s="403">
        <v>40</v>
      </c>
      <c r="P25" s="403">
        <v>40</v>
      </c>
      <c r="Q25" s="403">
        <v>35</v>
      </c>
      <c r="R25" s="403">
        <v>35</v>
      </c>
      <c r="S25" s="403">
        <v>35</v>
      </c>
      <c r="T25" s="403">
        <v>40</v>
      </c>
      <c r="U25" s="403">
        <v>40</v>
      </c>
      <c r="V25" s="403">
        <v>40</v>
      </c>
      <c r="W25" s="403">
        <v>40</v>
      </c>
      <c r="X25" s="403">
        <v>40</v>
      </c>
      <c r="Y25" s="403">
        <v>40</v>
      </c>
      <c r="Z25" s="403">
        <v>45</v>
      </c>
      <c r="AA25" s="403">
        <v>45</v>
      </c>
      <c r="AB25" s="403">
        <v>45</v>
      </c>
      <c r="AC25" s="403">
        <v>45</v>
      </c>
      <c r="AD25" s="403">
        <v>45</v>
      </c>
      <c r="AE25" s="403">
        <v>45</v>
      </c>
      <c r="AF25" s="403">
        <v>45</v>
      </c>
      <c r="AG25" s="403">
        <v>45.993631305686513</v>
      </c>
      <c r="AH25" s="403">
        <v>45.993631305686513</v>
      </c>
      <c r="AI25" s="403">
        <v>45.993631305686513</v>
      </c>
      <c r="AJ25" s="403">
        <v>52.475216979324514</v>
      </c>
      <c r="AK25" s="403">
        <v>32.924658695565782</v>
      </c>
      <c r="AL25" s="403">
        <v>31.15769397777121</v>
      </c>
      <c r="AM25" s="403">
        <v>35.405542193981915</v>
      </c>
      <c r="AN25" s="403">
        <v>37.206024541997493</v>
      </c>
      <c r="AO25" s="403">
        <v>39.26083882666029</v>
      </c>
      <c r="AP25" s="883"/>
      <c r="AQ25" s="403">
        <f t="shared" si="47"/>
        <v>75</v>
      </c>
      <c r="AR25" s="403">
        <f t="shared" si="48"/>
        <v>80</v>
      </c>
      <c r="AS25" s="403">
        <f t="shared" si="49"/>
        <v>70</v>
      </c>
      <c r="AT25" s="403">
        <f t="shared" si="50"/>
        <v>75</v>
      </c>
      <c r="AU25" s="403">
        <f t="shared" si="51"/>
        <v>80</v>
      </c>
      <c r="AV25" s="403">
        <f t="shared" si="52"/>
        <v>80</v>
      </c>
      <c r="AW25" s="403">
        <f t="shared" si="53"/>
        <v>85</v>
      </c>
      <c r="AX25" s="403">
        <f t="shared" si="54"/>
        <v>90</v>
      </c>
      <c r="AY25" s="403">
        <f t="shared" si="55"/>
        <v>90</v>
      </c>
      <c r="AZ25" s="403">
        <f t="shared" si="56"/>
        <v>90</v>
      </c>
      <c r="BA25" s="403">
        <f t="shared" si="29"/>
        <v>91.987262611373026</v>
      </c>
      <c r="BB25" s="403">
        <f t="shared" si="26"/>
        <v>98.468848285011035</v>
      </c>
      <c r="BC25" s="403">
        <f t="shared" si="6"/>
        <v>64.082352673336999</v>
      </c>
      <c r="BD25" s="909">
        <f t="shared" si="7"/>
        <v>72.611566735979409</v>
      </c>
      <c r="BF25" s="401" t="s">
        <v>19</v>
      </c>
      <c r="BG25" s="403">
        <f t="shared" si="8"/>
        <v>165</v>
      </c>
      <c r="BH25" s="403">
        <f t="shared" si="9"/>
        <v>155</v>
      </c>
      <c r="BI25" s="403">
        <f t="shared" si="10"/>
        <v>145</v>
      </c>
      <c r="BJ25" s="403">
        <f t="shared" si="11"/>
        <v>160</v>
      </c>
      <c r="BK25" s="403">
        <f t="shared" si="12"/>
        <v>170</v>
      </c>
      <c r="BL25" s="403">
        <f t="shared" si="13"/>
        <v>180</v>
      </c>
      <c r="BM25" s="403">
        <f t="shared" si="14"/>
        <v>190.45611089638408</v>
      </c>
      <c r="BN25" s="403">
        <f t="shared" si="15"/>
        <v>140.9909706522098</v>
      </c>
      <c r="BO25" s="403"/>
      <c r="BP25" s="567"/>
      <c r="BQ25" s="568"/>
      <c r="BR25" s="523"/>
      <c r="BS25" s="826"/>
      <c r="BT25" s="826"/>
      <c r="BU25" s="826"/>
      <c r="BV25" s="826"/>
      <c r="BW25" s="826"/>
      <c r="BX25" s="826"/>
      <c r="BY25" s="826"/>
      <c r="BZ25" s="826"/>
      <c r="CA25" s="826"/>
      <c r="CB25" s="826"/>
      <c r="CC25" s="826"/>
      <c r="CD25" s="826"/>
      <c r="CE25" s="826"/>
      <c r="CF25" s="826"/>
      <c r="CG25" s="826"/>
      <c r="CH25" s="826"/>
      <c r="CI25" s="826"/>
      <c r="CJ25" s="826"/>
      <c r="CK25" s="826"/>
      <c r="CL25" s="826"/>
      <c r="CM25" s="826"/>
      <c r="CN25" s="826"/>
      <c r="CO25" s="826"/>
      <c r="CP25" s="826"/>
      <c r="CQ25" s="826"/>
      <c r="CR25" s="826"/>
      <c r="CS25" s="826"/>
      <c r="CT25" s="912"/>
      <c r="CU25" s="826"/>
      <c r="CV25" s="826"/>
      <c r="CW25" s="826"/>
      <c r="CX25" s="826"/>
      <c r="CY25" s="826"/>
      <c r="CZ25" s="826"/>
      <c r="DA25" s="826"/>
      <c r="DB25" s="826"/>
      <c r="DC25" s="826"/>
      <c r="DD25" s="826"/>
      <c r="DE25" s="826"/>
      <c r="DF25" s="826"/>
      <c r="DG25" s="826"/>
      <c r="DH25" s="826"/>
    </row>
    <row r="26" spans="2:112" x14ac:dyDescent="0.2">
      <c r="B26" s="530" t="s">
        <v>13</v>
      </c>
      <c r="C26" s="524">
        <v>50</v>
      </c>
      <c r="D26" s="524">
        <v>60</v>
      </c>
      <c r="E26" s="524">
        <v>205</v>
      </c>
      <c r="F26" s="524">
        <v>215</v>
      </c>
      <c r="G26" s="524">
        <v>100</v>
      </c>
      <c r="H26" s="524">
        <v>235</v>
      </c>
      <c r="I26" s="881">
        <v>218.82799632930983</v>
      </c>
      <c r="J26" s="881">
        <v>108.88601227321639</v>
      </c>
      <c r="K26" s="881">
        <v>179.45241167024059</v>
      </c>
      <c r="L26" s="563">
        <f t="shared" si="5"/>
        <v>-0.50241278949812229</v>
      </c>
      <c r="M26" s="563">
        <f t="shared" si="5"/>
        <v>0.64807589077611949</v>
      </c>
      <c r="N26" s="533"/>
      <c r="O26" s="524">
        <v>15</v>
      </c>
      <c r="P26" s="524">
        <v>15</v>
      </c>
      <c r="Q26" s="524">
        <v>55</v>
      </c>
      <c r="R26" s="524">
        <v>50</v>
      </c>
      <c r="S26" s="524">
        <v>50</v>
      </c>
      <c r="T26" s="524">
        <v>50</v>
      </c>
      <c r="U26" s="524">
        <v>55</v>
      </c>
      <c r="V26" s="524">
        <v>60</v>
      </c>
      <c r="W26" s="524">
        <v>55</v>
      </c>
      <c r="X26" s="524">
        <v>55</v>
      </c>
      <c r="Y26" s="524">
        <v>35</v>
      </c>
      <c r="Z26" s="524">
        <v>15</v>
      </c>
      <c r="AA26" s="524">
        <v>25</v>
      </c>
      <c r="AB26" s="524">
        <v>25</v>
      </c>
      <c r="AC26" s="524">
        <v>55</v>
      </c>
      <c r="AD26" s="524">
        <v>55</v>
      </c>
      <c r="AE26" s="524">
        <v>55</v>
      </c>
      <c r="AF26" s="524">
        <v>55</v>
      </c>
      <c r="AG26" s="524">
        <v>54.706999082327457</v>
      </c>
      <c r="AH26" s="524">
        <v>54.706999082327457</v>
      </c>
      <c r="AI26" s="524">
        <v>54.706999082327457</v>
      </c>
      <c r="AJ26" s="524">
        <v>54.706999082327457</v>
      </c>
      <c r="AK26" s="524">
        <v>33.175852077934877</v>
      </c>
      <c r="AL26" s="524">
        <v>18.290451516342788</v>
      </c>
      <c r="AM26" s="524">
        <v>21.426618642480928</v>
      </c>
      <c r="AN26" s="524">
        <v>35.993090036457801</v>
      </c>
      <c r="AO26" s="524">
        <v>26.793248303682752</v>
      </c>
      <c r="AP26" s="883"/>
      <c r="AQ26" s="524">
        <f t="shared" ref="AQ26:AS26" si="57">SUM(AQ27:AQ31)</f>
        <v>30</v>
      </c>
      <c r="AR26" s="524">
        <f t="shared" si="57"/>
        <v>30</v>
      </c>
      <c r="AS26" s="524">
        <f t="shared" si="57"/>
        <v>105</v>
      </c>
      <c r="AT26" s="524">
        <f>SUM(AT27:AT31)</f>
        <v>100</v>
      </c>
      <c r="AU26" s="524">
        <f>SUM(AU27:AU31)</f>
        <v>115</v>
      </c>
      <c r="AV26" s="524">
        <f t="shared" ref="AV26:AY26" si="58">SUM(AV27:AV31)</f>
        <v>110</v>
      </c>
      <c r="AW26" s="524">
        <f t="shared" si="58"/>
        <v>50</v>
      </c>
      <c r="AX26" s="524">
        <f t="shared" si="58"/>
        <v>50</v>
      </c>
      <c r="AY26" s="524">
        <f t="shared" si="58"/>
        <v>110</v>
      </c>
      <c r="AZ26" s="524">
        <f>SUM(AZ27:AZ31)</f>
        <v>110</v>
      </c>
      <c r="BA26" s="524">
        <f t="shared" si="29"/>
        <v>109.41399816465491</v>
      </c>
      <c r="BB26" s="524">
        <f t="shared" si="26"/>
        <v>109.41399816465491</v>
      </c>
      <c r="BC26" s="524">
        <f t="shared" si="6"/>
        <v>51.466303594277662</v>
      </c>
      <c r="BD26" s="524">
        <f t="shared" si="7"/>
        <v>57.419708678938733</v>
      </c>
      <c r="BF26" s="530" t="s">
        <v>13</v>
      </c>
      <c r="BG26" s="524">
        <f t="shared" si="8"/>
        <v>50</v>
      </c>
      <c r="BH26" s="524">
        <f t="shared" si="9"/>
        <v>60</v>
      </c>
      <c r="BI26" s="524">
        <f t="shared" si="10"/>
        <v>205</v>
      </c>
      <c r="BJ26" s="524">
        <f t="shared" si="11"/>
        <v>215</v>
      </c>
      <c r="BK26" s="524">
        <f t="shared" si="12"/>
        <v>100</v>
      </c>
      <c r="BL26" s="524">
        <f t="shared" si="13"/>
        <v>235</v>
      </c>
      <c r="BM26" s="524">
        <f t="shared" si="14"/>
        <v>218.82799632930983</v>
      </c>
      <c r="BN26" s="524">
        <f t="shared" si="15"/>
        <v>108.88601227321639</v>
      </c>
      <c r="BO26" s="524">
        <f>K26</f>
        <v>179.45241167024059</v>
      </c>
      <c r="BP26" s="563">
        <f t="shared" si="30"/>
        <v>-0.50241278949812229</v>
      </c>
      <c r="BQ26" s="563">
        <f>M26</f>
        <v>0.64807589077611949</v>
      </c>
      <c r="BR26" s="541"/>
      <c r="BS26" s="823">
        <f t="shared" ref="BS26:CS26" si="59">O26</f>
        <v>15</v>
      </c>
      <c r="BT26" s="823">
        <f t="shared" si="59"/>
        <v>15</v>
      </c>
      <c r="BU26" s="823">
        <f t="shared" si="59"/>
        <v>55</v>
      </c>
      <c r="BV26" s="823">
        <f t="shared" si="59"/>
        <v>50</v>
      </c>
      <c r="BW26" s="823">
        <f t="shared" si="59"/>
        <v>50</v>
      </c>
      <c r="BX26" s="823">
        <f t="shared" si="59"/>
        <v>50</v>
      </c>
      <c r="BY26" s="823">
        <f t="shared" si="59"/>
        <v>55</v>
      </c>
      <c r="BZ26" s="823">
        <f t="shared" si="59"/>
        <v>60</v>
      </c>
      <c r="CA26" s="823">
        <f t="shared" si="59"/>
        <v>55</v>
      </c>
      <c r="CB26" s="823">
        <f t="shared" si="59"/>
        <v>55</v>
      </c>
      <c r="CC26" s="823">
        <f t="shared" si="59"/>
        <v>35</v>
      </c>
      <c r="CD26" s="823">
        <f t="shared" si="59"/>
        <v>15</v>
      </c>
      <c r="CE26" s="823">
        <f t="shared" si="59"/>
        <v>25</v>
      </c>
      <c r="CF26" s="823">
        <f t="shared" si="59"/>
        <v>25</v>
      </c>
      <c r="CG26" s="823">
        <f t="shared" si="59"/>
        <v>55</v>
      </c>
      <c r="CH26" s="823">
        <f t="shared" si="59"/>
        <v>55</v>
      </c>
      <c r="CI26" s="823">
        <f t="shared" si="59"/>
        <v>55</v>
      </c>
      <c r="CJ26" s="823">
        <f t="shared" si="59"/>
        <v>55</v>
      </c>
      <c r="CK26" s="823">
        <f t="shared" si="59"/>
        <v>54.706999082327457</v>
      </c>
      <c r="CL26" s="823">
        <f t="shared" si="59"/>
        <v>54.706999082327457</v>
      </c>
      <c r="CM26" s="823">
        <f t="shared" si="59"/>
        <v>54.706999082327457</v>
      </c>
      <c r="CN26" s="823">
        <f t="shared" si="59"/>
        <v>54.706999082327457</v>
      </c>
      <c r="CO26" s="823">
        <f t="shared" si="59"/>
        <v>33.175852077934877</v>
      </c>
      <c r="CP26" s="823">
        <f t="shared" si="59"/>
        <v>18.290451516342788</v>
      </c>
      <c r="CQ26" s="823">
        <f t="shared" si="59"/>
        <v>21.426618642480928</v>
      </c>
      <c r="CR26" s="823">
        <f t="shared" si="59"/>
        <v>35.993090036457801</v>
      </c>
      <c r="CS26" s="823">
        <f t="shared" si="59"/>
        <v>26.793248303682752</v>
      </c>
      <c r="CT26" s="824"/>
      <c r="CU26" s="823">
        <f t="shared" ref="CU26:DH26" si="60">AQ26</f>
        <v>30</v>
      </c>
      <c r="CV26" s="823">
        <f t="shared" si="60"/>
        <v>30</v>
      </c>
      <c r="CW26" s="823">
        <f t="shared" si="60"/>
        <v>105</v>
      </c>
      <c r="CX26" s="823">
        <f t="shared" si="60"/>
        <v>100</v>
      </c>
      <c r="CY26" s="823">
        <f t="shared" si="60"/>
        <v>115</v>
      </c>
      <c r="CZ26" s="823">
        <f t="shared" si="60"/>
        <v>110</v>
      </c>
      <c r="DA26" s="823">
        <f t="shared" si="60"/>
        <v>50</v>
      </c>
      <c r="DB26" s="823">
        <f t="shared" si="60"/>
        <v>50</v>
      </c>
      <c r="DC26" s="823">
        <f t="shared" si="60"/>
        <v>110</v>
      </c>
      <c r="DD26" s="823">
        <f t="shared" si="60"/>
        <v>110</v>
      </c>
      <c r="DE26" s="823">
        <f t="shared" si="60"/>
        <v>109.41399816465491</v>
      </c>
      <c r="DF26" s="823">
        <f t="shared" si="60"/>
        <v>109.41399816465491</v>
      </c>
      <c r="DG26" s="823">
        <f t="shared" si="60"/>
        <v>51.466303594277662</v>
      </c>
      <c r="DH26" s="823">
        <f t="shared" si="60"/>
        <v>57.419708678938733</v>
      </c>
    </row>
    <row r="27" spans="2:112" x14ac:dyDescent="0.2">
      <c r="B27" s="535" t="s">
        <v>15</v>
      </c>
      <c r="C27" s="532">
        <v>40</v>
      </c>
      <c r="D27" s="532">
        <v>25</v>
      </c>
      <c r="E27" s="532">
        <v>-25</v>
      </c>
      <c r="F27" s="532">
        <v>90</v>
      </c>
      <c r="G27" s="532">
        <v>55</v>
      </c>
      <c r="H27" s="532">
        <v>55</v>
      </c>
      <c r="I27" s="726">
        <v>29.756842744181988</v>
      </c>
      <c r="J27" s="726">
        <v>5.2641984839475882</v>
      </c>
      <c r="K27" s="726">
        <v>26.305504930597124</v>
      </c>
      <c r="L27" s="559">
        <f t="shared" si="5"/>
        <v>-0.82309284189846266</v>
      </c>
      <c r="M27" s="559" t="str">
        <f t="shared" si="5"/>
        <v>&gt;±300%</v>
      </c>
      <c r="N27" s="533"/>
      <c r="O27" s="532">
        <v>5</v>
      </c>
      <c r="P27" s="532">
        <v>5</v>
      </c>
      <c r="Q27" s="532">
        <v>-5</v>
      </c>
      <c r="R27" s="532">
        <v>-5</v>
      </c>
      <c r="S27" s="532">
        <v>-5</v>
      </c>
      <c r="T27" s="532">
        <v>-5</v>
      </c>
      <c r="U27" s="532">
        <v>20</v>
      </c>
      <c r="V27" s="532">
        <v>25</v>
      </c>
      <c r="W27" s="532">
        <v>20</v>
      </c>
      <c r="X27" s="532">
        <v>20</v>
      </c>
      <c r="Y27" s="532">
        <v>15</v>
      </c>
      <c r="Z27" s="532">
        <v>15</v>
      </c>
      <c r="AA27" s="532">
        <v>15</v>
      </c>
      <c r="AB27" s="532">
        <v>15</v>
      </c>
      <c r="AC27" s="532">
        <v>15</v>
      </c>
      <c r="AD27" s="532">
        <v>15</v>
      </c>
      <c r="AE27" s="532">
        <v>15</v>
      </c>
      <c r="AF27" s="532">
        <v>15</v>
      </c>
      <c r="AG27" s="532">
        <v>7.439210686045497</v>
      </c>
      <c r="AH27" s="532">
        <v>7.439210686045497</v>
      </c>
      <c r="AI27" s="532">
        <v>7.439210686045497</v>
      </c>
      <c r="AJ27" s="532">
        <v>7.439210686045497</v>
      </c>
      <c r="AK27" s="532">
        <v>5.2006084286150331</v>
      </c>
      <c r="AL27" s="532">
        <v>0.45383775642796298</v>
      </c>
      <c r="AM27" s="532">
        <v>-0.42573075300794727</v>
      </c>
      <c r="AN27" s="532">
        <v>3.548305191253931E-2</v>
      </c>
      <c r="AO27" s="532">
        <v>5.7872110847313669</v>
      </c>
      <c r="AP27" s="883"/>
      <c r="AQ27" s="532">
        <f t="shared" ref="AQ27:AQ31" si="61">D27-AR27</f>
        <v>15</v>
      </c>
      <c r="AR27" s="532">
        <f t="shared" ref="AR27:AR31" si="62">SUM(O27:P27)</f>
        <v>10</v>
      </c>
      <c r="AS27" s="532">
        <f t="shared" ref="AS27:AS31" si="63">SUM(Q27:R27)</f>
        <v>-10</v>
      </c>
      <c r="AT27" s="782">
        <f t="shared" ref="AT27:AT31" si="64">SUM(S27:T27)</f>
        <v>-10</v>
      </c>
      <c r="AU27" s="532">
        <f t="shared" ref="AU27:AU31" si="65">SUM(U27:V27)</f>
        <v>45</v>
      </c>
      <c r="AV27" s="532">
        <f t="shared" ref="AV27:AV31" si="66">SUM(W27:X27)</f>
        <v>40</v>
      </c>
      <c r="AW27" s="532">
        <f t="shared" ref="AW27:AW31" si="67">SUM(Y27:Z27)</f>
        <v>30</v>
      </c>
      <c r="AX27" s="532">
        <f t="shared" ref="AX27:AX31" si="68">SUM(AA27:AB27)</f>
        <v>30</v>
      </c>
      <c r="AY27" s="532">
        <f t="shared" ref="AY27:AY31" si="69">SUM(AC27:AD27)</f>
        <v>30</v>
      </c>
      <c r="AZ27" s="532">
        <f t="shared" ref="AZ27:AZ31" si="70">SUM(AE27:AF27)</f>
        <v>30</v>
      </c>
      <c r="BA27" s="532">
        <f t="shared" si="29"/>
        <v>14.878421372090994</v>
      </c>
      <c r="BB27" s="532">
        <f>AI27+AJ27</f>
        <v>14.878421372090994</v>
      </c>
      <c r="BC27" s="532">
        <f>AK27+AL27</f>
        <v>5.6544461850429961</v>
      </c>
      <c r="BD27" s="533">
        <f t="shared" si="7"/>
        <v>-0.39024770109540796</v>
      </c>
      <c r="BF27" s="535" t="s">
        <v>15</v>
      </c>
      <c r="BG27" s="532">
        <f t="shared" si="8"/>
        <v>40</v>
      </c>
      <c r="BH27" s="532">
        <f t="shared" si="9"/>
        <v>25</v>
      </c>
      <c r="BI27" s="532">
        <f t="shared" si="10"/>
        <v>-25</v>
      </c>
      <c r="BJ27" s="532">
        <f t="shared" si="11"/>
        <v>90</v>
      </c>
      <c r="BK27" s="532">
        <f t="shared" si="12"/>
        <v>55</v>
      </c>
      <c r="BL27" s="532">
        <f t="shared" si="13"/>
        <v>55</v>
      </c>
      <c r="BM27" s="532">
        <f t="shared" si="14"/>
        <v>29.756842744181988</v>
      </c>
      <c r="BN27" s="532">
        <f t="shared" si="15"/>
        <v>5.2641984839475882</v>
      </c>
      <c r="BO27" s="532"/>
      <c r="BP27" s="565"/>
      <c r="BQ27" s="559"/>
      <c r="BR27" s="523"/>
      <c r="BS27" s="818"/>
      <c r="BT27" s="818"/>
      <c r="BU27" s="818"/>
      <c r="BV27" s="818"/>
      <c r="BW27" s="818"/>
      <c r="BX27" s="818"/>
      <c r="BY27" s="818"/>
      <c r="BZ27" s="818"/>
      <c r="CA27" s="818"/>
      <c r="CB27" s="818"/>
      <c r="CC27" s="818"/>
      <c r="CD27" s="818"/>
      <c r="CE27" s="818"/>
      <c r="CF27" s="818"/>
      <c r="CG27" s="818"/>
      <c r="CH27" s="818"/>
      <c r="CI27" s="818"/>
      <c r="CJ27" s="818"/>
      <c r="CK27" s="818"/>
      <c r="CL27" s="818"/>
      <c r="CM27" s="818"/>
      <c r="CN27" s="818"/>
      <c r="CO27" s="818"/>
      <c r="CP27" s="818"/>
      <c r="CQ27" s="818"/>
      <c r="CR27" s="818"/>
      <c r="CS27" s="818"/>
      <c r="CT27" s="829"/>
      <c r="CU27" s="818"/>
      <c r="CV27" s="818"/>
      <c r="CW27" s="818"/>
      <c r="CX27" s="820"/>
      <c r="CY27" s="820"/>
      <c r="CZ27" s="820"/>
      <c r="DA27" s="820"/>
      <c r="DB27" s="820"/>
      <c r="DC27" s="820"/>
      <c r="DD27" s="820"/>
      <c r="DE27" s="820"/>
      <c r="DF27" s="820"/>
      <c r="DG27" s="820"/>
      <c r="DH27" s="820"/>
    </row>
    <row r="28" spans="2:112" x14ac:dyDescent="0.2">
      <c r="B28" s="535" t="s">
        <v>16</v>
      </c>
      <c r="C28" s="532">
        <v>-45</v>
      </c>
      <c r="D28" s="532">
        <v>-20</v>
      </c>
      <c r="E28" s="532">
        <v>70</v>
      </c>
      <c r="F28" s="532">
        <v>10</v>
      </c>
      <c r="G28" s="532">
        <v>5</v>
      </c>
      <c r="H28" s="532">
        <v>20</v>
      </c>
      <c r="I28" s="726">
        <v>13.816563051472052</v>
      </c>
      <c r="J28" s="726">
        <v>10.937957956517167</v>
      </c>
      <c r="K28" s="726">
        <v>14.801588904006632</v>
      </c>
      <c r="L28" s="559">
        <f t="shared" si="5"/>
        <v>-0.20834451261366271</v>
      </c>
      <c r="M28" s="559">
        <f t="shared" si="5"/>
        <v>0.35323146814505679</v>
      </c>
      <c r="N28" s="533"/>
      <c r="O28" s="532">
        <v>-5</v>
      </c>
      <c r="P28" s="532">
        <v>-5</v>
      </c>
      <c r="Q28" s="532">
        <v>20</v>
      </c>
      <c r="R28" s="532">
        <v>20</v>
      </c>
      <c r="S28" s="532">
        <v>20</v>
      </c>
      <c r="T28" s="532">
        <v>20</v>
      </c>
      <c r="U28" s="532">
        <v>5</v>
      </c>
      <c r="V28" s="532">
        <v>5</v>
      </c>
      <c r="W28" s="532">
        <v>5</v>
      </c>
      <c r="X28" s="532">
        <v>5</v>
      </c>
      <c r="Y28" s="532">
        <v>0</v>
      </c>
      <c r="Z28" s="532">
        <v>0</v>
      </c>
      <c r="AA28" s="532">
        <v>0</v>
      </c>
      <c r="AB28" s="532">
        <v>0</v>
      </c>
      <c r="AC28" s="532">
        <v>5</v>
      </c>
      <c r="AD28" s="532">
        <v>5</v>
      </c>
      <c r="AE28" s="532">
        <v>5</v>
      </c>
      <c r="AF28" s="532">
        <v>5</v>
      </c>
      <c r="AG28" s="532">
        <v>3.454140762868013</v>
      </c>
      <c r="AH28" s="532">
        <v>3.454140762868013</v>
      </c>
      <c r="AI28" s="532">
        <v>3.454140762868013</v>
      </c>
      <c r="AJ28" s="532">
        <v>3.454140762868013</v>
      </c>
      <c r="AK28" s="532">
        <v>4.6752362009518889</v>
      </c>
      <c r="AL28" s="532">
        <v>1.6310194864113594</v>
      </c>
      <c r="AM28" s="532">
        <v>1.9020498835577353</v>
      </c>
      <c r="AN28" s="532">
        <v>2.7296523855961823</v>
      </c>
      <c r="AO28" s="532">
        <v>3.256349558881459</v>
      </c>
      <c r="AP28" s="883"/>
      <c r="AQ28" s="532">
        <f t="shared" si="61"/>
        <v>-10</v>
      </c>
      <c r="AR28" s="532">
        <f t="shared" si="62"/>
        <v>-10</v>
      </c>
      <c r="AS28" s="532">
        <f t="shared" si="63"/>
        <v>40</v>
      </c>
      <c r="AT28" s="532">
        <f t="shared" si="64"/>
        <v>40</v>
      </c>
      <c r="AU28" s="532">
        <f t="shared" si="65"/>
        <v>10</v>
      </c>
      <c r="AV28" s="532">
        <f t="shared" si="66"/>
        <v>10</v>
      </c>
      <c r="AW28" s="532">
        <f t="shared" si="67"/>
        <v>0</v>
      </c>
      <c r="AX28" s="532">
        <f t="shared" si="68"/>
        <v>0</v>
      </c>
      <c r="AY28" s="532">
        <f t="shared" si="69"/>
        <v>10</v>
      </c>
      <c r="AZ28" s="532">
        <f t="shared" si="70"/>
        <v>10</v>
      </c>
      <c r="BA28" s="532">
        <f t="shared" si="29"/>
        <v>6.9082815257360259</v>
      </c>
      <c r="BB28" s="532">
        <f t="shared" si="26"/>
        <v>6.9082815257360259</v>
      </c>
      <c r="BC28" s="532">
        <f t="shared" si="6"/>
        <v>6.3062556873632483</v>
      </c>
      <c r="BD28" s="533">
        <f t="shared" si="7"/>
        <v>4.6317022691539176</v>
      </c>
      <c r="BF28" s="535" t="s">
        <v>16</v>
      </c>
      <c r="BG28" s="532">
        <f t="shared" si="8"/>
        <v>-45</v>
      </c>
      <c r="BH28" s="532">
        <f t="shared" si="9"/>
        <v>-20</v>
      </c>
      <c r="BI28" s="532">
        <f t="shared" si="10"/>
        <v>70</v>
      </c>
      <c r="BJ28" s="532">
        <f t="shared" si="11"/>
        <v>10</v>
      </c>
      <c r="BK28" s="532">
        <f t="shared" si="12"/>
        <v>5</v>
      </c>
      <c r="BL28" s="532">
        <f t="shared" si="13"/>
        <v>20</v>
      </c>
      <c r="BM28" s="532">
        <f t="shared" si="14"/>
        <v>13.816563051472052</v>
      </c>
      <c r="BN28" s="532">
        <f t="shared" si="15"/>
        <v>10.937957956517167</v>
      </c>
      <c r="BO28" s="532"/>
      <c r="BP28" s="565"/>
      <c r="BQ28" s="559"/>
      <c r="BR28" s="523"/>
      <c r="BS28" s="818"/>
      <c r="BT28" s="818"/>
      <c r="BU28" s="818"/>
      <c r="BV28" s="818"/>
      <c r="BW28" s="818"/>
      <c r="BX28" s="818"/>
      <c r="BY28" s="818"/>
      <c r="BZ28" s="818"/>
      <c r="CA28" s="818"/>
      <c r="CB28" s="818"/>
      <c r="CC28" s="818"/>
      <c r="CD28" s="818"/>
      <c r="CE28" s="818"/>
      <c r="CF28" s="818"/>
      <c r="CG28" s="818"/>
      <c r="CH28" s="818"/>
      <c r="CI28" s="818"/>
      <c r="CJ28" s="818"/>
      <c r="CK28" s="818"/>
      <c r="CL28" s="818"/>
      <c r="CM28" s="818"/>
      <c r="CN28" s="818"/>
      <c r="CO28" s="818"/>
      <c r="CP28" s="818"/>
      <c r="CQ28" s="818"/>
      <c r="CR28" s="818"/>
      <c r="CS28" s="818"/>
      <c r="CT28" s="829"/>
      <c r="CU28" s="818"/>
      <c r="CV28" s="818"/>
      <c r="CW28" s="818"/>
      <c r="CX28" s="820"/>
      <c r="CY28" s="820"/>
      <c r="CZ28" s="820"/>
      <c r="DA28" s="820"/>
      <c r="DB28" s="820"/>
      <c r="DC28" s="820"/>
      <c r="DD28" s="820"/>
      <c r="DE28" s="820"/>
      <c r="DF28" s="820"/>
      <c r="DG28" s="820"/>
      <c r="DH28" s="820"/>
    </row>
    <row r="29" spans="2:112" x14ac:dyDescent="0.2">
      <c r="B29" s="535" t="s">
        <v>17</v>
      </c>
      <c r="C29" s="532">
        <v>10</v>
      </c>
      <c r="D29" s="532">
        <v>-35</v>
      </c>
      <c r="E29" s="532">
        <v>5</v>
      </c>
      <c r="F29" s="532">
        <v>0</v>
      </c>
      <c r="G29" s="532">
        <v>-40</v>
      </c>
      <c r="H29" s="532">
        <v>5</v>
      </c>
      <c r="I29" s="726">
        <v>6.5179416857432164</v>
      </c>
      <c r="J29" s="726">
        <v>5.8553822804134112</v>
      </c>
      <c r="K29" s="726">
        <v>6.5054375260247763</v>
      </c>
      <c r="L29" s="559">
        <f t="shared" si="5"/>
        <v>-0.1016516313392356</v>
      </c>
      <c r="M29" s="559">
        <f t="shared" si="5"/>
        <v>0.11101841254427347</v>
      </c>
      <c r="N29" s="533"/>
      <c r="O29" s="532">
        <v>-10</v>
      </c>
      <c r="P29" s="532">
        <v>-10</v>
      </c>
      <c r="Q29" s="532">
        <v>0</v>
      </c>
      <c r="R29" s="532">
        <v>0</v>
      </c>
      <c r="S29" s="532">
        <v>0</v>
      </c>
      <c r="T29" s="532">
        <v>0</v>
      </c>
      <c r="U29" s="532">
        <v>0</v>
      </c>
      <c r="V29" s="532">
        <v>0</v>
      </c>
      <c r="W29" s="532">
        <v>0</v>
      </c>
      <c r="X29" s="532">
        <v>0</v>
      </c>
      <c r="Y29" s="532">
        <v>0</v>
      </c>
      <c r="Z29" s="532">
        <v>-20</v>
      </c>
      <c r="AA29" s="532">
        <v>-10</v>
      </c>
      <c r="AB29" s="532">
        <v>-10</v>
      </c>
      <c r="AC29" s="532">
        <v>0</v>
      </c>
      <c r="AD29" s="532">
        <v>0</v>
      </c>
      <c r="AE29" s="532">
        <v>0</v>
      </c>
      <c r="AF29" s="532">
        <v>0</v>
      </c>
      <c r="AG29" s="532">
        <v>1.6294854214358041</v>
      </c>
      <c r="AH29" s="532">
        <v>1.6294854214358041</v>
      </c>
      <c r="AI29" s="532">
        <v>1.6294854214358041</v>
      </c>
      <c r="AJ29" s="532">
        <v>1.6294854214358041</v>
      </c>
      <c r="AK29" s="532">
        <v>1.6099315963785745</v>
      </c>
      <c r="AL29" s="532">
        <v>1.3003293663057716</v>
      </c>
      <c r="AM29" s="532">
        <v>1.5480111503640139</v>
      </c>
      <c r="AN29" s="532">
        <v>1.3971101673650512</v>
      </c>
      <c r="AO29" s="532">
        <v>1.6263593815061941</v>
      </c>
      <c r="AP29" s="883"/>
      <c r="AQ29" s="532">
        <f t="shared" si="61"/>
        <v>-15</v>
      </c>
      <c r="AR29" s="532">
        <f t="shared" si="62"/>
        <v>-20</v>
      </c>
      <c r="AS29" s="532">
        <f t="shared" si="63"/>
        <v>0</v>
      </c>
      <c r="AT29" s="532">
        <f t="shared" si="64"/>
        <v>0</v>
      </c>
      <c r="AU29" s="532">
        <f t="shared" si="65"/>
        <v>0</v>
      </c>
      <c r="AV29" s="532">
        <f t="shared" si="66"/>
        <v>0</v>
      </c>
      <c r="AW29" s="532">
        <f t="shared" si="67"/>
        <v>-20</v>
      </c>
      <c r="AX29" s="532">
        <f t="shared" si="68"/>
        <v>-20</v>
      </c>
      <c r="AY29" s="532">
        <f t="shared" si="69"/>
        <v>0</v>
      </c>
      <c r="AZ29" s="532">
        <f t="shared" si="70"/>
        <v>0</v>
      </c>
      <c r="BA29" s="532">
        <f t="shared" si="29"/>
        <v>3.2589708428716082</v>
      </c>
      <c r="BB29" s="532">
        <f t="shared" si="26"/>
        <v>3.2589708428716082</v>
      </c>
      <c r="BC29" s="532">
        <f t="shared" si="6"/>
        <v>2.9102609626843461</v>
      </c>
      <c r="BD29" s="533">
        <f t="shared" si="7"/>
        <v>2.9451213177290652</v>
      </c>
      <c r="BF29" s="535" t="s">
        <v>17</v>
      </c>
      <c r="BG29" s="532">
        <f t="shared" si="8"/>
        <v>10</v>
      </c>
      <c r="BH29" s="532">
        <f t="shared" si="9"/>
        <v>-35</v>
      </c>
      <c r="BI29" s="532">
        <f t="shared" si="10"/>
        <v>5</v>
      </c>
      <c r="BJ29" s="532">
        <f t="shared" si="11"/>
        <v>0</v>
      </c>
      <c r="BK29" s="532">
        <f t="shared" si="12"/>
        <v>-40</v>
      </c>
      <c r="BL29" s="532">
        <f t="shared" si="13"/>
        <v>5</v>
      </c>
      <c r="BM29" s="532">
        <f t="shared" si="14"/>
        <v>6.5179416857432164</v>
      </c>
      <c r="BN29" s="532">
        <f t="shared" si="15"/>
        <v>5.8553822804134112</v>
      </c>
      <c r="BO29" s="532"/>
      <c r="BP29" s="565"/>
      <c r="BQ29" s="559"/>
      <c r="BR29" s="523"/>
      <c r="BS29" s="818"/>
      <c r="BT29" s="818"/>
      <c r="BU29" s="818"/>
      <c r="BV29" s="818"/>
      <c r="BW29" s="818"/>
      <c r="BX29" s="818"/>
      <c r="BY29" s="818"/>
      <c r="BZ29" s="818"/>
      <c r="CA29" s="818"/>
      <c r="CB29" s="818"/>
      <c r="CC29" s="818"/>
      <c r="CD29" s="818"/>
      <c r="CE29" s="818"/>
      <c r="CF29" s="818"/>
      <c r="CG29" s="818"/>
      <c r="CH29" s="818"/>
      <c r="CI29" s="818"/>
      <c r="CJ29" s="818"/>
      <c r="CK29" s="818"/>
      <c r="CL29" s="818"/>
      <c r="CM29" s="818"/>
      <c r="CN29" s="818"/>
      <c r="CO29" s="818"/>
      <c r="CP29" s="818"/>
      <c r="CQ29" s="818"/>
      <c r="CR29" s="818"/>
      <c r="CS29" s="818"/>
      <c r="CT29" s="829"/>
      <c r="CU29" s="818"/>
      <c r="CV29" s="818"/>
      <c r="CW29" s="818"/>
      <c r="CX29" s="820"/>
      <c r="CY29" s="820"/>
      <c r="CZ29" s="820"/>
      <c r="DA29" s="820"/>
      <c r="DB29" s="820"/>
      <c r="DC29" s="820"/>
      <c r="DD29" s="820"/>
      <c r="DE29" s="820"/>
      <c r="DF29" s="820"/>
      <c r="DG29" s="820"/>
      <c r="DH29" s="820"/>
    </row>
    <row r="30" spans="2:112" x14ac:dyDescent="0.2">
      <c r="B30" s="535" t="s">
        <v>18</v>
      </c>
      <c r="C30" s="532">
        <v>80</v>
      </c>
      <c r="D30" s="532">
        <v>-5</v>
      </c>
      <c r="E30" s="532">
        <v>45</v>
      </c>
      <c r="F30" s="532">
        <v>80</v>
      </c>
      <c r="G30" s="532">
        <v>45</v>
      </c>
      <c r="H30" s="532">
        <v>10</v>
      </c>
      <c r="I30" s="726">
        <v>66.120736878098015</v>
      </c>
      <c r="J30" s="726">
        <v>35.272223682654726</v>
      </c>
      <c r="K30" s="726">
        <v>23.010630916072074</v>
      </c>
      <c r="L30" s="559">
        <f t="shared" si="5"/>
        <v>-0.46654823663439271</v>
      </c>
      <c r="M30" s="559">
        <f t="shared" si="5"/>
        <v>-0.34762743843145749</v>
      </c>
      <c r="N30" s="533"/>
      <c r="O30" s="532">
        <v>0</v>
      </c>
      <c r="P30" s="532">
        <v>0</v>
      </c>
      <c r="Q30" s="532">
        <v>10</v>
      </c>
      <c r="R30" s="532">
        <v>10</v>
      </c>
      <c r="S30" s="532">
        <v>10</v>
      </c>
      <c r="T30" s="532">
        <v>10</v>
      </c>
      <c r="U30" s="532">
        <v>20</v>
      </c>
      <c r="V30" s="532">
        <v>20</v>
      </c>
      <c r="W30" s="532">
        <v>20</v>
      </c>
      <c r="X30" s="532">
        <v>20</v>
      </c>
      <c r="Y30" s="532">
        <v>10</v>
      </c>
      <c r="Z30" s="532">
        <v>10</v>
      </c>
      <c r="AA30" s="532">
        <v>10</v>
      </c>
      <c r="AB30" s="532">
        <v>10</v>
      </c>
      <c r="AC30" s="532">
        <v>0</v>
      </c>
      <c r="AD30" s="532">
        <v>0</v>
      </c>
      <c r="AE30" s="532">
        <v>0</v>
      </c>
      <c r="AF30" s="532">
        <v>0</v>
      </c>
      <c r="AG30" s="532">
        <v>16.530184219524504</v>
      </c>
      <c r="AH30" s="532">
        <v>16.530184219524504</v>
      </c>
      <c r="AI30" s="532">
        <v>16.530184219524504</v>
      </c>
      <c r="AJ30" s="532">
        <v>16.530184219524504</v>
      </c>
      <c r="AK30" s="532">
        <v>11.103713504076577</v>
      </c>
      <c r="AL30" s="532">
        <v>6.397638167210439</v>
      </c>
      <c r="AM30" s="532">
        <v>8.2316731352394363</v>
      </c>
      <c r="AN30" s="532">
        <v>9.5391988761282747</v>
      </c>
      <c r="AO30" s="532">
        <v>5.7526577290180185</v>
      </c>
      <c r="AP30" s="883"/>
      <c r="AQ30" s="532">
        <f t="shared" si="61"/>
        <v>-5</v>
      </c>
      <c r="AR30" s="532">
        <f t="shared" si="62"/>
        <v>0</v>
      </c>
      <c r="AS30" s="532">
        <f t="shared" si="63"/>
        <v>20</v>
      </c>
      <c r="AT30" s="532">
        <f t="shared" si="64"/>
        <v>20</v>
      </c>
      <c r="AU30" s="532">
        <f t="shared" si="65"/>
        <v>40</v>
      </c>
      <c r="AV30" s="532">
        <f t="shared" si="66"/>
        <v>40</v>
      </c>
      <c r="AW30" s="532">
        <f t="shared" si="67"/>
        <v>20</v>
      </c>
      <c r="AX30" s="532">
        <f t="shared" si="68"/>
        <v>20</v>
      </c>
      <c r="AY30" s="532">
        <f t="shared" si="69"/>
        <v>0</v>
      </c>
      <c r="AZ30" s="532">
        <f t="shared" si="70"/>
        <v>0</v>
      </c>
      <c r="BA30" s="532">
        <f t="shared" si="29"/>
        <v>33.060368439049007</v>
      </c>
      <c r="BB30" s="532">
        <f t="shared" si="26"/>
        <v>33.060368439049007</v>
      </c>
      <c r="BC30" s="532">
        <f t="shared" si="6"/>
        <v>17.501351671287015</v>
      </c>
      <c r="BD30" s="533">
        <f t="shared" si="7"/>
        <v>17.770872011367711</v>
      </c>
      <c r="BF30" s="535" t="s">
        <v>18</v>
      </c>
      <c r="BG30" s="532">
        <f t="shared" si="8"/>
        <v>80</v>
      </c>
      <c r="BH30" s="532">
        <f t="shared" si="9"/>
        <v>-5</v>
      </c>
      <c r="BI30" s="532">
        <f t="shared" si="10"/>
        <v>45</v>
      </c>
      <c r="BJ30" s="532">
        <f t="shared" si="11"/>
        <v>80</v>
      </c>
      <c r="BK30" s="532">
        <f t="shared" si="12"/>
        <v>45</v>
      </c>
      <c r="BL30" s="532">
        <f t="shared" si="13"/>
        <v>10</v>
      </c>
      <c r="BM30" s="532">
        <f t="shared" si="14"/>
        <v>66.120736878098015</v>
      </c>
      <c r="BN30" s="532">
        <f t="shared" si="15"/>
        <v>35.272223682654726</v>
      </c>
      <c r="BO30" s="532"/>
      <c r="BP30" s="565"/>
      <c r="BQ30" s="559"/>
      <c r="BR30" s="523"/>
      <c r="BS30" s="818"/>
      <c r="BT30" s="818"/>
      <c r="BU30" s="818"/>
      <c r="BV30" s="818"/>
      <c r="BW30" s="818"/>
      <c r="BX30" s="818"/>
      <c r="BY30" s="818"/>
      <c r="BZ30" s="818"/>
      <c r="CA30" s="818"/>
      <c r="CB30" s="818"/>
      <c r="CC30" s="818"/>
      <c r="CD30" s="818"/>
      <c r="CE30" s="818"/>
      <c r="CF30" s="818"/>
      <c r="CG30" s="818"/>
      <c r="CH30" s="818"/>
      <c r="CI30" s="818"/>
      <c r="CJ30" s="818"/>
      <c r="CK30" s="818"/>
      <c r="CL30" s="818"/>
      <c r="CM30" s="818"/>
      <c r="CN30" s="818"/>
      <c r="CO30" s="818"/>
      <c r="CP30" s="818"/>
      <c r="CQ30" s="818"/>
      <c r="CR30" s="818"/>
      <c r="CS30" s="818"/>
      <c r="CT30" s="825"/>
      <c r="CU30" s="818"/>
      <c r="CV30" s="818"/>
      <c r="CW30" s="818"/>
      <c r="CX30" s="820"/>
      <c r="CY30" s="820"/>
      <c r="CZ30" s="820"/>
      <c r="DA30" s="820"/>
      <c r="DB30" s="820"/>
      <c r="DC30" s="820"/>
      <c r="DD30" s="820"/>
      <c r="DE30" s="820"/>
      <c r="DF30" s="820"/>
      <c r="DG30" s="820"/>
      <c r="DH30" s="820"/>
    </row>
    <row r="31" spans="2:112" x14ac:dyDescent="0.2">
      <c r="B31" s="401" t="s">
        <v>19</v>
      </c>
      <c r="C31" s="403">
        <v>-35</v>
      </c>
      <c r="D31" s="403">
        <v>95</v>
      </c>
      <c r="E31" s="403">
        <v>110</v>
      </c>
      <c r="F31" s="403">
        <v>35</v>
      </c>
      <c r="G31" s="403">
        <v>35</v>
      </c>
      <c r="H31" s="403">
        <v>145</v>
      </c>
      <c r="I31" s="1012">
        <v>102.61591196981455</v>
      </c>
      <c r="J31" s="1012">
        <v>51.556249869683498</v>
      </c>
      <c r="K31" s="1012">
        <v>108.82924939353998</v>
      </c>
      <c r="L31" s="568">
        <f t="shared" si="5"/>
        <v>-0.4975803568860816</v>
      </c>
      <c r="M31" s="568">
        <f t="shared" si="5"/>
        <v>1.1108837370565734</v>
      </c>
      <c r="N31" s="533"/>
      <c r="O31" s="403">
        <v>25</v>
      </c>
      <c r="P31" s="403">
        <v>25</v>
      </c>
      <c r="Q31" s="403">
        <v>30</v>
      </c>
      <c r="R31" s="403">
        <v>25</v>
      </c>
      <c r="S31" s="403">
        <v>25</v>
      </c>
      <c r="T31" s="403">
        <v>25</v>
      </c>
      <c r="U31" s="403">
        <v>10</v>
      </c>
      <c r="V31" s="403">
        <v>10</v>
      </c>
      <c r="W31" s="403">
        <v>10</v>
      </c>
      <c r="X31" s="403">
        <v>10</v>
      </c>
      <c r="Y31" s="403">
        <v>10</v>
      </c>
      <c r="Z31" s="403">
        <v>10</v>
      </c>
      <c r="AA31" s="403">
        <v>10</v>
      </c>
      <c r="AB31" s="403">
        <v>10</v>
      </c>
      <c r="AC31" s="403">
        <v>35</v>
      </c>
      <c r="AD31" s="403">
        <v>35</v>
      </c>
      <c r="AE31" s="403">
        <v>35</v>
      </c>
      <c r="AF31" s="403">
        <v>35</v>
      </c>
      <c r="AG31" s="403">
        <v>25.653977992453637</v>
      </c>
      <c r="AH31" s="403">
        <v>25.653977992453637</v>
      </c>
      <c r="AI31" s="403">
        <v>25.653977992453637</v>
      </c>
      <c r="AJ31" s="403">
        <v>25.653977992453637</v>
      </c>
      <c r="AK31" s="403">
        <v>10.5863623479128</v>
      </c>
      <c r="AL31" s="403">
        <v>8.5076267399872556</v>
      </c>
      <c r="AM31" s="403">
        <v>10.170615226327691</v>
      </c>
      <c r="AN31" s="403">
        <v>22.291645555455752</v>
      </c>
      <c r="AO31" s="403">
        <v>10.370670549545713</v>
      </c>
      <c r="AP31" s="883"/>
      <c r="AQ31" s="403">
        <f t="shared" si="61"/>
        <v>45</v>
      </c>
      <c r="AR31" s="403">
        <f t="shared" si="62"/>
        <v>50</v>
      </c>
      <c r="AS31" s="403">
        <f t="shared" si="63"/>
        <v>55</v>
      </c>
      <c r="AT31" s="403">
        <f t="shared" si="64"/>
        <v>50</v>
      </c>
      <c r="AU31" s="403">
        <f t="shared" si="65"/>
        <v>20</v>
      </c>
      <c r="AV31" s="403">
        <f t="shared" si="66"/>
        <v>20</v>
      </c>
      <c r="AW31" s="403">
        <f t="shared" si="67"/>
        <v>20</v>
      </c>
      <c r="AX31" s="403">
        <f t="shared" si="68"/>
        <v>20</v>
      </c>
      <c r="AY31" s="403">
        <f t="shared" si="69"/>
        <v>70</v>
      </c>
      <c r="AZ31" s="403">
        <f t="shared" si="70"/>
        <v>70</v>
      </c>
      <c r="BA31" s="403">
        <f t="shared" si="29"/>
        <v>51.307955984907274</v>
      </c>
      <c r="BB31" s="403">
        <f t="shared" si="26"/>
        <v>51.307955984907274</v>
      </c>
      <c r="BC31" s="403">
        <f t="shared" si="6"/>
        <v>19.093989087900056</v>
      </c>
      <c r="BD31" s="909">
        <f t="shared" si="7"/>
        <v>32.462260781783442</v>
      </c>
      <c r="BF31" s="401" t="s">
        <v>19</v>
      </c>
      <c r="BG31" s="403">
        <f t="shared" si="8"/>
        <v>-35</v>
      </c>
      <c r="BH31" s="403">
        <f t="shared" si="9"/>
        <v>95</v>
      </c>
      <c r="BI31" s="403">
        <f t="shared" si="10"/>
        <v>110</v>
      </c>
      <c r="BJ31" s="403">
        <f t="shared" si="11"/>
        <v>35</v>
      </c>
      <c r="BK31" s="403">
        <f t="shared" si="12"/>
        <v>35</v>
      </c>
      <c r="BL31" s="403">
        <f t="shared" si="13"/>
        <v>145</v>
      </c>
      <c r="BM31" s="403">
        <f t="shared" si="14"/>
        <v>102.61591196981455</v>
      </c>
      <c r="BN31" s="403">
        <f t="shared" si="15"/>
        <v>51.556249869683498</v>
      </c>
      <c r="BO31" s="403"/>
      <c r="BP31" s="567"/>
      <c r="BQ31" s="568"/>
      <c r="BR31" s="523"/>
      <c r="BS31" s="826"/>
      <c r="BT31" s="826"/>
      <c r="BU31" s="826"/>
      <c r="BV31" s="826"/>
      <c r="BW31" s="826"/>
      <c r="BX31" s="826"/>
      <c r="BY31" s="826"/>
      <c r="BZ31" s="826"/>
      <c r="CA31" s="826"/>
      <c r="CB31" s="826"/>
      <c r="CC31" s="826"/>
      <c r="CD31" s="826"/>
      <c r="CE31" s="826"/>
      <c r="CF31" s="826"/>
      <c r="CG31" s="826"/>
      <c r="CH31" s="826"/>
      <c r="CI31" s="826"/>
      <c r="CJ31" s="826"/>
      <c r="CK31" s="826"/>
      <c r="CL31" s="826"/>
      <c r="CM31" s="826"/>
      <c r="CN31" s="826"/>
      <c r="CO31" s="826"/>
      <c r="CP31" s="826"/>
      <c r="CQ31" s="826"/>
      <c r="CR31" s="826"/>
      <c r="CS31" s="826"/>
      <c r="CT31" s="912"/>
      <c r="CU31" s="826"/>
      <c r="CV31" s="826"/>
      <c r="CW31" s="826"/>
      <c r="CX31" s="826"/>
      <c r="CY31" s="826"/>
      <c r="CZ31" s="826"/>
      <c r="DA31" s="826"/>
      <c r="DB31" s="826"/>
      <c r="DC31" s="826"/>
      <c r="DD31" s="826"/>
      <c r="DE31" s="826"/>
      <c r="DF31" s="826"/>
      <c r="DG31" s="826"/>
      <c r="DH31" s="826"/>
    </row>
    <row r="32" spans="2:112" x14ac:dyDescent="0.2">
      <c r="B32" s="530" t="s">
        <v>10</v>
      </c>
      <c r="C32" s="524">
        <v>195</v>
      </c>
      <c r="D32" s="524">
        <v>215</v>
      </c>
      <c r="E32" s="524">
        <v>205</v>
      </c>
      <c r="F32" s="524">
        <v>195</v>
      </c>
      <c r="G32" s="524">
        <v>210</v>
      </c>
      <c r="H32" s="524">
        <v>205</v>
      </c>
      <c r="I32" s="881">
        <v>144.92726537168099</v>
      </c>
      <c r="J32" s="881">
        <v>130.05569544114712</v>
      </c>
      <c r="K32" s="881">
        <v>126.92817304137868</v>
      </c>
      <c r="L32" s="563">
        <f t="shared" si="5"/>
        <v>-0.10261402429966637</v>
      </c>
      <c r="M32" s="563">
        <f t="shared" si="5"/>
        <v>-2.4047562001494271E-2</v>
      </c>
      <c r="N32" s="533"/>
      <c r="O32" s="524">
        <v>55</v>
      </c>
      <c r="P32" s="524">
        <v>60</v>
      </c>
      <c r="Q32" s="524">
        <v>60</v>
      </c>
      <c r="R32" s="524">
        <v>50</v>
      </c>
      <c r="S32" s="524">
        <v>50</v>
      </c>
      <c r="T32" s="524">
        <v>50</v>
      </c>
      <c r="U32" s="524">
        <v>50</v>
      </c>
      <c r="V32" s="524">
        <v>50</v>
      </c>
      <c r="W32" s="524">
        <v>50</v>
      </c>
      <c r="X32" s="524">
        <v>50</v>
      </c>
      <c r="Y32" s="524">
        <v>55</v>
      </c>
      <c r="Z32" s="524">
        <v>50</v>
      </c>
      <c r="AA32" s="524">
        <v>50</v>
      </c>
      <c r="AB32" s="524">
        <v>65</v>
      </c>
      <c r="AC32" s="524">
        <v>55</v>
      </c>
      <c r="AD32" s="524">
        <v>50</v>
      </c>
      <c r="AE32" s="524">
        <v>50</v>
      </c>
      <c r="AF32" s="524">
        <v>55</v>
      </c>
      <c r="AG32" s="524">
        <v>35.089784719999997</v>
      </c>
      <c r="AH32" s="524">
        <v>35.739224099999994</v>
      </c>
      <c r="AI32" s="524">
        <v>37.529548059999996</v>
      </c>
      <c r="AJ32" s="524">
        <v>36.166362800000002</v>
      </c>
      <c r="AK32" s="524">
        <v>31.910174679999997</v>
      </c>
      <c r="AL32" s="524">
        <v>29.487671120000002</v>
      </c>
      <c r="AM32" s="524">
        <v>33.338318880000003</v>
      </c>
      <c r="AN32" s="524">
        <v>35.31190908</v>
      </c>
      <c r="AO32" s="524">
        <v>32.073469567999993</v>
      </c>
      <c r="AP32" s="883"/>
      <c r="AQ32" s="524">
        <f t="shared" ref="AQ32:AT32" si="71">SUM(AQ33:AQ37)</f>
        <v>100</v>
      </c>
      <c r="AR32" s="524">
        <f t="shared" si="71"/>
        <v>115</v>
      </c>
      <c r="AS32" s="524">
        <f t="shared" si="71"/>
        <v>110</v>
      </c>
      <c r="AT32" s="524">
        <f t="shared" si="71"/>
        <v>100</v>
      </c>
      <c r="AU32" s="524">
        <f>SUM(AU33:AU37)</f>
        <v>100</v>
      </c>
      <c r="AV32" s="524">
        <f t="shared" ref="AV32:AY32" si="72">SUM(AV33:AV37)</f>
        <v>100</v>
      </c>
      <c r="AW32" s="524">
        <f t="shared" si="72"/>
        <v>105</v>
      </c>
      <c r="AX32" s="524">
        <f t="shared" si="72"/>
        <v>115</v>
      </c>
      <c r="AY32" s="524">
        <f t="shared" si="72"/>
        <v>105</v>
      </c>
      <c r="AZ32" s="524">
        <f>SUM(AZ33:AZ37)</f>
        <v>105</v>
      </c>
      <c r="BA32" s="524">
        <f t="shared" si="29"/>
        <v>70.829008819999984</v>
      </c>
      <c r="BB32" s="524">
        <f>AI32+AJ32</f>
        <v>73.695910859999998</v>
      </c>
      <c r="BC32" s="524">
        <f>AK32+AL32</f>
        <v>61.397845799999999</v>
      </c>
      <c r="BD32" s="524">
        <f t="shared" si="7"/>
        <v>68.650227959999995</v>
      </c>
      <c r="BF32" s="530" t="s">
        <v>10</v>
      </c>
      <c r="BG32" s="524">
        <f t="shared" si="8"/>
        <v>195</v>
      </c>
      <c r="BH32" s="524">
        <f t="shared" si="9"/>
        <v>215</v>
      </c>
      <c r="BI32" s="524">
        <f t="shared" si="10"/>
        <v>205</v>
      </c>
      <c r="BJ32" s="524">
        <f t="shared" si="11"/>
        <v>195</v>
      </c>
      <c r="BK32" s="524">
        <f t="shared" si="12"/>
        <v>210</v>
      </c>
      <c r="BL32" s="524">
        <f t="shared" si="13"/>
        <v>205</v>
      </c>
      <c r="BM32" s="524">
        <f t="shared" si="14"/>
        <v>144.92726537168099</v>
      </c>
      <c r="BN32" s="524">
        <f t="shared" si="15"/>
        <v>130.05569544114712</v>
      </c>
      <c r="BO32" s="524">
        <f>K32</f>
        <v>126.92817304137868</v>
      </c>
      <c r="BP32" s="563">
        <f t="shared" si="30"/>
        <v>-0.10261402429966637</v>
      </c>
      <c r="BQ32" s="563">
        <f>M32</f>
        <v>-2.4047562001494271E-2</v>
      </c>
      <c r="BR32" s="541"/>
      <c r="BS32" s="823">
        <f t="shared" ref="BS32:CS32" si="73">O32</f>
        <v>55</v>
      </c>
      <c r="BT32" s="823">
        <f t="shared" si="73"/>
        <v>60</v>
      </c>
      <c r="BU32" s="823">
        <f t="shared" si="73"/>
        <v>60</v>
      </c>
      <c r="BV32" s="823">
        <f t="shared" si="73"/>
        <v>50</v>
      </c>
      <c r="BW32" s="823">
        <f t="shared" si="73"/>
        <v>50</v>
      </c>
      <c r="BX32" s="823">
        <f t="shared" si="73"/>
        <v>50</v>
      </c>
      <c r="BY32" s="823">
        <f t="shared" si="73"/>
        <v>50</v>
      </c>
      <c r="BZ32" s="823">
        <f t="shared" si="73"/>
        <v>50</v>
      </c>
      <c r="CA32" s="823">
        <f t="shared" si="73"/>
        <v>50</v>
      </c>
      <c r="CB32" s="823">
        <f t="shared" si="73"/>
        <v>50</v>
      </c>
      <c r="CC32" s="823">
        <f t="shared" si="73"/>
        <v>55</v>
      </c>
      <c r="CD32" s="823">
        <f t="shared" si="73"/>
        <v>50</v>
      </c>
      <c r="CE32" s="823">
        <f t="shared" si="73"/>
        <v>50</v>
      </c>
      <c r="CF32" s="823">
        <f t="shared" si="73"/>
        <v>65</v>
      </c>
      <c r="CG32" s="823">
        <f t="shared" si="73"/>
        <v>55</v>
      </c>
      <c r="CH32" s="823">
        <f t="shared" si="73"/>
        <v>50</v>
      </c>
      <c r="CI32" s="823">
        <f t="shared" si="73"/>
        <v>50</v>
      </c>
      <c r="CJ32" s="823">
        <f t="shared" si="73"/>
        <v>55</v>
      </c>
      <c r="CK32" s="823">
        <f t="shared" si="73"/>
        <v>35.089784719999997</v>
      </c>
      <c r="CL32" s="823">
        <f t="shared" si="73"/>
        <v>35.739224099999994</v>
      </c>
      <c r="CM32" s="823">
        <f t="shared" si="73"/>
        <v>37.529548059999996</v>
      </c>
      <c r="CN32" s="823">
        <f t="shared" si="73"/>
        <v>36.166362800000002</v>
      </c>
      <c r="CO32" s="823">
        <f t="shared" si="73"/>
        <v>31.910174679999997</v>
      </c>
      <c r="CP32" s="823">
        <f t="shared" si="73"/>
        <v>29.487671120000002</v>
      </c>
      <c r="CQ32" s="823">
        <f t="shared" si="73"/>
        <v>33.338318880000003</v>
      </c>
      <c r="CR32" s="823">
        <f t="shared" si="73"/>
        <v>35.31190908</v>
      </c>
      <c r="CS32" s="823">
        <f t="shared" si="73"/>
        <v>32.073469567999993</v>
      </c>
      <c r="CT32" s="824"/>
      <c r="CU32" s="823">
        <f t="shared" ref="CU32:DH32" si="74">AQ32</f>
        <v>100</v>
      </c>
      <c r="CV32" s="823">
        <f t="shared" si="74"/>
        <v>115</v>
      </c>
      <c r="CW32" s="823">
        <f t="shared" si="74"/>
        <v>110</v>
      </c>
      <c r="CX32" s="823">
        <f t="shared" si="74"/>
        <v>100</v>
      </c>
      <c r="CY32" s="823">
        <f t="shared" si="74"/>
        <v>100</v>
      </c>
      <c r="CZ32" s="823">
        <f t="shared" si="74"/>
        <v>100</v>
      </c>
      <c r="DA32" s="823">
        <f t="shared" si="74"/>
        <v>105</v>
      </c>
      <c r="DB32" s="823">
        <f t="shared" si="74"/>
        <v>115</v>
      </c>
      <c r="DC32" s="823">
        <f t="shared" si="74"/>
        <v>105</v>
      </c>
      <c r="DD32" s="823">
        <f t="shared" si="74"/>
        <v>105</v>
      </c>
      <c r="DE32" s="823">
        <f t="shared" si="74"/>
        <v>70.829008819999984</v>
      </c>
      <c r="DF32" s="823">
        <f t="shared" si="74"/>
        <v>73.695910859999998</v>
      </c>
      <c r="DG32" s="823">
        <f t="shared" si="74"/>
        <v>61.397845799999999</v>
      </c>
      <c r="DH32" s="823">
        <f t="shared" si="74"/>
        <v>68.650227959999995</v>
      </c>
    </row>
    <row r="33" spans="2:112" x14ac:dyDescent="0.2">
      <c r="B33" s="535" t="s">
        <v>15</v>
      </c>
      <c r="C33" s="532">
        <v>10</v>
      </c>
      <c r="D33" s="532">
        <v>15</v>
      </c>
      <c r="E33" s="532">
        <v>15</v>
      </c>
      <c r="F33" s="532">
        <v>10</v>
      </c>
      <c r="G33" s="532">
        <v>15</v>
      </c>
      <c r="H33" s="532">
        <v>15</v>
      </c>
      <c r="I33" s="726">
        <v>38.260798058123783</v>
      </c>
      <c r="J33" s="726">
        <v>35.061037769109724</v>
      </c>
      <c r="K33" s="726">
        <v>33.382109509882596</v>
      </c>
      <c r="L33" s="559">
        <f t="shared" si="5"/>
        <v>-8.3630254762411149E-2</v>
      </c>
      <c r="M33" s="559">
        <f t="shared" si="5"/>
        <v>-4.788586893187563E-2</v>
      </c>
      <c r="N33" s="533"/>
      <c r="O33" s="532">
        <v>5</v>
      </c>
      <c r="P33" s="532">
        <v>5</v>
      </c>
      <c r="Q33" s="532">
        <v>5</v>
      </c>
      <c r="R33" s="532">
        <v>5</v>
      </c>
      <c r="S33" s="532">
        <v>5</v>
      </c>
      <c r="T33" s="532">
        <v>5</v>
      </c>
      <c r="U33" s="532">
        <v>5</v>
      </c>
      <c r="V33" s="532">
        <v>5</v>
      </c>
      <c r="W33" s="532">
        <v>5</v>
      </c>
      <c r="X33" s="532">
        <v>5</v>
      </c>
      <c r="Y33" s="532">
        <v>5</v>
      </c>
      <c r="Z33" s="532">
        <v>5</v>
      </c>
      <c r="AA33" s="532">
        <v>5</v>
      </c>
      <c r="AB33" s="532">
        <v>5</v>
      </c>
      <c r="AC33" s="532">
        <v>5</v>
      </c>
      <c r="AD33" s="532">
        <v>5</v>
      </c>
      <c r="AE33" s="532">
        <v>5</v>
      </c>
      <c r="AF33" s="532">
        <v>5</v>
      </c>
      <c r="AG33" s="532"/>
      <c r="AH33" s="532"/>
      <c r="AI33" s="532"/>
      <c r="AJ33" s="532"/>
      <c r="AK33" s="532"/>
      <c r="AL33" s="532"/>
      <c r="AM33" s="532"/>
      <c r="AN33" s="532"/>
      <c r="AO33" s="532"/>
      <c r="AP33" s="883"/>
      <c r="AQ33" s="532">
        <f t="shared" ref="AQ33:AQ37" si="75">D33-AR33</f>
        <v>5</v>
      </c>
      <c r="AR33" s="532">
        <f t="shared" ref="AR33:AR37" si="76">SUM(O33:P33)</f>
        <v>10</v>
      </c>
      <c r="AS33" s="532">
        <f t="shared" ref="AS33:AS37" si="77">SUM(Q33:R33)</f>
        <v>10</v>
      </c>
      <c r="AT33" s="782">
        <f t="shared" ref="AT33:AT37" si="78">SUM(S33:T33)</f>
        <v>10</v>
      </c>
      <c r="AU33" s="532">
        <f t="shared" ref="AU33:AU37" si="79">SUM(U33:V33)</f>
        <v>10</v>
      </c>
      <c r="AV33" s="532">
        <f t="shared" ref="AV33:AV37" si="80">SUM(W33:X33)</f>
        <v>10</v>
      </c>
      <c r="AW33" s="532">
        <f t="shared" ref="AW33:AW37" si="81">SUM(Y33:Z33)</f>
        <v>10</v>
      </c>
      <c r="AX33" s="532">
        <f t="shared" ref="AX33:AX37" si="82">SUM(AA33:AB33)</f>
        <v>10</v>
      </c>
      <c r="AY33" s="532">
        <f t="shared" ref="AY33:AY37" si="83">SUM(AC33:AD33)</f>
        <v>10</v>
      </c>
      <c r="AZ33" s="532">
        <f t="shared" ref="AZ33:AZ37" si="84">SUM(AE33:AF33)</f>
        <v>10</v>
      </c>
      <c r="BA33" s="532"/>
      <c r="BB33" s="532"/>
      <c r="BC33" s="532"/>
      <c r="BD33" s="524"/>
      <c r="BF33" s="535" t="s">
        <v>15</v>
      </c>
      <c r="BG33" s="532">
        <f t="shared" si="8"/>
        <v>10</v>
      </c>
      <c r="BH33" s="532">
        <f t="shared" si="9"/>
        <v>15</v>
      </c>
      <c r="BI33" s="532">
        <f t="shared" si="10"/>
        <v>15</v>
      </c>
      <c r="BJ33" s="532">
        <f t="shared" si="11"/>
        <v>10</v>
      </c>
      <c r="BK33" s="532">
        <f t="shared" si="12"/>
        <v>15</v>
      </c>
      <c r="BL33" s="532">
        <f t="shared" si="13"/>
        <v>15</v>
      </c>
      <c r="BM33" s="532">
        <f t="shared" si="14"/>
        <v>38.260798058123783</v>
      </c>
      <c r="BN33" s="532">
        <f t="shared" si="15"/>
        <v>35.061037769109724</v>
      </c>
      <c r="BO33" s="532"/>
      <c r="BP33" s="565"/>
      <c r="BQ33" s="559"/>
      <c r="BR33" s="523"/>
      <c r="BS33" s="818"/>
      <c r="BT33" s="818"/>
      <c r="BU33" s="818"/>
      <c r="BV33" s="818"/>
      <c r="BW33" s="818"/>
      <c r="BX33" s="818"/>
      <c r="BY33" s="818"/>
      <c r="BZ33" s="818"/>
      <c r="CA33" s="818"/>
      <c r="CB33" s="818"/>
      <c r="CC33" s="818"/>
      <c r="CD33" s="818"/>
      <c r="CE33" s="818"/>
      <c r="CF33" s="818"/>
      <c r="CG33" s="818"/>
      <c r="CH33" s="818"/>
      <c r="CI33" s="818"/>
      <c r="CJ33" s="818"/>
      <c r="CK33" s="818"/>
      <c r="CL33" s="818"/>
      <c r="CM33" s="818"/>
      <c r="CN33" s="818"/>
      <c r="CO33" s="818"/>
      <c r="CP33" s="818"/>
      <c r="CQ33" s="818"/>
      <c r="CR33" s="818"/>
      <c r="CS33" s="818"/>
      <c r="CT33" s="829"/>
      <c r="CU33" s="818"/>
      <c r="CV33" s="818"/>
      <c r="CW33" s="818"/>
      <c r="CX33" s="820"/>
      <c r="CY33" s="820"/>
      <c r="CZ33" s="820"/>
      <c r="DA33" s="820"/>
      <c r="DB33" s="820"/>
      <c r="DC33" s="820"/>
      <c r="DD33" s="820"/>
      <c r="DE33" s="820"/>
      <c r="DF33" s="820"/>
      <c r="DG33" s="820"/>
      <c r="DH33" s="820"/>
    </row>
    <row r="34" spans="2:112" x14ac:dyDescent="0.2">
      <c r="B34" s="535" t="s">
        <v>16</v>
      </c>
      <c r="C34" s="532">
        <v>5</v>
      </c>
      <c r="D34" s="532">
        <v>10</v>
      </c>
      <c r="E34" s="532">
        <v>10</v>
      </c>
      <c r="F34" s="532">
        <v>10</v>
      </c>
      <c r="G34" s="532">
        <v>10</v>
      </c>
      <c r="H34" s="532">
        <v>10</v>
      </c>
      <c r="I34" s="726">
        <v>27.391253155247707</v>
      </c>
      <c r="J34" s="726">
        <v>22.924746702200743</v>
      </c>
      <c r="K34" s="726">
        <v>23.354783839613681</v>
      </c>
      <c r="L34" s="559">
        <f t="shared" si="5"/>
        <v>-0.16306323875478679</v>
      </c>
      <c r="M34" s="559">
        <f t="shared" si="5"/>
        <v>1.8758642919777913E-2</v>
      </c>
      <c r="N34" s="533"/>
      <c r="O34" s="532">
        <v>0</v>
      </c>
      <c r="P34" s="532">
        <v>5</v>
      </c>
      <c r="Q34" s="532">
        <v>5</v>
      </c>
      <c r="R34" s="532">
        <v>0</v>
      </c>
      <c r="S34" s="532">
        <v>0</v>
      </c>
      <c r="T34" s="532">
        <v>0</v>
      </c>
      <c r="U34" s="532">
        <v>0</v>
      </c>
      <c r="V34" s="532">
        <v>0</v>
      </c>
      <c r="W34" s="532">
        <v>0</v>
      </c>
      <c r="X34" s="532">
        <v>0</v>
      </c>
      <c r="Y34" s="532">
        <v>5</v>
      </c>
      <c r="Z34" s="532">
        <v>0</v>
      </c>
      <c r="AA34" s="532">
        <v>0</v>
      </c>
      <c r="AB34" s="532">
        <v>5</v>
      </c>
      <c r="AC34" s="532">
        <v>5</v>
      </c>
      <c r="AD34" s="532">
        <v>0</v>
      </c>
      <c r="AE34" s="532">
        <v>0</v>
      </c>
      <c r="AF34" s="532">
        <v>5</v>
      </c>
      <c r="AG34" s="532"/>
      <c r="AH34" s="532"/>
      <c r="AI34" s="532"/>
      <c r="AJ34" s="532"/>
      <c r="AK34" s="532"/>
      <c r="AL34" s="532"/>
      <c r="AM34" s="532"/>
      <c r="AN34" s="532"/>
      <c r="AO34" s="532"/>
      <c r="AP34" s="883"/>
      <c r="AQ34" s="532">
        <f t="shared" si="75"/>
        <v>5</v>
      </c>
      <c r="AR34" s="532">
        <f t="shared" si="76"/>
        <v>5</v>
      </c>
      <c r="AS34" s="532">
        <f t="shared" si="77"/>
        <v>5</v>
      </c>
      <c r="AT34" s="532">
        <f t="shared" si="78"/>
        <v>0</v>
      </c>
      <c r="AU34" s="532">
        <f t="shared" si="79"/>
        <v>0</v>
      </c>
      <c r="AV34" s="532">
        <f t="shared" si="80"/>
        <v>0</v>
      </c>
      <c r="AW34" s="532">
        <f t="shared" si="81"/>
        <v>5</v>
      </c>
      <c r="AX34" s="532">
        <f t="shared" si="82"/>
        <v>5</v>
      </c>
      <c r="AY34" s="532">
        <f t="shared" si="83"/>
        <v>5</v>
      </c>
      <c r="AZ34" s="532">
        <f t="shared" si="84"/>
        <v>5</v>
      </c>
      <c r="BA34" s="532"/>
      <c r="BB34" s="532"/>
      <c r="BC34" s="532"/>
      <c r="BD34" s="524"/>
      <c r="BF34" s="535" t="s">
        <v>16</v>
      </c>
      <c r="BG34" s="532">
        <f t="shared" si="8"/>
        <v>5</v>
      </c>
      <c r="BH34" s="532">
        <f t="shared" si="9"/>
        <v>10</v>
      </c>
      <c r="BI34" s="532">
        <f t="shared" si="10"/>
        <v>10</v>
      </c>
      <c r="BJ34" s="532">
        <f t="shared" si="11"/>
        <v>10</v>
      </c>
      <c r="BK34" s="532">
        <f t="shared" si="12"/>
        <v>10</v>
      </c>
      <c r="BL34" s="532">
        <f t="shared" si="13"/>
        <v>10</v>
      </c>
      <c r="BM34" s="532">
        <f t="shared" si="14"/>
        <v>27.391253155247707</v>
      </c>
      <c r="BN34" s="532">
        <f t="shared" si="15"/>
        <v>22.924746702200743</v>
      </c>
      <c r="BO34" s="532"/>
      <c r="BP34" s="565"/>
      <c r="BQ34" s="559"/>
      <c r="BR34" s="627"/>
      <c r="BS34" s="818"/>
      <c r="BT34" s="818"/>
      <c r="BU34" s="818"/>
      <c r="BV34" s="818"/>
      <c r="BW34" s="818"/>
      <c r="BX34" s="818"/>
      <c r="BY34" s="818"/>
      <c r="BZ34" s="818"/>
      <c r="CA34" s="818"/>
      <c r="CB34" s="818"/>
      <c r="CC34" s="818"/>
      <c r="CD34" s="818"/>
      <c r="CE34" s="818"/>
      <c r="CF34" s="818"/>
      <c r="CG34" s="818"/>
      <c r="CH34" s="818"/>
      <c r="CI34" s="818"/>
      <c r="CJ34" s="818"/>
      <c r="CK34" s="818"/>
      <c r="CL34" s="818"/>
      <c r="CM34" s="818"/>
      <c r="CN34" s="818"/>
      <c r="CO34" s="818"/>
      <c r="CP34" s="818"/>
      <c r="CQ34" s="818"/>
      <c r="CR34" s="818"/>
      <c r="CS34" s="818"/>
      <c r="CT34" s="829"/>
      <c r="CU34" s="818"/>
      <c r="CV34" s="818"/>
      <c r="CW34" s="818"/>
      <c r="CX34" s="820"/>
      <c r="CY34" s="820"/>
      <c r="CZ34" s="820"/>
      <c r="DA34" s="820"/>
      <c r="DB34" s="820"/>
      <c r="DC34" s="820"/>
      <c r="DD34" s="820"/>
      <c r="DE34" s="820"/>
      <c r="DF34" s="820"/>
      <c r="DG34" s="820"/>
      <c r="DH34" s="820"/>
    </row>
    <row r="35" spans="2:112" x14ac:dyDescent="0.2">
      <c r="B35" s="535" t="s">
        <v>17</v>
      </c>
      <c r="C35" s="532">
        <v>15</v>
      </c>
      <c r="D35" s="532">
        <v>15</v>
      </c>
      <c r="E35" s="532">
        <v>15</v>
      </c>
      <c r="F35" s="532">
        <v>15</v>
      </c>
      <c r="G35" s="532">
        <v>15</v>
      </c>
      <c r="H35" s="532">
        <v>15</v>
      </c>
      <c r="I35" s="726">
        <v>19.710108090548616</v>
      </c>
      <c r="J35" s="726">
        <v>16.231961930143388</v>
      </c>
      <c r="K35" s="726">
        <v>16.373734322337853</v>
      </c>
      <c r="L35" s="559">
        <f t="shared" si="5"/>
        <v>-0.17646509823419321</v>
      </c>
      <c r="M35" s="559">
        <f t="shared" si="5"/>
        <v>8.7341501171949165E-3</v>
      </c>
      <c r="N35" s="533"/>
      <c r="O35" s="532">
        <v>5</v>
      </c>
      <c r="P35" s="532">
        <v>5</v>
      </c>
      <c r="Q35" s="532">
        <v>5</v>
      </c>
      <c r="R35" s="532">
        <v>5</v>
      </c>
      <c r="S35" s="532">
        <v>5</v>
      </c>
      <c r="T35" s="532">
        <v>5</v>
      </c>
      <c r="U35" s="532">
        <v>5</v>
      </c>
      <c r="V35" s="532">
        <v>5</v>
      </c>
      <c r="W35" s="532">
        <v>5</v>
      </c>
      <c r="X35" s="532">
        <v>5</v>
      </c>
      <c r="Y35" s="532">
        <v>5</v>
      </c>
      <c r="Z35" s="532">
        <v>5</v>
      </c>
      <c r="AA35" s="532">
        <v>5</v>
      </c>
      <c r="AB35" s="532">
        <v>5</v>
      </c>
      <c r="AC35" s="532">
        <v>5</v>
      </c>
      <c r="AD35" s="532">
        <v>5</v>
      </c>
      <c r="AE35" s="532">
        <v>5</v>
      </c>
      <c r="AF35" s="532">
        <v>5</v>
      </c>
      <c r="AG35" s="532"/>
      <c r="AH35" s="532"/>
      <c r="AI35" s="532"/>
      <c r="AJ35" s="532"/>
      <c r="AK35" s="532"/>
      <c r="AL35" s="532"/>
      <c r="AM35" s="532"/>
      <c r="AN35" s="532"/>
      <c r="AO35" s="532"/>
      <c r="AP35" s="883"/>
      <c r="AQ35" s="532">
        <f t="shared" si="75"/>
        <v>5</v>
      </c>
      <c r="AR35" s="532">
        <f t="shared" si="76"/>
        <v>10</v>
      </c>
      <c r="AS35" s="532">
        <f t="shared" si="77"/>
        <v>10</v>
      </c>
      <c r="AT35" s="532">
        <f t="shared" si="78"/>
        <v>10</v>
      </c>
      <c r="AU35" s="532">
        <f t="shared" si="79"/>
        <v>10</v>
      </c>
      <c r="AV35" s="532">
        <f t="shared" si="80"/>
        <v>10</v>
      </c>
      <c r="AW35" s="532">
        <f t="shared" si="81"/>
        <v>10</v>
      </c>
      <c r="AX35" s="532">
        <f t="shared" si="82"/>
        <v>10</v>
      </c>
      <c r="AY35" s="532">
        <f t="shared" si="83"/>
        <v>10</v>
      </c>
      <c r="AZ35" s="532">
        <f t="shared" si="84"/>
        <v>10</v>
      </c>
      <c r="BA35" s="532"/>
      <c r="BB35" s="532"/>
      <c r="BC35" s="532"/>
      <c r="BD35" s="524"/>
      <c r="BF35" s="535" t="s">
        <v>17</v>
      </c>
      <c r="BG35" s="532">
        <f t="shared" si="8"/>
        <v>15</v>
      </c>
      <c r="BH35" s="532">
        <f t="shared" si="9"/>
        <v>15</v>
      </c>
      <c r="BI35" s="532">
        <f t="shared" si="10"/>
        <v>15</v>
      </c>
      <c r="BJ35" s="532">
        <f t="shared" si="11"/>
        <v>15</v>
      </c>
      <c r="BK35" s="532">
        <f t="shared" si="12"/>
        <v>15</v>
      </c>
      <c r="BL35" s="532">
        <f t="shared" si="13"/>
        <v>15</v>
      </c>
      <c r="BM35" s="532">
        <f t="shared" si="14"/>
        <v>19.710108090548616</v>
      </c>
      <c r="BN35" s="532">
        <f t="shared" si="15"/>
        <v>16.231961930143388</v>
      </c>
      <c r="BO35" s="532"/>
      <c r="BP35" s="565"/>
      <c r="BQ35" s="559"/>
      <c r="BR35" s="627"/>
      <c r="BS35" s="818"/>
      <c r="BT35" s="818"/>
      <c r="BU35" s="818"/>
      <c r="BV35" s="818"/>
      <c r="BW35" s="818"/>
      <c r="BX35" s="818"/>
      <c r="BY35" s="818"/>
      <c r="BZ35" s="818"/>
      <c r="CA35" s="818"/>
      <c r="CB35" s="818"/>
      <c r="CC35" s="818"/>
      <c r="CD35" s="818"/>
      <c r="CE35" s="818"/>
      <c r="CF35" s="818"/>
      <c r="CG35" s="818"/>
      <c r="CH35" s="818"/>
      <c r="CI35" s="818"/>
      <c r="CJ35" s="818"/>
      <c r="CK35" s="818"/>
      <c r="CL35" s="818"/>
      <c r="CM35" s="818"/>
      <c r="CN35" s="818"/>
      <c r="CO35" s="818"/>
      <c r="CP35" s="818"/>
      <c r="CQ35" s="818"/>
      <c r="CR35" s="818"/>
      <c r="CS35" s="818"/>
      <c r="CT35" s="829"/>
      <c r="CU35" s="818"/>
      <c r="CV35" s="818"/>
      <c r="CW35" s="818"/>
      <c r="CX35" s="820"/>
      <c r="CY35" s="820"/>
      <c r="CZ35" s="820"/>
      <c r="DA35" s="820"/>
      <c r="DB35" s="820"/>
      <c r="DC35" s="820"/>
      <c r="DD35" s="820"/>
      <c r="DE35" s="820"/>
      <c r="DF35" s="820"/>
      <c r="DG35" s="820"/>
      <c r="DH35" s="820"/>
    </row>
    <row r="36" spans="2:112" x14ac:dyDescent="0.2">
      <c r="B36" s="535" t="s">
        <v>18</v>
      </c>
      <c r="C36" s="532">
        <v>75</v>
      </c>
      <c r="D36" s="532">
        <v>70</v>
      </c>
      <c r="E36" s="532">
        <v>70</v>
      </c>
      <c r="F36" s="532">
        <v>80</v>
      </c>
      <c r="G36" s="532">
        <v>90</v>
      </c>
      <c r="H36" s="532">
        <v>85</v>
      </c>
      <c r="I36" s="726">
        <v>28.115889482106112</v>
      </c>
      <c r="J36" s="726">
        <v>30.905655514993011</v>
      </c>
      <c r="K36" s="726">
        <v>28.939623453434344</v>
      </c>
      <c r="L36" s="559">
        <f t="shared" si="5"/>
        <v>9.9223822695077679E-2</v>
      </c>
      <c r="M36" s="559">
        <f t="shared" si="5"/>
        <v>-6.3613990022146627E-2</v>
      </c>
      <c r="N36" s="533"/>
      <c r="O36" s="532">
        <v>20</v>
      </c>
      <c r="P36" s="532">
        <v>15</v>
      </c>
      <c r="Q36" s="532">
        <v>15</v>
      </c>
      <c r="R36" s="532">
        <v>15</v>
      </c>
      <c r="S36" s="532">
        <v>20</v>
      </c>
      <c r="T36" s="532">
        <v>20</v>
      </c>
      <c r="U36" s="532">
        <v>20</v>
      </c>
      <c r="V36" s="532">
        <v>20</v>
      </c>
      <c r="W36" s="532">
        <v>20</v>
      </c>
      <c r="X36" s="532">
        <v>20</v>
      </c>
      <c r="Y36" s="532">
        <v>20</v>
      </c>
      <c r="Z36" s="532">
        <v>20</v>
      </c>
      <c r="AA36" s="532">
        <v>20</v>
      </c>
      <c r="AB36" s="532">
        <v>30</v>
      </c>
      <c r="AC36" s="532">
        <v>20</v>
      </c>
      <c r="AD36" s="532">
        <v>20</v>
      </c>
      <c r="AE36" s="532">
        <v>20</v>
      </c>
      <c r="AF36" s="532">
        <v>20</v>
      </c>
      <c r="AG36" s="532"/>
      <c r="AH36" s="532"/>
      <c r="AI36" s="532"/>
      <c r="AJ36" s="532"/>
      <c r="AK36" s="532"/>
      <c r="AL36" s="532"/>
      <c r="AM36" s="532"/>
      <c r="AN36" s="532"/>
      <c r="AO36" s="532"/>
      <c r="AP36" s="883"/>
      <c r="AQ36" s="532">
        <f t="shared" si="75"/>
        <v>35</v>
      </c>
      <c r="AR36" s="532">
        <f t="shared" si="76"/>
        <v>35</v>
      </c>
      <c r="AS36" s="532">
        <f t="shared" si="77"/>
        <v>30</v>
      </c>
      <c r="AT36" s="532">
        <f t="shared" si="78"/>
        <v>40</v>
      </c>
      <c r="AU36" s="532">
        <f t="shared" si="79"/>
        <v>40</v>
      </c>
      <c r="AV36" s="532">
        <f t="shared" si="80"/>
        <v>40</v>
      </c>
      <c r="AW36" s="532">
        <f t="shared" si="81"/>
        <v>40</v>
      </c>
      <c r="AX36" s="532">
        <f t="shared" si="82"/>
        <v>50</v>
      </c>
      <c r="AY36" s="532">
        <f t="shared" si="83"/>
        <v>40</v>
      </c>
      <c r="AZ36" s="532">
        <f t="shared" si="84"/>
        <v>40</v>
      </c>
      <c r="BA36" s="532"/>
      <c r="BB36" s="532"/>
      <c r="BC36" s="532"/>
      <c r="BD36" s="524"/>
      <c r="BF36" s="535" t="s">
        <v>18</v>
      </c>
      <c r="BG36" s="532">
        <f t="shared" si="8"/>
        <v>75</v>
      </c>
      <c r="BH36" s="532">
        <f t="shared" si="9"/>
        <v>70</v>
      </c>
      <c r="BI36" s="532">
        <f t="shared" si="10"/>
        <v>70</v>
      </c>
      <c r="BJ36" s="532">
        <f t="shared" si="11"/>
        <v>80</v>
      </c>
      <c r="BK36" s="532">
        <f t="shared" si="12"/>
        <v>90</v>
      </c>
      <c r="BL36" s="532">
        <f t="shared" si="13"/>
        <v>85</v>
      </c>
      <c r="BM36" s="532">
        <f t="shared" si="14"/>
        <v>28.115889482106112</v>
      </c>
      <c r="BN36" s="532">
        <f t="shared" si="15"/>
        <v>30.905655514993011</v>
      </c>
      <c r="BO36" s="532"/>
      <c r="BP36" s="565"/>
      <c r="BQ36" s="559"/>
      <c r="BR36" s="523"/>
      <c r="BS36" s="818"/>
      <c r="BT36" s="818"/>
      <c r="BU36" s="818"/>
      <c r="BV36" s="818"/>
      <c r="BW36" s="818"/>
      <c r="BX36" s="818"/>
      <c r="BY36" s="818"/>
      <c r="BZ36" s="818"/>
      <c r="CA36" s="818"/>
      <c r="CB36" s="818"/>
      <c r="CC36" s="818"/>
      <c r="CD36" s="818"/>
      <c r="CE36" s="818"/>
      <c r="CF36" s="818"/>
      <c r="CG36" s="818"/>
      <c r="CH36" s="818"/>
      <c r="CI36" s="818"/>
      <c r="CJ36" s="818"/>
      <c r="CK36" s="818"/>
      <c r="CL36" s="818"/>
      <c r="CM36" s="818"/>
      <c r="CN36" s="818"/>
      <c r="CO36" s="818"/>
      <c r="CP36" s="818"/>
      <c r="CQ36" s="818"/>
      <c r="CR36" s="818"/>
      <c r="CS36" s="818"/>
      <c r="CT36" s="825"/>
      <c r="CU36" s="818"/>
      <c r="CV36" s="818"/>
      <c r="CW36" s="818"/>
      <c r="CX36" s="820"/>
      <c r="CY36" s="820"/>
      <c r="CZ36" s="820"/>
      <c r="DA36" s="820"/>
      <c r="DB36" s="820"/>
      <c r="DC36" s="820"/>
      <c r="DD36" s="820"/>
      <c r="DE36" s="820"/>
      <c r="DF36" s="820"/>
      <c r="DG36" s="820"/>
      <c r="DH36" s="820"/>
    </row>
    <row r="37" spans="2:112" x14ac:dyDescent="0.2">
      <c r="B37" s="401" t="s">
        <v>19</v>
      </c>
      <c r="C37" s="403">
        <v>90</v>
      </c>
      <c r="D37" s="403">
        <v>105</v>
      </c>
      <c r="E37" s="403">
        <v>95</v>
      </c>
      <c r="F37" s="403">
        <v>80</v>
      </c>
      <c r="G37" s="403">
        <v>80</v>
      </c>
      <c r="H37" s="403">
        <v>80</v>
      </c>
      <c r="I37" s="1012">
        <v>31.449216585654774</v>
      </c>
      <c r="J37" s="1012">
        <v>24.932293524700246</v>
      </c>
      <c r="K37" s="1012">
        <v>24.877921916110225</v>
      </c>
      <c r="L37" s="568">
        <f t="shared" si="5"/>
        <v>-0.20722052147801839</v>
      </c>
      <c r="M37" s="568">
        <f t="shared" si="5"/>
        <v>-2.1807704347839296E-3</v>
      </c>
      <c r="N37" s="533"/>
      <c r="O37" s="403">
        <v>25</v>
      </c>
      <c r="P37" s="403">
        <v>30</v>
      </c>
      <c r="Q37" s="403">
        <v>30</v>
      </c>
      <c r="R37" s="403">
        <v>25</v>
      </c>
      <c r="S37" s="403">
        <v>20</v>
      </c>
      <c r="T37" s="403">
        <v>20</v>
      </c>
      <c r="U37" s="403">
        <v>20</v>
      </c>
      <c r="V37" s="403">
        <v>20</v>
      </c>
      <c r="W37" s="403">
        <v>20</v>
      </c>
      <c r="X37" s="403">
        <v>20</v>
      </c>
      <c r="Y37" s="403">
        <v>20</v>
      </c>
      <c r="Z37" s="403">
        <v>20</v>
      </c>
      <c r="AA37" s="403">
        <v>20</v>
      </c>
      <c r="AB37" s="403">
        <v>20</v>
      </c>
      <c r="AC37" s="403">
        <v>20</v>
      </c>
      <c r="AD37" s="403">
        <v>20</v>
      </c>
      <c r="AE37" s="403">
        <v>20</v>
      </c>
      <c r="AF37" s="403">
        <v>20</v>
      </c>
      <c r="AG37" s="403"/>
      <c r="AH37" s="403"/>
      <c r="AI37" s="403"/>
      <c r="AJ37" s="403"/>
      <c r="AK37" s="403"/>
      <c r="AL37" s="403"/>
      <c r="AM37" s="403"/>
      <c r="AN37" s="1006"/>
      <c r="AO37" s="1006"/>
      <c r="AP37" s="883"/>
      <c r="AQ37" s="403">
        <f t="shared" si="75"/>
        <v>50</v>
      </c>
      <c r="AR37" s="403">
        <f t="shared" si="76"/>
        <v>55</v>
      </c>
      <c r="AS37" s="403">
        <f t="shared" si="77"/>
        <v>55</v>
      </c>
      <c r="AT37" s="403">
        <f t="shared" si="78"/>
        <v>40</v>
      </c>
      <c r="AU37" s="403">
        <f t="shared" si="79"/>
        <v>40</v>
      </c>
      <c r="AV37" s="403">
        <f t="shared" si="80"/>
        <v>40</v>
      </c>
      <c r="AW37" s="403">
        <f t="shared" si="81"/>
        <v>40</v>
      </c>
      <c r="AX37" s="403">
        <f t="shared" si="82"/>
        <v>40</v>
      </c>
      <c r="AY37" s="403">
        <f t="shared" si="83"/>
        <v>40</v>
      </c>
      <c r="AZ37" s="403">
        <f t="shared" si="84"/>
        <v>40</v>
      </c>
      <c r="BA37" s="403"/>
      <c r="BB37" s="403"/>
      <c r="BC37" s="403"/>
      <c r="BD37" s="910"/>
      <c r="BF37" s="401" t="s">
        <v>19</v>
      </c>
      <c r="BG37" s="403">
        <f t="shared" si="8"/>
        <v>90</v>
      </c>
      <c r="BH37" s="403">
        <f t="shared" si="9"/>
        <v>105</v>
      </c>
      <c r="BI37" s="403">
        <f t="shared" si="10"/>
        <v>95</v>
      </c>
      <c r="BJ37" s="403">
        <f t="shared" si="11"/>
        <v>80</v>
      </c>
      <c r="BK37" s="403">
        <f t="shared" si="12"/>
        <v>80</v>
      </c>
      <c r="BL37" s="403">
        <f t="shared" si="13"/>
        <v>80</v>
      </c>
      <c r="BM37" s="403">
        <f t="shared" si="14"/>
        <v>31.449216585654774</v>
      </c>
      <c r="BN37" s="403">
        <f t="shared" si="15"/>
        <v>24.932293524700246</v>
      </c>
      <c r="BO37" s="403"/>
      <c r="BP37" s="567"/>
      <c r="BQ37" s="568"/>
      <c r="BR37" s="523"/>
      <c r="BS37" s="826"/>
      <c r="BT37" s="826"/>
      <c r="BU37" s="826"/>
      <c r="BV37" s="826"/>
      <c r="BW37" s="826"/>
      <c r="BX37" s="826"/>
      <c r="BY37" s="826"/>
      <c r="BZ37" s="826"/>
      <c r="CA37" s="826"/>
      <c r="CB37" s="826"/>
      <c r="CC37" s="826"/>
      <c r="CD37" s="826"/>
      <c r="CE37" s="826"/>
      <c r="CF37" s="826"/>
      <c r="CG37" s="826"/>
      <c r="CH37" s="826"/>
      <c r="CI37" s="826"/>
      <c r="CJ37" s="826"/>
      <c r="CK37" s="826"/>
      <c r="CL37" s="826"/>
      <c r="CM37" s="826"/>
      <c r="CN37" s="826"/>
      <c r="CO37" s="826"/>
      <c r="CP37" s="826"/>
      <c r="CQ37" s="826"/>
      <c r="CR37" s="826"/>
      <c r="CS37" s="826"/>
      <c r="CT37" s="912"/>
      <c r="CU37" s="826"/>
      <c r="CV37" s="826"/>
      <c r="CW37" s="826"/>
      <c r="CX37" s="826"/>
      <c r="CY37" s="826"/>
      <c r="CZ37" s="826"/>
      <c r="DA37" s="826"/>
      <c r="DB37" s="826"/>
      <c r="DC37" s="826"/>
      <c r="DD37" s="826"/>
      <c r="DE37" s="826"/>
      <c r="DF37" s="826"/>
      <c r="DG37" s="826"/>
      <c r="DH37" s="826"/>
    </row>
    <row r="38" spans="2:112" x14ac:dyDescent="0.2">
      <c r="B38" s="530" t="s">
        <v>11</v>
      </c>
      <c r="C38" s="524">
        <v>145</v>
      </c>
      <c r="D38" s="524">
        <v>175</v>
      </c>
      <c r="E38" s="524">
        <v>200</v>
      </c>
      <c r="F38" s="524">
        <v>205</v>
      </c>
      <c r="G38" s="524">
        <v>180</v>
      </c>
      <c r="H38" s="524">
        <v>245</v>
      </c>
      <c r="I38" s="881">
        <v>236.06440472937214</v>
      </c>
      <c r="J38" s="881">
        <v>369.67093504348304</v>
      </c>
      <c r="K38" s="881">
        <v>629.18870283890828</v>
      </c>
      <c r="L38" s="563">
        <f t="shared" si="5"/>
        <v>0.56597491039481151</v>
      </c>
      <c r="M38" s="563">
        <f t="shared" si="5"/>
        <v>0.70202372757517195</v>
      </c>
      <c r="N38" s="533"/>
      <c r="O38" s="524">
        <v>40</v>
      </c>
      <c r="P38" s="524">
        <v>50</v>
      </c>
      <c r="Q38" s="524">
        <v>30</v>
      </c>
      <c r="R38" s="524">
        <v>45</v>
      </c>
      <c r="S38" s="524">
        <v>70</v>
      </c>
      <c r="T38" s="524">
        <v>70</v>
      </c>
      <c r="U38" s="524">
        <v>60</v>
      </c>
      <c r="V38" s="524">
        <v>80</v>
      </c>
      <c r="W38" s="524">
        <v>60</v>
      </c>
      <c r="X38" s="524">
        <v>5</v>
      </c>
      <c r="Y38" s="524">
        <v>40</v>
      </c>
      <c r="Z38" s="524">
        <v>50</v>
      </c>
      <c r="AA38" s="524">
        <v>45</v>
      </c>
      <c r="AB38" s="524">
        <v>35</v>
      </c>
      <c r="AC38" s="524">
        <v>60</v>
      </c>
      <c r="AD38" s="524">
        <v>60</v>
      </c>
      <c r="AE38" s="524">
        <v>65</v>
      </c>
      <c r="AF38" s="524">
        <v>65</v>
      </c>
      <c r="AG38" s="524">
        <v>120.00206236838314</v>
      </c>
      <c r="AH38" s="524">
        <v>32.405710671628768</v>
      </c>
      <c r="AI38" s="524">
        <v>71.198000928352272</v>
      </c>
      <c r="AJ38" s="524">
        <v>12.458630761007953</v>
      </c>
      <c r="AK38" s="524">
        <v>44.653560592055136</v>
      </c>
      <c r="AL38" s="524">
        <v>75.207795244104346</v>
      </c>
      <c r="AM38" s="524">
        <v>104.17071742328046</v>
      </c>
      <c r="AN38" s="524">
        <v>145.63886178404317</v>
      </c>
      <c r="AO38" s="524">
        <v>278.95355707556985</v>
      </c>
      <c r="AP38" s="883"/>
      <c r="AQ38" s="524">
        <f t="shared" ref="AQ38:AT38" si="85">SUM(AQ39:AQ43)</f>
        <v>85</v>
      </c>
      <c r="AR38" s="524">
        <f t="shared" si="85"/>
        <v>90</v>
      </c>
      <c r="AS38" s="524">
        <f t="shared" si="85"/>
        <v>75</v>
      </c>
      <c r="AT38" s="524">
        <f t="shared" si="85"/>
        <v>140</v>
      </c>
      <c r="AU38" s="524">
        <f>SUM(AU39:AU43)</f>
        <v>140</v>
      </c>
      <c r="AV38" s="524">
        <f t="shared" ref="AV38:AY38" si="86">SUM(AV39:AV43)</f>
        <v>65</v>
      </c>
      <c r="AW38" s="524">
        <f t="shared" si="86"/>
        <v>90</v>
      </c>
      <c r="AX38" s="524">
        <f t="shared" si="86"/>
        <v>80</v>
      </c>
      <c r="AY38" s="524">
        <f t="shared" si="86"/>
        <v>120</v>
      </c>
      <c r="AZ38" s="524">
        <f>SUM(AZ39:AZ43)</f>
        <v>130</v>
      </c>
      <c r="BA38" s="524">
        <f>AG38+AH38</f>
        <v>152.4077730400119</v>
      </c>
      <c r="BB38" s="524">
        <f t="shared" si="26"/>
        <v>83.656631689360225</v>
      </c>
      <c r="BC38" s="524">
        <f>AK38+AL38</f>
        <v>119.86135583615948</v>
      </c>
      <c r="BD38" s="524">
        <f t="shared" si="7"/>
        <v>249.80957920732362</v>
      </c>
      <c r="BF38" s="530" t="s">
        <v>11</v>
      </c>
      <c r="BG38" s="524">
        <f t="shared" si="8"/>
        <v>145</v>
      </c>
      <c r="BH38" s="524">
        <f t="shared" si="9"/>
        <v>175</v>
      </c>
      <c r="BI38" s="524">
        <f t="shared" si="10"/>
        <v>200</v>
      </c>
      <c r="BJ38" s="524">
        <f t="shared" si="11"/>
        <v>205</v>
      </c>
      <c r="BK38" s="524">
        <f t="shared" si="12"/>
        <v>180</v>
      </c>
      <c r="BL38" s="524">
        <f t="shared" si="13"/>
        <v>245</v>
      </c>
      <c r="BM38" s="524">
        <f t="shared" si="14"/>
        <v>236.06440472937214</v>
      </c>
      <c r="BN38" s="524">
        <f t="shared" si="15"/>
        <v>369.67093504348304</v>
      </c>
      <c r="BO38" s="524">
        <f>K38</f>
        <v>629.18870283890828</v>
      </c>
      <c r="BP38" s="563">
        <f t="shared" si="30"/>
        <v>0.56597491039481151</v>
      </c>
      <c r="BQ38" s="563">
        <f>M38</f>
        <v>0.70202372757517195</v>
      </c>
      <c r="BR38" s="541"/>
      <c r="BS38" s="823">
        <f t="shared" ref="BS38:CS38" si="87">O38</f>
        <v>40</v>
      </c>
      <c r="BT38" s="823">
        <f t="shared" si="87"/>
        <v>50</v>
      </c>
      <c r="BU38" s="823">
        <f t="shared" si="87"/>
        <v>30</v>
      </c>
      <c r="BV38" s="823">
        <f t="shared" si="87"/>
        <v>45</v>
      </c>
      <c r="BW38" s="823">
        <f t="shared" si="87"/>
        <v>70</v>
      </c>
      <c r="BX38" s="823">
        <f t="shared" si="87"/>
        <v>70</v>
      </c>
      <c r="BY38" s="823">
        <f t="shared" si="87"/>
        <v>60</v>
      </c>
      <c r="BZ38" s="823">
        <f t="shared" si="87"/>
        <v>80</v>
      </c>
      <c r="CA38" s="823">
        <f t="shared" si="87"/>
        <v>60</v>
      </c>
      <c r="CB38" s="823">
        <f t="shared" si="87"/>
        <v>5</v>
      </c>
      <c r="CC38" s="823">
        <f t="shared" si="87"/>
        <v>40</v>
      </c>
      <c r="CD38" s="823">
        <f t="shared" si="87"/>
        <v>50</v>
      </c>
      <c r="CE38" s="823">
        <f t="shared" si="87"/>
        <v>45</v>
      </c>
      <c r="CF38" s="823">
        <f t="shared" si="87"/>
        <v>35</v>
      </c>
      <c r="CG38" s="823">
        <f t="shared" si="87"/>
        <v>60</v>
      </c>
      <c r="CH38" s="823">
        <f t="shared" si="87"/>
        <v>60</v>
      </c>
      <c r="CI38" s="823">
        <f t="shared" si="87"/>
        <v>65</v>
      </c>
      <c r="CJ38" s="823">
        <f t="shared" si="87"/>
        <v>65</v>
      </c>
      <c r="CK38" s="823">
        <f t="shared" si="87"/>
        <v>120.00206236838314</v>
      </c>
      <c r="CL38" s="823">
        <f t="shared" si="87"/>
        <v>32.405710671628768</v>
      </c>
      <c r="CM38" s="823">
        <f t="shared" si="87"/>
        <v>71.198000928352272</v>
      </c>
      <c r="CN38" s="823">
        <f t="shared" si="87"/>
        <v>12.458630761007953</v>
      </c>
      <c r="CO38" s="823">
        <f t="shared" si="87"/>
        <v>44.653560592055136</v>
      </c>
      <c r="CP38" s="823">
        <f t="shared" si="87"/>
        <v>75.207795244104346</v>
      </c>
      <c r="CQ38" s="823">
        <f t="shared" si="87"/>
        <v>104.17071742328046</v>
      </c>
      <c r="CR38" s="823">
        <f t="shared" si="87"/>
        <v>145.63886178404317</v>
      </c>
      <c r="CS38" s="823">
        <f t="shared" si="87"/>
        <v>278.95355707556985</v>
      </c>
      <c r="CT38" s="824"/>
      <c r="CU38" s="823">
        <f t="shared" ref="CU38:DH38" si="88">AQ38</f>
        <v>85</v>
      </c>
      <c r="CV38" s="823">
        <f t="shared" si="88"/>
        <v>90</v>
      </c>
      <c r="CW38" s="823">
        <f t="shared" si="88"/>
        <v>75</v>
      </c>
      <c r="CX38" s="823">
        <f t="shared" si="88"/>
        <v>140</v>
      </c>
      <c r="CY38" s="823">
        <f t="shared" si="88"/>
        <v>140</v>
      </c>
      <c r="CZ38" s="823">
        <f t="shared" si="88"/>
        <v>65</v>
      </c>
      <c r="DA38" s="823">
        <f t="shared" si="88"/>
        <v>90</v>
      </c>
      <c r="DB38" s="823">
        <f t="shared" si="88"/>
        <v>80</v>
      </c>
      <c r="DC38" s="823">
        <f t="shared" si="88"/>
        <v>120</v>
      </c>
      <c r="DD38" s="823">
        <f t="shared" si="88"/>
        <v>130</v>
      </c>
      <c r="DE38" s="823">
        <f t="shared" si="88"/>
        <v>152.4077730400119</v>
      </c>
      <c r="DF38" s="823">
        <f t="shared" si="88"/>
        <v>83.656631689360225</v>
      </c>
      <c r="DG38" s="823">
        <f t="shared" si="88"/>
        <v>119.86135583615948</v>
      </c>
      <c r="DH38" s="823">
        <f t="shared" si="88"/>
        <v>249.80957920732362</v>
      </c>
    </row>
    <row r="39" spans="2:112" x14ac:dyDescent="0.2">
      <c r="B39" s="535" t="s">
        <v>15</v>
      </c>
      <c r="C39" s="532">
        <v>5</v>
      </c>
      <c r="D39" s="532">
        <v>10</v>
      </c>
      <c r="E39" s="532">
        <v>0</v>
      </c>
      <c r="F39" s="532">
        <v>20</v>
      </c>
      <c r="G39" s="532">
        <v>5</v>
      </c>
      <c r="H39" s="532">
        <v>5</v>
      </c>
      <c r="I39" s="726">
        <v>6.8553211921250128</v>
      </c>
      <c r="J39" s="726">
        <v>-20.198130548082819</v>
      </c>
      <c r="K39" s="726">
        <v>34.146522929854648</v>
      </c>
      <c r="L39" s="559" t="str">
        <f>IF(ISERROR(J39/I39),"N/A",IF(I39&lt;0,"N/A",IF(J39&lt;0,"N/A",IF(J39/I39-1&gt;300%,"&gt;±300%",IF(J39/I39-1&lt;-300%,"&gt;±300%",J39/I39-1)))))</f>
        <v>N/A</v>
      </c>
      <c r="M39" s="559"/>
      <c r="N39" s="533"/>
      <c r="O39" s="532">
        <v>0</v>
      </c>
      <c r="P39" s="532">
        <v>0</v>
      </c>
      <c r="Q39" s="532">
        <v>0</v>
      </c>
      <c r="R39" s="532">
        <v>0</v>
      </c>
      <c r="S39" s="532">
        <v>0</v>
      </c>
      <c r="T39" s="532">
        <v>0</v>
      </c>
      <c r="U39" s="532">
        <v>5</v>
      </c>
      <c r="V39" s="532">
        <v>5</v>
      </c>
      <c r="W39" s="532">
        <v>10</v>
      </c>
      <c r="X39" s="532">
        <v>0</v>
      </c>
      <c r="Y39" s="532">
        <v>0</v>
      </c>
      <c r="Z39" s="532">
        <v>0</v>
      </c>
      <c r="AA39" s="532">
        <v>0</v>
      </c>
      <c r="AB39" s="532">
        <v>0</v>
      </c>
      <c r="AC39" s="532">
        <v>0</v>
      </c>
      <c r="AD39" s="532">
        <v>0</v>
      </c>
      <c r="AE39" s="532">
        <v>0</v>
      </c>
      <c r="AF39" s="532">
        <v>5</v>
      </c>
      <c r="AG39" s="532"/>
      <c r="AH39" s="532"/>
      <c r="AI39" s="532"/>
      <c r="AJ39" s="532"/>
      <c r="AK39" s="532"/>
      <c r="AL39" s="532"/>
      <c r="AM39" s="532"/>
      <c r="AN39" s="532"/>
      <c r="AO39" s="532"/>
      <c r="AP39" s="883"/>
      <c r="AQ39" s="532">
        <f t="shared" ref="AQ39:AQ43" si="89">D39-AR39</f>
        <v>10</v>
      </c>
      <c r="AR39" s="532">
        <f t="shared" ref="AR39:AR43" si="90">SUM(O39:P39)</f>
        <v>0</v>
      </c>
      <c r="AS39" s="532">
        <f t="shared" ref="AS39:AS43" si="91">SUM(Q39:R39)</f>
        <v>0</v>
      </c>
      <c r="AT39" s="782">
        <f t="shared" ref="AT39:AT43" si="92">SUM(S39:T39)</f>
        <v>0</v>
      </c>
      <c r="AU39" s="532">
        <f t="shared" ref="AU39:AU43" si="93">SUM(U39:V39)</f>
        <v>10</v>
      </c>
      <c r="AV39" s="532">
        <f t="shared" ref="AV39:AV43" si="94">SUM(W39:X39)</f>
        <v>10</v>
      </c>
      <c r="AW39" s="532">
        <f t="shared" ref="AW39:AW43" si="95">SUM(Y39:Z39)</f>
        <v>0</v>
      </c>
      <c r="AX39" s="532">
        <f t="shared" ref="AX39:AX43" si="96">SUM(AA39:AB39)</f>
        <v>0</v>
      </c>
      <c r="AY39" s="532">
        <f t="shared" ref="AY39:AY43" si="97">SUM(AC39:AD39)</f>
        <v>0</v>
      </c>
      <c r="AZ39" s="532">
        <f t="shared" ref="AZ39:AZ43" si="98">SUM(AE39:AF39)</f>
        <v>5</v>
      </c>
      <c r="BA39" s="532"/>
      <c r="BB39" s="532"/>
      <c r="BC39" s="532"/>
      <c r="BD39" s="524"/>
      <c r="BF39" s="535" t="s">
        <v>15</v>
      </c>
      <c r="BG39" s="532">
        <f t="shared" si="8"/>
        <v>5</v>
      </c>
      <c r="BH39" s="532">
        <f t="shared" si="9"/>
        <v>10</v>
      </c>
      <c r="BI39" s="532">
        <f t="shared" si="10"/>
        <v>0</v>
      </c>
      <c r="BJ39" s="532">
        <f t="shared" si="11"/>
        <v>20</v>
      </c>
      <c r="BK39" s="532">
        <f t="shared" si="12"/>
        <v>5</v>
      </c>
      <c r="BL39" s="532">
        <f t="shared" si="13"/>
        <v>5</v>
      </c>
      <c r="BM39" s="532">
        <f t="shared" si="14"/>
        <v>6.8553211921250128</v>
      </c>
      <c r="BN39" s="532">
        <f t="shared" si="15"/>
        <v>-20.198130548082819</v>
      </c>
      <c r="BO39" s="532"/>
      <c r="BP39" s="565"/>
      <c r="BQ39" s="559"/>
      <c r="BR39" s="523"/>
      <c r="BS39" s="818"/>
      <c r="BT39" s="818"/>
      <c r="BU39" s="818"/>
      <c r="BV39" s="818"/>
      <c r="BW39" s="818"/>
      <c r="BX39" s="818"/>
      <c r="BY39" s="818"/>
      <c r="BZ39" s="818"/>
      <c r="CA39" s="818"/>
      <c r="CB39" s="818"/>
      <c r="CC39" s="818"/>
      <c r="CD39" s="818"/>
      <c r="CE39" s="818"/>
      <c r="CF39" s="818"/>
      <c r="CG39" s="818"/>
      <c r="CH39" s="818"/>
      <c r="CI39" s="818"/>
      <c r="CJ39" s="818"/>
      <c r="CK39" s="818"/>
      <c r="CL39" s="818"/>
      <c r="CM39" s="818"/>
      <c r="CN39" s="818"/>
      <c r="CO39" s="818"/>
      <c r="CP39" s="818"/>
      <c r="CQ39" s="818"/>
      <c r="CR39" s="818"/>
      <c r="CS39" s="818"/>
      <c r="CT39" s="829"/>
      <c r="CU39" s="818"/>
      <c r="CV39" s="818"/>
      <c r="CW39" s="818"/>
      <c r="CX39" s="820"/>
      <c r="CY39" s="820"/>
      <c r="CZ39" s="820"/>
      <c r="DA39" s="820"/>
      <c r="DB39" s="820"/>
      <c r="DC39" s="820"/>
      <c r="DD39" s="820"/>
      <c r="DE39" s="820"/>
      <c r="DF39" s="820"/>
      <c r="DG39" s="820"/>
      <c r="DH39" s="820"/>
    </row>
    <row r="40" spans="2:112" x14ac:dyDescent="0.2">
      <c r="B40" s="535" t="s">
        <v>16</v>
      </c>
      <c r="C40" s="532">
        <v>-10</v>
      </c>
      <c r="D40" s="532">
        <v>15</v>
      </c>
      <c r="E40" s="532">
        <v>10</v>
      </c>
      <c r="F40" s="532">
        <v>5</v>
      </c>
      <c r="G40" s="532">
        <v>5</v>
      </c>
      <c r="H40" s="532">
        <v>35</v>
      </c>
      <c r="I40" s="726">
        <v>58.979256621109812</v>
      </c>
      <c r="J40" s="726">
        <v>24.880154078580766</v>
      </c>
      <c r="K40" s="726">
        <v>9.7216753823513464</v>
      </c>
      <c r="L40" s="559">
        <f t="shared" si="5"/>
        <v>-0.57815415954775395</v>
      </c>
      <c r="M40" s="559"/>
      <c r="N40" s="533"/>
      <c r="O40" s="532">
        <v>10</v>
      </c>
      <c r="P40" s="532">
        <v>0</v>
      </c>
      <c r="Q40" s="532">
        <v>0</v>
      </c>
      <c r="R40" s="532">
        <v>5</v>
      </c>
      <c r="S40" s="532">
        <v>5</v>
      </c>
      <c r="T40" s="532">
        <v>0</v>
      </c>
      <c r="U40" s="532">
        <v>0</v>
      </c>
      <c r="V40" s="532">
        <v>5</v>
      </c>
      <c r="W40" s="532">
        <v>0</v>
      </c>
      <c r="X40" s="532">
        <v>0</v>
      </c>
      <c r="Y40" s="532">
        <v>5</v>
      </c>
      <c r="Z40" s="532">
        <v>0</v>
      </c>
      <c r="AA40" s="532">
        <v>0</v>
      </c>
      <c r="AB40" s="532">
        <v>0</v>
      </c>
      <c r="AC40" s="532">
        <v>5</v>
      </c>
      <c r="AD40" s="532">
        <v>10</v>
      </c>
      <c r="AE40" s="532">
        <v>10</v>
      </c>
      <c r="AF40" s="532">
        <v>10</v>
      </c>
      <c r="AG40" s="532"/>
      <c r="AH40" s="532"/>
      <c r="AI40" s="532"/>
      <c r="AJ40" s="532"/>
      <c r="AK40" s="532"/>
      <c r="AL40" s="532"/>
      <c r="AM40" s="532"/>
      <c r="AN40" s="532"/>
      <c r="AO40" s="532"/>
      <c r="AP40" s="883"/>
      <c r="AQ40" s="532">
        <f t="shared" si="89"/>
        <v>5</v>
      </c>
      <c r="AR40" s="532">
        <f t="shared" si="90"/>
        <v>10</v>
      </c>
      <c r="AS40" s="532">
        <f t="shared" si="91"/>
        <v>5</v>
      </c>
      <c r="AT40" s="532">
        <f t="shared" si="92"/>
        <v>5</v>
      </c>
      <c r="AU40" s="532">
        <f t="shared" si="93"/>
        <v>5</v>
      </c>
      <c r="AV40" s="532">
        <f t="shared" si="94"/>
        <v>0</v>
      </c>
      <c r="AW40" s="532">
        <f t="shared" si="95"/>
        <v>5</v>
      </c>
      <c r="AX40" s="532">
        <f t="shared" si="96"/>
        <v>0</v>
      </c>
      <c r="AY40" s="532">
        <f t="shared" si="97"/>
        <v>15</v>
      </c>
      <c r="AZ40" s="532">
        <f t="shared" si="98"/>
        <v>20</v>
      </c>
      <c r="BA40" s="532"/>
      <c r="BB40" s="532"/>
      <c r="BC40" s="532"/>
      <c r="BD40" s="524"/>
      <c r="BF40" s="535" t="s">
        <v>16</v>
      </c>
      <c r="BG40" s="532">
        <f t="shared" si="8"/>
        <v>-10</v>
      </c>
      <c r="BH40" s="532">
        <f t="shared" si="9"/>
        <v>15</v>
      </c>
      <c r="BI40" s="532">
        <f t="shared" si="10"/>
        <v>10</v>
      </c>
      <c r="BJ40" s="532">
        <f t="shared" si="11"/>
        <v>5</v>
      </c>
      <c r="BK40" s="532">
        <f t="shared" si="12"/>
        <v>5</v>
      </c>
      <c r="BL40" s="532">
        <f t="shared" si="13"/>
        <v>35</v>
      </c>
      <c r="BM40" s="532">
        <f t="shared" si="14"/>
        <v>58.979256621109812</v>
      </c>
      <c r="BN40" s="532">
        <f t="shared" si="15"/>
        <v>24.880154078580766</v>
      </c>
      <c r="BO40" s="532"/>
      <c r="BP40" s="565"/>
      <c r="BQ40" s="559"/>
      <c r="BR40" s="627"/>
      <c r="BS40" s="818"/>
      <c r="BT40" s="818"/>
      <c r="BU40" s="818"/>
      <c r="BV40" s="818"/>
      <c r="BW40" s="818"/>
      <c r="BX40" s="818"/>
      <c r="BY40" s="818"/>
      <c r="BZ40" s="818"/>
      <c r="CA40" s="818"/>
      <c r="CB40" s="818"/>
      <c r="CC40" s="818"/>
      <c r="CD40" s="818"/>
      <c r="CE40" s="818"/>
      <c r="CF40" s="818"/>
      <c r="CG40" s="818"/>
      <c r="CH40" s="818"/>
      <c r="CI40" s="818"/>
      <c r="CJ40" s="818"/>
      <c r="CK40" s="818"/>
      <c r="CL40" s="818"/>
      <c r="CM40" s="818"/>
      <c r="CN40" s="818"/>
      <c r="CO40" s="818"/>
      <c r="CP40" s="818"/>
      <c r="CQ40" s="818"/>
      <c r="CR40" s="818"/>
      <c r="CS40" s="818"/>
      <c r="CT40" s="829"/>
      <c r="CU40" s="818"/>
      <c r="CV40" s="818"/>
      <c r="CW40" s="818"/>
      <c r="CX40" s="820"/>
      <c r="CY40" s="820"/>
      <c r="CZ40" s="820"/>
      <c r="DA40" s="820"/>
      <c r="DB40" s="820"/>
      <c r="DC40" s="820"/>
      <c r="DD40" s="820"/>
      <c r="DE40" s="820"/>
      <c r="DF40" s="820"/>
      <c r="DG40" s="820"/>
      <c r="DH40" s="820"/>
    </row>
    <row r="41" spans="2:112" x14ac:dyDescent="0.2">
      <c r="B41" s="535" t="s">
        <v>17</v>
      </c>
      <c r="C41" s="532">
        <v>0</v>
      </c>
      <c r="D41" s="532">
        <v>-25</v>
      </c>
      <c r="E41" s="532">
        <v>-5</v>
      </c>
      <c r="F41" s="532">
        <v>-10</v>
      </c>
      <c r="G41" s="532">
        <v>-10</v>
      </c>
      <c r="H41" s="532">
        <v>0</v>
      </c>
      <c r="I41" s="726">
        <v>-39.666095070111474</v>
      </c>
      <c r="J41" s="726">
        <v>-87.916135546798813</v>
      </c>
      <c r="K41" s="726">
        <v>7.5456770925245298</v>
      </c>
      <c r="L41" s="559" t="str">
        <f t="shared" si="5"/>
        <v>N/A</v>
      </c>
      <c r="M41" s="559"/>
      <c r="N41" s="533"/>
      <c r="O41" s="532">
        <v>-10</v>
      </c>
      <c r="P41" s="532">
        <v>0</v>
      </c>
      <c r="Q41" s="532">
        <v>0</v>
      </c>
      <c r="R41" s="532">
        <v>0</v>
      </c>
      <c r="S41" s="532">
        <v>0</v>
      </c>
      <c r="T41" s="532">
        <v>0</v>
      </c>
      <c r="U41" s="532">
        <v>0</v>
      </c>
      <c r="V41" s="532">
        <v>0</v>
      </c>
      <c r="W41" s="532">
        <v>-5</v>
      </c>
      <c r="X41" s="532">
        <v>-5</v>
      </c>
      <c r="Y41" s="532">
        <v>-5</v>
      </c>
      <c r="Z41" s="532">
        <v>-5</v>
      </c>
      <c r="AA41" s="532">
        <v>0</v>
      </c>
      <c r="AB41" s="532">
        <v>0</v>
      </c>
      <c r="AC41" s="532">
        <v>0</v>
      </c>
      <c r="AD41" s="532">
        <v>0</v>
      </c>
      <c r="AE41" s="532">
        <v>0</v>
      </c>
      <c r="AF41" s="532">
        <v>0</v>
      </c>
      <c r="AG41" s="532"/>
      <c r="AH41" s="532"/>
      <c r="AI41" s="532"/>
      <c r="AJ41" s="532"/>
      <c r="AK41" s="532"/>
      <c r="AL41" s="532"/>
      <c r="AM41" s="532"/>
      <c r="AN41" s="532"/>
      <c r="AO41" s="532"/>
      <c r="AP41" s="883"/>
      <c r="AQ41" s="532">
        <f t="shared" si="89"/>
        <v>-15</v>
      </c>
      <c r="AR41" s="532">
        <f t="shared" si="90"/>
        <v>-10</v>
      </c>
      <c r="AS41" s="532">
        <f t="shared" si="91"/>
        <v>0</v>
      </c>
      <c r="AT41" s="532">
        <f t="shared" si="92"/>
        <v>0</v>
      </c>
      <c r="AU41" s="532">
        <f t="shared" si="93"/>
        <v>0</v>
      </c>
      <c r="AV41" s="532">
        <f t="shared" si="94"/>
        <v>-10</v>
      </c>
      <c r="AW41" s="532">
        <f t="shared" si="95"/>
        <v>-10</v>
      </c>
      <c r="AX41" s="532">
        <f t="shared" si="96"/>
        <v>0</v>
      </c>
      <c r="AY41" s="532">
        <f t="shared" si="97"/>
        <v>0</v>
      </c>
      <c r="AZ41" s="532">
        <f t="shared" si="98"/>
        <v>0</v>
      </c>
      <c r="BA41" s="532"/>
      <c r="BB41" s="532"/>
      <c r="BC41" s="532"/>
      <c r="BD41" s="524"/>
      <c r="BF41" s="535" t="s">
        <v>17</v>
      </c>
      <c r="BG41" s="532">
        <f t="shared" si="8"/>
        <v>0</v>
      </c>
      <c r="BH41" s="532">
        <f t="shared" si="9"/>
        <v>-25</v>
      </c>
      <c r="BI41" s="532">
        <f t="shared" si="10"/>
        <v>-5</v>
      </c>
      <c r="BJ41" s="532">
        <f t="shared" si="11"/>
        <v>-10</v>
      </c>
      <c r="BK41" s="532">
        <f t="shared" si="12"/>
        <v>-10</v>
      </c>
      <c r="BL41" s="532">
        <f t="shared" si="13"/>
        <v>0</v>
      </c>
      <c r="BM41" s="532">
        <f t="shared" si="14"/>
        <v>-39.666095070111474</v>
      </c>
      <c r="BN41" s="532">
        <f t="shared" si="15"/>
        <v>-87.916135546798813</v>
      </c>
      <c r="BO41" s="532"/>
      <c r="BP41" s="565"/>
      <c r="BQ41" s="559"/>
      <c r="BR41" s="627"/>
      <c r="BS41" s="818"/>
      <c r="BT41" s="818"/>
      <c r="BU41" s="818"/>
      <c r="BV41" s="818"/>
      <c r="BW41" s="818"/>
      <c r="BX41" s="818"/>
      <c r="BY41" s="818"/>
      <c r="BZ41" s="818"/>
      <c r="CA41" s="818"/>
      <c r="CB41" s="818"/>
      <c r="CC41" s="818"/>
      <c r="CD41" s="818"/>
      <c r="CE41" s="818"/>
      <c r="CF41" s="818"/>
      <c r="CG41" s="818"/>
      <c r="CH41" s="818"/>
      <c r="CI41" s="818"/>
      <c r="CJ41" s="818"/>
      <c r="CK41" s="818"/>
      <c r="CL41" s="818"/>
      <c r="CM41" s="818"/>
      <c r="CN41" s="818"/>
      <c r="CO41" s="818"/>
      <c r="CP41" s="818"/>
      <c r="CQ41" s="818"/>
      <c r="CR41" s="818"/>
      <c r="CS41" s="818"/>
      <c r="CT41" s="829"/>
      <c r="CU41" s="818"/>
      <c r="CV41" s="818"/>
      <c r="CW41" s="818"/>
      <c r="CX41" s="820"/>
      <c r="CY41" s="820"/>
      <c r="CZ41" s="820"/>
      <c r="DA41" s="820"/>
      <c r="DB41" s="820"/>
      <c r="DC41" s="820"/>
      <c r="DD41" s="820"/>
      <c r="DE41" s="820"/>
      <c r="DF41" s="820"/>
      <c r="DG41" s="820"/>
      <c r="DH41" s="820"/>
    </row>
    <row r="42" spans="2:112" x14ac:dyDescent="0.2">
      <c r="B42" s="535" t="s">
        <v>18</v>
      </c>
      <c r="C42" s="532">
        <v>90</v>
      </c>
      <c r="D42" s="532">
        <v>85</v>
      </c>
      <c r="E42" s="532">
        <v>95</v>
      </c>
      <c r="F42" s="532">
        <v>100</v>
      </c>
      <c r="G42" s="532">
        <v>85</v>
      </c>
      <c r="H42" s="532">
        <v>75</v>
      </c>
      <c r="I42" s="726">
        <v>180.12124004584339</v>
      </c>
      <c r="J42" s="726">
        <v>344.30342414577069</v>
      </c>
      <c r="K42" s="726">
        <v>541.78354306126914</v>
      </c>
      <c r="L42" s="559">
        <f t="shared" si="5"/>
        <v>0.91150929261946345</v>
      </c>
      <c r="M42" s="559"/>
      <c r="N42" s="533"/>
      <c r="O42" s="532">
        <v>20</v>
      </c>
      <c r="P42" s="532">
        <v>25</v>
      </c>
      <c r="Q42" s="532">
        <v>20</v>
      </c>
      <c r="R42" s="532">
        <v>35</v>
      </c>
      <c r="S42" s="532">
        <v>25</v>
      </c>
      <c r="T42" s="532">
        <v>20</v>
      </c>
      <c r="U42" s="532">
        <v>20</v>
      </c>
      <c r="V42" s="532">
        <v>40</v>
      </c>
      <c r="W42" s="532">
        <v>35</v>
      </c>
      <c r="X42" s="532">
        <v>5</v>
      </c>
      <c r="Y42" s="532">
        <v>30</v>
      </c>
      <c r="Z42" s="532">
        <v>15</v>
      </c>
      <c r="AA42" s="532">
        <v>15</v>
      </c>
      <c r="AB42" s="532">
        <v>25</v>
      </c>
      <c r="AC42" s="532">
        <v>45</v>
      </c>
      <c r="AD42" s="532">
        <v>15</v>
      </c>
      <c r="AE42" s="532">
        <v>10</v>
      </c>
      <c r="AF42" s="532">
        <v>10</v>
      </c>
      <c r="AG42" s="532"/>
      <c r="AH42" s="532"/>
      <c r="AI42" s="532"/>
      <c r="AJ42" s="532"/>
      <c r="AK42" s="532"/>
      <c r="AL42" s="532"/>
      <c r="AM42" s="532"/>
      <c r="AN42" s="532"/>
      <c r="AO42" s="532"/>
      <c r="AP42" s="883"/>
      <c r="AQ42" s="532">
        <f t="shared" si="89"/>
        <v>40</v>
      </c>
      <c r="AR42" s="532">
        <f t="shared" si="90"/>
        <v>45</v>
      </c>
      <c r="AS42" s="532">
        <f t="shared" si="91"/>
        <v>55</v>
      </c>
      <c r="AT42" s="532">
        <f t="shared" si="92"/>
        <v>45</v>
      </c>
      <c r="AU42" s="532">
        <f t="shared" si="93"/>
        <v>60</v>
      </c>
      <c r="AV42" s="532">
        <f t="shared" si="94"/>
        <v>40</v>
      </c>
      <c r="AW42" s="532">
        <f t="shared" si="95"/>
        <v>45</v>
      </c>
      <c r="AX42" s="532">
        <f t="shared" si="96"/>
        <v>40</v>
      </c>
      <c r="AY42" s="532">
        <f t="shared" si="97"/>
        <v>60</v>
      </c>
      <c r="AZ42" s="532">
        <f t="shared" si="98"/>
        <v>20</v>
      </c>
      <c r="BA42" s="532"/>
      <c r="BB42" s="532"/>
      <c r="BC42" s="532"/>
      <c r="BD42" s="524"/>
      <c r="BF42" s="535" t="s">
        <v>18</v>
      </c>
      <c r="BG42" s="532">
        <f t="shared" si="8"/>
        <v>90</v>
      </c>
      <c r="BH42" s="532">
        <f t="shared" si="9"/>
        <v>85</v>
      </c>
      <c r="BI42" s="532">
        <f t="shared" si="10"/>
        <v>95</v>
      </c>
      <c r="BJ42" s="532">
        <f t="shared" si="11"/>
        <v>100</v>
      </c>
      <c r="BK42" s="532">
        <f t="shared" si="12"/>
        <v>85</v>
      </c>
      <c r="BL42" s="532">
        <f t="shared" si="13"/>
        <v>75</v>
      </c>
      <c r="BM42" s="532">
        <f t="shared" si="14"/>
        <v>180.12124004584339</v>
      </c>
      <c r="BN42" s="532">
        <f t="shared" si="15"/>
        <v>344.30342414577069</v>
      </c>
      <c r="BO42" s="532"/>
      <c r="BP42" s="565"/>
      <c r="BQ42" s="559"/>
      <c r="BR42" s="523"/>
      <c r="BS42" s="818"/>
      <c r="BT42" s="818"/>
      <c r="BU42" s="818"/>
      <c r="BV42" s="818"/>
      <c r="BW42" s="818"/>
      <c r="BX42" s="818"/>
      <c r="BY42" s="818"/>
      <c r="BZ42" s="818"/>
      <c r="CA42" s="818"/>
      <c r="CB42" s="818"/>
      <c r="CC42" s="818"/>
      <c r="CD42" s="818"/>
      <c r="CE42" s="818"/>
      <c r="CF42" s="818"/>
      <c r="CG42" s="818"/>
      <c r="CH42" s="818"/>
      <c r="CI42" s="818"/>
      <c r="CJ42" s="818"/>
      <c r="CK42" s="818"/>
      <c r="CL42" s="818"/>
      <c r="CM42" s="818"/>
      <c r="CN42" s="818"/>
      <c r="CO42" s="818"/>
      <c r="CP42" s="818"/>
      <c r="CQ42" s="818"/>
      <c r="CR42" s="818"/>
      <c r="CS42" s="818"/>
      <c r="CT42" s="825"/>
      <c r="CU42" s="818"/>
      <c r="CV42" s="818"/>
      <c r="CW42" s="818"/>
      <c r="CX42" s="820"/>
      <c r="CY42" s="820"/>
      <c r="CZ42" s="820"/>
      <c r="DA42" s="820"/>
      <c r="DB42" s="820"/>
      <c r="DC42" s="820"/>
      <c r="DD42" s="820"/>
      <c r="DE42" s="820"/>
      <c r="DF42" s="820"/>
      <c r="DG42" s="820"/>
      <c r="DH42" s="820"/>
    </row>
    <row r="43" spans="2:112" x14ac:dyDescent="0.2">
      <c r="B43" s="401" t="s">
        <v>19</v>
      </c>
      <c r="C43" s="403">
        <v>60</v>
      </c>
      <c r="D43" s="403">
        <v>90</v>
      </c>
      <c r="E43" s="403">
        <v>100</v>
      </c>
      <c r="F43" s="403">
        <v>90</v>
      </c>
      <c r="G43" s="403">
        <v>95</v>
      </c>
      <c r="H43" s="403">
        <v>130</v>
      </c>
      <c r="I43" s="1012">
        <v>29.774681940405401</v>
      </c>
      <c r="J43" s="1012">
        <v>108.60162291401321</v>
      </c>
      <c r="K43" s="1012">
        <v>35.991284372908581</v>
      </c>
      <c r="L43" s="568">
        <f t="shared" si="5"/>
        <v>2.6474486320754473</v>
      </c>
      <c r="M43" s="568"/>
      <c r="N43" s="533"/>
      <c r="O43" s="403">
        <v>20</v>
      </c>
      <c r="P43" s="403">
        <v>25</v>
      </c>
      <c r="Q43" s="403">
        <v>10</v>
      </c>
      <c r="R43" s="403">
        <v>5</v>
      </c>
      <c r="S43" s="403">
        <v>40</v>
      </c>
      <c r="T43" s="403">
        <v>50</v>
      </c>
      <c r="U43" s="403">
        <v>35</v>
      </c>
      <c r="V43" s="403">
        <v>30</v>
      </c>
      <c r="W43" s="403">
        <v>20</v>
      </c>
      <c r="X43" s="403">
        <v>5</v>
      </c>
      <c r="Y43" s="403">
        <v>10</v>
      </c>
      <c r="Z43" s="403">
        <v>40</v>
      </c>
      <c r="AA43" s="403">
        <v>30</v>
      </c>
      <c r="AB43" s="403">
        <v>10</v>
      </c>
      <c r="AC43" s="403">
        <v>10</v>
      </c>
      <c r="AD43" s="403">
        <v>35</v>
      </c>
      <c r="AE43" s="403">
        <v>45</v>
      </c>
      <c r="AF43" s="403">
        <v>40</v>
      </c>
      <c r="AG43" s="403"/>
      <c r="AH43" s="403"/>
      <c r="AI43" s="403"/>
      <c r="AJ43" s="403"/>
      <c r="AK43" s="403"/>
      <c r="AL43" s="403"/>
      <c r="AM43" s="403"/>
      <c r="AN43" s="381"/>
      <c r="AO43" s="381"/>
      <c r="AP43" s="883"/>
      <c r="AQ43" s="403">
        <f t="shared" si="89"/>
        <v>45</v>
      </c>
      <c r="AR43" s="403">
        <f t="shared" si="90"/>
        <v>45</v>
      </c>
      <c r="AS43" s="403">
        <f t="shared" si="91"/>
        <v>15</v>
      </c>
      <c r="AT43" s="403">
        <f t="shared" si="92"/>
        <v>90</v>
      </c>
      <c r="AU43" s="403">
        <f t="shared" si="93"/>
        <v>65</v>
      </c>
      <c r="AV43" s="403">
        <f t="shared" si="94"/>
        <v>25</v>
      </c>
      <c r="AW43" s="403">
        <f t="shared" si="95"/>
        <v>50</v>
      </c>
      <c r="AX43" s="403">
        <f t="shared" si="96"/>
        <v>40</v>
      </c>
      <c r="AY43" s="403">
        <f t="shared" si="97"/>
        <v>45</v>
      </c>
      <c r="AZ43" s="403">
        <f t="shared" si="98"/>
        <v>85</v>
      </c>
      <c r="BA43" s="403"/>
      <c r="BB43" s="403"/>
      <c r="BC43" s="403"/>
      <c r="BD43" s="910"/>
      <c r="BF43" s="401" t="s">
        <v>19</v>
      </c>
      <c r="BG43" s="403">
        <f t="shared" si="8"/>
        <v>60</v>
      </c>
      <c r="BH43" s="403">
        <f t="shared" si="9"/>
        <v>90</v>
      </c>
      <c r="BI43" s="403">
        <f t="shared" si="10"/>
        <v>100</v>
      </c>
      <c r="BJ43" s="403">
        <f t="shared" si="11"/>
        <v>90</v>
      </c>
      <c r="BK43" s="403">
        <f t="shared" si="12"/>
        <v>95</v>
      </c>
      <c r="BL43" s="403">
        <f t="shared" si="13"/>
        <v>130</v>
      </c>
      <c r="BM43" s="403">
        <f t="shared" si="14"/>
        <v>29.774681940405401</v>
      </c>
      <c r="BN43" s="403">
        <f t="shared" si="15"/>
        <v>108.60162291401321</v>
      </c>
      <c r="BO43" s="403"/>
      <c r="BP43" s="567"/>
      <c r="BQ43" s="568"/>
      <c r="BR43" s="523"/>
      <c r="BS43" s="826"/>
      <c r="BT43" s="826"/>
      <c r="BU43" s="826"/>
      <c r="BV43" s="826"/>
      <c r="BW43" s="826"/>
      <c r="BX43" s="826"/>
      <c r="BY43" s="826"/>
      <c r="BZ43" s="826"/>
      <c r="CA43" s="826"/>
      <c r="CB43" s="826"/>
      <c r="CC43" s="826"/>
      <c r="CD43" s="826"/>
      <c r="CE43" s="826"/>
      <c r="CF43" s="826"/>
      <c r="CG43" s="826"/>
      <c r="CH43" s="826"/>
      <c r="CI43" s="826"/>
      <c r="CJ43" s="826"/>
      <c r="CK43" s="826"/>
      <c r="CL43" s="826"/>
      <c r="CM43" s="826"/>
      <c r="CN43" s="826"/>
      <c r="CO43" s="826"/>
      <c r="CP43" s="826"/>
      <c r="CQ43" s="826"/>
      <c r="CR43" s="826"/>
      <c r="CS43" s="826"/>
      <c r="CT43" s="912"/>
      <c r="CU43" s="826"/>
      <c r="CV43" s="826"/>
      <c r="CW43" s="826"/>
      <c r="CX43" s="826"/>
      <c r="CY43" s="826"/>
      <c r="CZ43" s="826"/>
      <c r="DA43" s="826"/>
      <c r="DB43" s="826"/>
      <c r="DC43" s="826"/>
      <c r="DD43" s="826"/>
      <c r="DE43" s="826"/>
      <c r="DF43" s="826"/>
      <c r="DG43" s="826"/>
      <c r="DH43" s="826"/>
    </row>
    <row r="44" spans="2:112" x14ac:dyDescent="0.2">
      <c r="B44" s="347" t="s">
        <v>58</v>
      </c>
      <c r="C44" s="350">
        <v>220</v>
      </c>
      <c r="D44" s="350">
        <v>220</v>
      </c>
      <c r="E44" s="350">
        <v>225</v>
      </c>
      <c r="F44" s="350">
        <v>230</v>
      </c>
      <c r="G44" s="350">
        <v>235</v>
      </c>
      <c r="H44" s="350">
        <v>240</v>
      </c>
      <c r="I44" s="1013">
        <v>248.88000000000008</v>
      </c>
      <c r="J44" s="1013">
        <v>235.2958301851468</v>
      </c>
      <c r="K44" s="1013">
        <v>246.5791743000668</v>
      </c>
      <c r="L44" s="351">
        <f t="shared" si="5"/>
        <v>-5.458120304907299E-2</v>
      </c>
      <c r="M44" s="351">
        <f t="shared" si="5"/>
        <v>4.7953863466434932E-2</v>
      </c>
      <c r="N44" s="533"/>
      <c r="O44" s="350">
        <v>45</v>
      </c>
      <c r="P44" s="350">
        <v>65</v>
      </c>
      <c r="Q44" s="350">
        <v>50</v>
      </c>
      <c r="R44" s="350">
        <v>65</v>
      </c>
      <c r="S44" s="350">
        <v>45</v>
      </c>
      <c r="T44" s="350">
        <v>65</v>
      </c>
      <c r="U44" s="350">
        <v>50</v>
      </c>
      <c r="V44" s="350">
        <v>70</v>
      </c>
      <c r="W44" s="350">
        <v>45</v>
      </c>
      <c r="X44" s="350">
        <v>75</v>
      </c>
      <c r="Y44" s="350">
        <v>55</v>
      </c>
      <c r="Z44" s="350">
        <v>70</v>
      </c>
      <c r="AA44" s="350">
        <v>45</v>
      </c>
      <c r="AB44" s="350">
        <v>70</v>
      </c>
      <c r="AC44" s="350">
        <v>55</v>
      </c>
      <c r="AD44" s="350">
        <v>70</v>
      </c>
      <c r="AE44" s="350">
        <v>45</v>
      </c>
      <c r="AF44" s="350">
        <v>70</v>
      </c>
      <c r="AG44" s="350">
        <v>62.22000000000002</v>
      </c>
      <c r="AH44" s="350">
        <v>62.22000000000002</v>
      </c>
      <c r="AI44" s="350">
        <v>62.22000000000002</v>
      </c>
      <c r="AJ44" s="350">
        <v>62.22000000000002</v>
      </c>
      <c r="AK44" s="350">
        <v>58.823957546286699</v>
      </c>
      <c r="AL44" s="350">
        <v>58.823957546286699</v>
      </c>
      <c r="AM44" s="350">
        <v>58.823957546286699</v>
      </c>
      <c r="AN44" s="350">
        <v>58.823957546286699</v>
      </c>
      <c r="AO44" s="350">
        <v>61.86393966274359</v>
      </c>
      <c r="AP44" s="883"/>
      <c r="AQ44" s="350">
        <v>110</v>
      </c>
      <c r="AR44" s="350">
        <v>110</v>
      </c>
      <c r="AS44" s="350">
        <v>115</v>
      </c>
      <c r="AT44" s="350">
        <v>110</v>
      </c>
      <c r="AU44" s="350">
        <v>120</v>
      </c>
      <c r="AV44" s="350">
        <v>120</v>
      </c>
      <c r="AW44" s="350">
        <v>125</v>
      </c>
      <c r="AX44" s="350">
        <v>115</v>
      </c>
      <c r="AY44" s="350">
        <v>125</v>
      </c>
      <c r="AZ44" s="350">
        <v>115</v>
      </c>
      <c r="BA44" s="350">
        <v>129.54000000000002</v>
      </c>
      <c r="BB44" s="350">
        <v>119.34</v>
      </c>
      <c r="BC44" s="350">
        <f t="shared" ref="BC44:BC45" si="99">AK44+AL44</f>
        <v>117.6479150925734</v>
      </c>
      <c r="BD44" s="911">
        <f t="shared" si="7"/>
        <v>117.6479150925734</v>
      </c>
      <c r="BF44" s="347" t="s">
        <v>58</v>
      </c>
      <c r="BG44" s="350">
        <f t="shared" si="8"/>
        <v>220</v>
      </c>
      <c r="BH44" s="350">
        <f t="shared" si="9"/>
        <v>220</v>
      </c>
      <c r="BI44" s="350">
        <f t="shared" si="10"/>
        <v>225</v>
      </c>
      <c r="BJ44" s="350">
        <f t="shared" si="11"/>
        <v>230</v>
      </c>
      <c r="BK44" s="350">
        <f t="shared" si="12"/>
        <v>235</v>
      </c>
      <c r="BL44" s="350">
        <f t="shared" si="13"/>
        <v>240</v>
      </c>
      <c r="BM44" s="350">
        <f t="shared" si="14"/>
        <v>248.88000000000008</v>
      </c>
      <c r="BN44" s="350">
        <f t="shared" si="15"/>
        <v>235.2958301851468</v>
      </c>
      <c r="BO44" s="350">
        <f>K44</f>
        <v>246.5791743000668</v>
      </c>
      <c r="BP44" s="351">
        <f t="shared" si="30"/>
        <v>-5.458120304907299E-2</v>
      </c>
      <c r="BQ44" s="351">
        <f>M44</f>
        <v>4.7953863466434932E-2</v>
      </c>
      <c r="BR44" s="541"/>
      <c r="BS44" s="830">
        <f t="shared" ref="BS44:CB46" si="100">O44</f>
        <v>45</v>
      </c>
      <c r="BT44" s="830">
        <f t="shared" si="100"/>
        <v>65</v>
      </c>
      <c r="BU44" s="830">
        <f t="shared" si="100"/>
        <v>50</v>
      </c>
      <c r="BV44" s="830">
        <f t="shared" si="100"/>
        <v>65</v>
      </c>
      <c r="BW44" s="830">
        <f t="shared" si="100"/>
        <v>45</v>
      </c>
      <c r="BX44" s="830">
        <f t="shared" si="100"/>
        <v>65</v>
      </c>
      <c r="BY44" s="830">
        <f t="shared" si="100"/>
        <v>50</v>
      </c>
      <c r="BZ44" s="830">
        <f t="shared" si="100"/>
        <v>70</v>
      </c>
      <c r="CA44" s="830">
        <f t="shared" si="100"/>
        <v>45</v>
      </c>
      <c r="CB44" s="830">
        <f t="shared" si="100"/>
        <v>75</v>
      </c>
      <c r="CC44" s="830">
        <f t="shared" ref="CC44:CL46" si="101">Y44</f>
        <v>55</v>
      </c>
      <c r="CD44" s="830">
        <f t="shared" si="101"/>
        <v>70</v>
      </c>
      <c r="CE44" s="830">
        <f t="shared" si="101"/>
        <v>45</v>
      </c>
      <c r="CF44" s="830">
        <f t="shared" si="101"/>
        <v>70</v>
      </c>
      <c r="CG44" s="830">
        <f t="shared" si="101"/>
        <v>55</v>
      </c>
      <c r="CH44" s="830">
        <f t="shared" si="101"/>
        <v>70</v>
      </c>
      <c r="CI44" s="830">
        <f t="shared" si="101"/>
        <v>45</v>
      </c>
      <c r="CJ44" s="830">
        <f t="shared" si="101"/>
        <v>70</v>
      </c>
      <c r="CK44" s="830">
        <f t="shared" si="101"/>
        <v>62.22000000000002</v>
      </c>
      <c r="CL44" s="830">
        <f t="shared" si="101"/>
        <v>62.22000000000002</v>
      </c>
      <c r="CM44" s="830">
        <f t="shared" ref="CM44:CS46" si="102">AI44</f>
        <v>62.22000000000002</v>
      </c>
      <c r="CN44" s="830">
        <f t="shared" si="102"/>
        <v>62.22000000000002</v>
      </c>
      <c r="CO44" s="830">
        <f t="shared" si="102"/>
        <v>58.823957546286699</v>
      </c>
      <c r="CP44" s="830">
        <f t="shared" si="102"/>
        <v>58.823957546286699</v>
      </c>
      <c r="CQ44" s="830">
        <f t="shared" si="102"/>
        <v>58.823957546286699</v>
      </c>
      <c r="CR44" s="830">
        <f t="shared" si="102"/>
        <v>58.823957546286699</v>
      </c>
      <c r="CS44" s="830">
        <f t="shared" si="102"/>
        <v>61.86393966274359</v>
      </c>
      <c r="CT44" s="832"/>
      <c r="CU44" s="830">
        <f t="shared" ref="CU44:DH46" si="103">AQ44</f>
        <v>110</v>
      </c>
      <c r="CV44" s="830">
        <f t="shared" si="103"/>
        <v>110</v>
      </c>
      <c r="CW44" s="830">
        <f t="shared" si="103"/>
        <v>115</v>
      </c>
      <c r="CX44" s="830">
        <f t="shared" si="103"/>
        <v>110</v>
      </c>
      <c r="CY44" s="830">
        <f t="shared" si="103"/>
        <v>120</v>
      </c>
      <c r="CZ44" s="830">
        <f t="shared" si="103"/>
        <v>120</v>
      </c>
      <c r="DA44" s="830">
        <f t="shared" si="103"/>
        <v>125</v>
      </c>
      <c r="DB44" s="830">
        <f t="shared" si="103"/>
        <v>115</v>
      </c>
      <c r="DC44" s="830">
        <f t="shared" si="103"/>
        <v>125</v>
      </c>
      <c r="DD44" s="830">
        <f t="shared" si="103"/>
        <v>115</v>
      </c>
      <c r="DE44" s="830">
        <f t="shared" si="103"/>
        <v>129.54000000000002</v>
      </c>
      <c r="DF44" s="830">
        <f t="shared" si="103"/>
        <v>119.34</v>
      </c>
      <c r="DG44" s="830">
        <f t="shared" si="103"/>
        <v>117.6479150925734</v>
      </c>
      <c r="DH44" s="830">
        <f t="shared" si="103"/>
        <v>117.6479150925734</v>
      </c>
    </row>
    <row r="45" spans="2:112" x14ac:dyDescent="0.2">
      <c r="B45" s="352" t="s">
        <v>31</v>
      </c>
      <c r="C45" s="355">
        <v>345</v>
      </c>
      <c r="D45" s="355">
        <v>370</v>
      </c>
      <c r="E45" s="355">
        <v>360</v>
      </c>
      <c r="F45" s="355">
        <v>400</v>
      </c>
      <c r="G45" s="355">
        <v>410</v>
      </c>
      <c r="H45" s="355">
        <v>440</v>
      </c>
      <c r="I45" s="739">
        <v>586.75520162721773</v>
      </c>
      <c r="J45" s="739">
        <v>496.88687363567738</v>
      </c>
      <c r="K45" s="739">
        <v>582.29560799904516</v>
      </c>
      <c r="L45" s="356">
        <f t="shared" si="5"/>
        <v>-0.15316153609258709</v>
      </c>
      <c r="M45" s="356">
        <f t="shared" si="5"/>
        <v>0.17188768489382622</v>
      </c>
      <c r="N45" s="533"/>
      <c r="O45" s="355">
        <v>85</v>
      </c>
      <c r="P45" s="355">
        <v>95</v>
      </c>
      <c r="Q45" s="355">
        <v>90</v>
      </c>
      <c r="R45" s="355">
        <v>90</v>
      </c>
      <c r="S45" s="355">
        <v>85</v>
      </c>
      <c r="T45" s="355">
        <v>95</v>
      </c>
      <c r="U45" s="355">
        <v>95</v>
      </c>
      <c r="V45" s="355">
        <v>95</v>
      </c>
      <c r="W45" s="355">
        <v>100</v>
      </c>
      <c r="X45" s="355">
        <v>110</v>
      </c>
      <c r="Y45" s="355">
        <v>105</v>
      </c>
      <c r="Z45" s="355">
        <v>100</v>
      </c>
      <c r="AA45" s="355">
        <v>100</v>
      </c>
      <c r="AB45" s="355">
        <v>105</v>
      </c>
      <c r="AC45" s="355">
        <v>110</v>
      </c>
      <c r="AD45" s="355">
        <v>110</v>
      </c>
      <c r="AE45" s="355">
        <v>105</v>
      </c>
      <c r="AF45" s="355">
        <v>115</v>
      </c>
      <c r="AG45" s="355">
        <v>146.98960034371248</v>
      </c>
      <c r="AH45" s="355">
        <v>146.85591148286446</v>
      </c>
      <c r="AI45" s="355">
        <v>145.7864005960804</v>
      </c>
      <c r="AJ45" s="355">
        <v>147.12328920456048</v>
      </c>
      <c r="AK45" s="355">
        <v>116.86802956154649</v>
      </c>
      <c r="AL45" s="355">
        <v>102.86871129822043</v>
      </c>
      <c r="AM45" s="355">
        <v>135.47853180589132</v>
      </c>
      <c r="AN45" s="355">
        <v>141.72614439504429</v>
      </c>
      <c r="AO45" s="355">
        <v>143.59419250625496</v>
      </c>
      <c r="AP45" s="883"/>
      <c r="AQ45" s="355">
        <f t="shared" ref="AQ45:AQ46" si="104">D45-AR45</f>
        <v>190</v>
      </c>
      <c r="AR45" s="355">
        <f t="shared" ref="AR45:AR46" si="105">SUM(O45:P45)</f>
        <v>180</v>
      </c>
      <c r="AS45" s="355">
        <f t="shared" ref="AS45:AS46" si="106">SUM(Q45:R45)</f>
        <v>180</v>
      </c>
      <c r="AT45" s="355">
        <f t="shared" ref="AT45:AT46" si="107">SUM(S45:T45)</f>
        <v>180</v>
      </c>
      <c r="AU45" s="355">
        <f t="shared" ref="AU45:AU46" si="108">SUM(U45:V45)</f>
        <v>190</v>
      </c>
      <c r="AV45" s="355">
        <f t="shared" ref="AV45:AV46" si="109">SUM(W45:X45)</f>
        <v>210</v>
      </c>
      <c r="AW45" s="355">
        <f t="shared" ref="AW45:AW46" si="110">SUM(Y45:Z45)</f>
        <v>205</v>
      </c>
      <c r="AX45" s="355">
        <f t="shared" ref="AX45:AX46" si="111">SUM(AA45:AB45)</f>
        <v>205</v>
      </c>
      <c r="AY45" s="355">
        <f t="shared" ref="AY45:AY46" si="112">SUM(AC45:AD45)</f>
        <v>220</v>
      </c>
      <c r="AZ45" s="355">
        <f t="shared" ref="AZ45:AZ46" si="113">SUM(AE45:AF45)</f>
        <v>220</v>
      </c>
      <c r="BA45" s="355">
        <f t="shared" ref="BA45:BA50" si="114">AG45+AH45</f>
        <v>293.84551182657697</v>
      </c>
      <c r="BB45" s="355">
        <f t="shared" si="26"/>
        <v>292.90968980064088</v>
      </c>
      <c r="BC45" s="355">
        <f t="shared" si="99"/>
        <v>219.73674085976694</v>
      </c>
      <c r="BD45" s="911">
        <f t="shared" si="7"/>
        <v>277.20467620093564</v>
      </c>
      <c r="BF45" s="352" t="s">
        <v>31</v>
      </c>
      <c r="BG45" s="355">
        <f t="shared" si="8"/>
        <v>345</v>
      </c>
      <c r="BH45" s="355">
        <f t="shared" si="9"/>
        <v>370</v>
      </c>
      <c r="BI45" s="355">
        <f t="shared" si="10"/>
        <v>360</v>
      </c>
      <c r="BJ45" s="355">
        <f t="shared" si="11"/>
        <v>400</v>
      </c>
      <c r="BK45" s="355">
        <f t="shared" si="12"/>
        <v>410</v>
      </c>
      <c r="BL45" s="355">
        <f t="shared" si="13"/>
        <v>440</v>
      </c>
      <c r="BM45" s="355">
        <f t="shared" si="14"/>
        <v>586.75520162721773</v>
      </c>
      <c r="BN45" s="355">
        <f t="shared" si="15"/>
        <v>496.88687363567738</v>
      </c>
      <c r="BO45" s="355">
        <f>K45</f>
        <v>582.29560799904516</v>
      </c>
      <c r="BP45" s="356">
        <f t="shared" si="30"/>
        <v>-0.15316153609258709</v>
      </c>
      <c r="BQ45" s="356">
        <f>M45</f>
        <v>0.17188768489382622</v>
      </c>
      <c r="BR45" s="533"/>
      <c r="BS45" s="831">
        <f t="shared" si="100"/>
        <v>85</v>
      </c>
      <c r="BT45" s="831">
        <f t="shared" si="100"/>
        <v>95</v>
      </c>
      <c r="BU45" s="831">
        <f t="shared" si="100"/>
        <v>90</v>
      </c>
      <c r="BV45" s="831">
        <f t="shared" si="100"/>
        <v>90</v>
      </c>
      <c r="BW45" s="831">
        <f t="shared" si="100"/>
        <v>85</v>
      </c>
      <c r="BX45" s="831">
        <f t="shared" si="100"/>
        <v>95</v>
      </c>
      <c r="BY45" s="831">
        <f t="shared" si="100"/>
        <v>95</v>
      </c>
      <c r="BZ45" s="831">
        <f t="shared" si="100"/>
        <v>95</v>
      </c>
      <c r="CA45" s="831">
        <f t="shared" si="100"/>
        <v>100</v>
      </c>
      <c r="CB45" s="831">
        <f t="shared" si="100"/>
        <v>110</v>
      </c>
      <c r="CC45" s="831">
        <f t="shared" si="101"/>
        <v>105</v>
      </c>
      <c r="CD45" s="831">
        <f t="shared" si="101"/>
        <v>100</v>
      </c>
      <c r="CE45" s="831">
        <f t="shared" si="101"/>
        <v>100</v>
      </c>
      <c r="CF45" s="831">
        <f t="shared" si="101"/>
        <v>105</v>
      </c>
      <c r="CG45" s="831">
        <f t="shared" si="101"/>
        <v>110</v>
      </c>
      <c r="CH45" s="831">
        <f t="shared" si="101"/>
        <v>110</v>
      </c>
      <c r="CI45" s="831">
        <f t="shared" si="101"/>
        <v>105</v>
      </c>
      <c r="CJ45" s="831">
        <f t="shared" si="101"/>
        <v>115</v>
      </c>
      <c r="CK45" s="831">
        <f t="shared" si="101"/>
        <v>146.98960034371248</v>
      </c>
      <c r="CL45" s="831">
        <f t="shared" si="101"/>
        <v>146.85591148286446</v>
      </c>
      <c r="CM45" s="831">
        <f t="shared" si="102"/>
        <v>145.7864005960804</v>
      </c>
      <c r="CN45" s="831">
        <f t="shared" si="102"/>
        <v>147.12328920456048</v>
      </c>
      <c r="CO45" s="831">
        <f t="shared" si="102"/>
        <v>116.86802956154649</v>
      </c>
      <c r="CP45" s="831">
        <f t="shared" si="102"/>
        <v>102.86871129822043</v>
      </c>
      <c r="CQ45" s="831">
        <f t="shared" si="102"/>
        <v>135.47853180589132</v>
      </c>
      <c r="CR45" s="831">
        <f t="shared" si="102"/>
        <v>141.72614439504429</v>
      </c>
      <c r="CS45" s="831">
        <f t="shared" si="102"/>
        <v>143.59419250625496</v>
      </c>
      <c r="CT45" s="832"/>
      <c r="CU45" s="831">
        <f t="shared" si="103"/>
        <v>190</v>
      </c>
      <c r="CV45" s="831">
        <f t="shared" si="103"/>
        <v>180</v>
      </c>
      <c r="CW45" s="831">
        <f t="shared" si="103"/>
        <v>180</v>
      </c>
      <c r="CX45" s="831">
        <f t="shared" si="103"/>
        <v>180</v>
      </c>
      <c r="CY45" s="831">
        <f t="shared" si="103"/>
        <v>190</v>
      </c>
      <c r="CZ45" s="831">
        <f t="shared" si="103"/>
        <v>210</v>
      </c>
      <c r="DA45" s="831">
        <f t="shared" si="103"/>
        <v>205</v>
      </c>
      <c r="DB45" s="831">
        <f t="shared" si="103"/>
        <v>205</v>
      </c>
      <c r="DC45" s="831">
        <f t="shared" si="103"/>
        <v>220</v>
      </c>
      <c r="DD45" s="831">
        <f t="shared" si="103"/>
        <v>220</v>
      </c>
      <c r="DE45" s="831">
        <f t="shared" si="103"/>
        <v>293.84551182657697</v>
      </c>
      <c r="DF45" s="831">
        <f t="shared" si="103"/>
        <v>292.90968980064088</v>
      </c>
      <c r="DG45" s="831">
        <f t="shared" si="103"/>
        <v>219.73674085976694</v>
      </c>
      <c r="DH45" s="831">
        <f t="shared" si="103"/>
        <v>277.20467620093564</v>
      </c>
    </row>
    <row r="46" spans="2:112" s="399" customFormat="1" x14ac:dyDescent="0.2">
      <c r="B46" s="358" t="s">
        <v>112</v>
      </c>
      <c r="C46" s="886">
        <v>-5</v>
      </c>
      <c r="D46" s="886">
        <v>50</v>
      </c>
      <c r="E46" s="886">
        <v>525</v>
      </c>
      <c r="F46" s="886">
        <v>460</v>
      </c>
      <c r="G46" s="886">
        <v>215</v>
      </c>
      <c r="H46" s="886">
        <v>280</v>
      </c>
      <c r="I46" s="887">
        <v>282.56181880054447</v>
      </c>
      <c r="J46" s="887">
        <v>586.06889965169353</v>
      </c>
      <c r="K46" s="887">
        <v>436.22344539024255</v>
      </c>
      <c r="L46" s="563">
        <f t="shared" si="5"/>
        <v>1.0741262996519336</v>
      </c>
      <c r="M46" s="889">
        <f t="shared" si="5"/>
        <v>-0.25567890456310782</v>
      </c>
      <c r="N46" s="346"/>
      <c r="O46" s="886">
        <v>15</v>
      </c>
      <c r="P46" s="886">
        <v>40</v>
      </c>
      <c r="Q46" s="886">
        <v>45</v>
      </c>
      <c r="R46" s="886">
        <v>75</v>
      </c>
      <c r="S46" s="886">
        <v>180</v>
      </c>
      <c r="T46" s="886">
        <v>220</v>
      </c>
      <c r="U46" s="886">
        <v>150</v>
      </c>
      <c r="V46" s="886">
        <v>115</v>
      </c>
      <c r="W46" s="886">
        <v>80</v>
      </c>
      <c r="X46" s="886">
        <v>115</v>
      </c>
      <c r="Y46" s="886">
        <v>30</v>
      </c>
      <c r="Z46" s="886">
        <v>75</v>
      </c>
      <c r="AA46" s="886">
        <v>45</v>
      </c>
      <c r="AB46" s="886">
        <v>65</v>
      </c>
      <c r="AC46" s="886">
        <v>85</v>
      </c>
      <c r="AD46" s="886">
        <v>70</v>
      </c>
      <c r="AE46" s="886">
        <v>70</v>
      </c>
      <c r="AF46" s="886">
        <v>50</v>
      </c>
      <c r="AG46" s="886">
        <v>110.98504998977324</v>
      </c>
      <c r="AH46" s="886">
        <v>89.279700168659971</v>
      </c>
      <c r="AI46" s="886">
        <v>53.747914245097611</v>
      </c>
      <c r="AJ46" s="886">
        <v>28.549154397013666</v>
      </c>
      <c r="AK46" s="886">
        <v>304.85849182404201</v>
      </c>
      <c r="AL46" s="886">
        <v>123.48182395183488</v>
      </c>
      <c r="AM46" s="886">
        <v>97.266656863017545</v>
      </c>
      <c r="AN46" s="886">
        <v>60.462777361105559</v>
      </c>
      <c r="AO46" s="886">
        <v>16.823681893629129</v>
      </c>
      <c r="AP46" s="171"/>
      <c r="AQ46" s="886">
        <f t="shared" si="104"/>
        <v>-5</v>
      </c>
      <c r="AR46" s="529">
        <f t="shared" si="105"/>
        <v>55</v>
      </c>
      <c r="AS46" s="776">
        <f t="shared" si="106"/>
        <v>120</v>
      </c>
      <c r="AT46" s="529">
        <f t="shared" si="107"/>
        <v>400</v>
      </c>
      <c r="AU46" s="529">
        <f t="shared" si="108"/>
        <v>265</v>
      </c>
      <c r="AV46" s="529">
        <f t="shared" si="109"/>
        <v>195</v>
      </c>
      <c r="AW46" s="529">
        <f t="shared" si="110"/>
        <v>105</v>
      </c>
      <c r="AX46" s="529">
        <f t="shared" si="111"/>
        <v>110</v>
      </c>
      <c r="AY46" s="529">
        <f t="shared" si="112"/>
        <v>155</v>
      </c>
      <c r="AZ46" s="529">
        <f t="shared" si="113"/>
        <v>120</v>
      </c>
      <c r="BA46" s="532">
        <f t="shared" si="114"/>
        <v>200.26475015843323</v>
      </c>
      <c r="BB46" s="532">
        <f>AH46+AI46</f>
        <v>143.02761441375759</v>
      </c>
      <c r="BC46" s="532">
        <f t="shared" ref="BC46:BC50" si="115">AI46+AJ46</f>
        <v>82.29706864211127</v>
      </c>
      <c r="BD46" s="533">
        <f t="shared" si="7"/>
        <v>157.72943422412311</v>
      </c>
      <c r="BF46" s="373" t="s">
        <v>112</v>
      </c>
      <c r="BG46" s="524">
        <f t="shared" si="8"/>
        <v>-5</v>
      </c>
      <c r="BH46" s="524">
        <f t="shared" si="9"/>
        <v>50</v>
      </c>
      <c r="BI46" s="524">
        <f t="shared" si="10"/>
        <v>525</v>
      </c>
      <c r="BJ46" s="524">
        <f t="shared" si="11"/>
        <v>460</v>
      </c>
      <c r="BK46" s="524">
        <f t="shared" si="12"/>
        <v>215</v>
      </c>
      <c r="BL46" s="524">
        <f t="shared" si="13"/>
        <v>280</v>
      </c>
      <c r="BM46" s="524">
        <f t="shared" si="14"/>
        <v>282.56181880054447</v>
      </c>
      <c r="BN46" s="524">
        <f t="shared" si="15"/>
        <v>586.06889965169353</v>
      </c>
      <c r="BO46" s="524">
        <f>K46</f>
        <v>436.22344539024255</v>
      </c>
      <c r="BP46" s="563">
        <f t="shared" si="30"/>
        <v>1.0741262996519336</v>
      </c>
      <c r="BQ46" s="563">
        <f>M46</f>
        <v>-0.25567890456310782</v>
      </c>
      <c r="BR46" s="346"/>
      <c r="BS46" s="823">
        <f t="shared" si="100"/>
        <v>15</v>
      </c>
      <c r="BT46" s="823">
        <f t="shared" si="100"/>
        <v>40</v>
      </c>
      <c r="BU46" s="823">
        <f t="shared" si="100"/>
        <v>45</v>
      </c>
      <c r="BV46" s="823">
        <f t="shared" si="100"/>
        <v>75</v>
      </c>
      <c r="BW46" s="823">
        <f t="shared" si="100"/>
        <v>180</v>
      </c>
      <c r="BX46" s="823">
        <f t="shared" si="100"/>
        <v>220</v>
      </c>
      <c r="BY46" s="823">
        <f t="shared" si="100"/>
        <v>150</v>
      </c>
      <c r="BZ46" s="823">
        <f t="shared" si="100"/>
        <v>115</v>
      </c>
      <c r="CA46" s="823">
        <f t="shared" si="100"/>
        <v>80</v>
      </c>
      <c r="CB46" s="823">
        <f t="shared" si="100"/>
        <v>115</v>
      </c>
      <c r="CC46" s="823">
        <f t="shared" si="101"/>
        <v>30</v>
      </c>
      <c r="CD46" s="823">
        <f t="shared" si="101"/>
        <v>75</v>
      </c>
      <c r="CE46" s="823">
        <f t="shared" si="101"/>
        <v>45</v>
      </c>
      <c r="CF46" s="823">
        <f t="shared" si="101"/>
        <v>65</v>
      </c>
      <c r="CG46" s="823">
        <f t="shared" si="101"/>
        <v>85</v>
      </c>
      <c r="CH46" s="823">
        <f t="shared" si="101"/>
        <v>70</v>
      </c>
      <c r="CI46" s="823">
        <f t="shared" si="101"/>
        <v>70</v>
      </c>
      <c r="CJ46" s="823">
        <f t="shared" si="101"/>
        <v>50</v>
      </c>
      <c r="CK46" s="823">
        <f t="shared" si="101"/>
        <v>110.98504998977324</v>
      </c>
      <c r="CL46" s="823">
        <f t="shared" si="101"/>
        <v>89.279700168659971</v>
      </c>
      <c r="CM46" s="823">
        <f t="shared" si="102"/>
        <v>53.747914245097611</v>
      </c>
      <c r="CN46" s="823">
        <f t="shared" si="102"/>
        <v>28.549154397013666</v>
      </c>
      <c r="CO46" s="823">
        <f t="shared" si="102"/>
        <v>304.85849182404201</v>
      </c>
      <c r="CP46" s="823">
        <f t="shared" si="102"/>
        <v>123.48182395183488</v>
      </c>
      <c r="CQ46" s="823">
        <f t="shared" si="102"/>
        <v>97.266656863017545</v>
      </c>
      <c r="CR46" s="823">
        <f t="shared" si="102"/>
        <v>60.462777361105559</v>
      </c>
      <c r="CS46" s="823">
        <f t="shared" si="102"/>
        <v>16.823681893629129</v>
      </c>
      <c r="CT46" s="832"/>
      <c r="CU46" s="823">
        <f t="shared" si="103"/>
        <v>-5</v>
      </c>
      <c r="CV46" s="823">
        <f t="shared" si="103"/>
        <v>55</v>
      </c>
      <c r="CW46" s="823">
        <f t="shared" si="103"/>
        <v>120</v>
      </c>
      <c r="CX46" s="823">
        <f t="shared" si="103"/>
        <v>400</v>
      </c>
      <c r="CY46" s="823">
        <f t="shared" si="103"/>
        <v>265</v>
      </c>
      <c r="CZ46" s="823">
        <f t="shared" si="103"/>
        <v>195</v>
      </c>
      <c r="DA46" s="823">
        <f t="shared" si="103"/>
        <v>105</v>
      </c>
      <c r="DB46" s="823">
        <f t="shared" si="103"/>
        <v>110</v>
      </c>
      <c r="DC46" s="823">
        <f t="shared" si="103"/>
        <v>155</v>
      </c>
      <c r="DD46" s="823">
        <f>AZ46</f>
        <v>120</v>
      </c>
      <c r="DE46" s="823">
        <f t="shared" si="103"/>
        <v>200.26475015843323</v>
      </c>
      <c r="DF46" s="823">
        <f t="shared" si="103"/>
        <v>143.02761441375759</v>
      </c>
      <c r="DG46" s="823">
        <f t="shared" si="103"/>
        <v>82.29706864211127</v>
      </c>
      <c r="DH46" s="823">
        <f t="shared" si="103"/>
        <v>157.72943422412311</v>
      </c>
    </row>
    <row r="47" spans="2:112" s="399" customFormat="1" x14ac:dyDescent="0.2">
      <c r="B47" s="379" t="s">
        <v>15</v>
      </c>
      <c r="C47" s="524"/>
      <c r="D47" s="524"/>
      <c r="E47" s="524"/>
      <c r="F47" s="524"/>
      <c r="G47" s="524"/>
      <c r="H47" s="533"/>
      <c r="I47" s="890">
        <v>158.83133333333333</v>
      </c>
      <c r="J47" s="890">
        <v>241.96699999999998</v>
      </c>
      <c r="K47" s="890">
        <v>197.57505</v>
      </c>
      <c r="L47" s="891">
        <f t="shared" si="5"/>
        <v>0.52342107140908367</v>
      </c>
      <c r="M47" s="891">
        <f t="shared" si="5"/>
        <v>-0.18346282757566112</v>
      </c>
      <c r="N47" s="346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533"/>
      <c r="AG47" s="346">
        <v>79.71667463825608</v>
      </c>
      <c r="AH47" s="346">
        <v>27.433197306282825</v>
      </c>
      <c r="AI47" s="346">
        <v>25.977097831425443</v>
      </c>
      <c r="AJ47" s="346">
        <v>25.704363557369</v>
      </c>
      <c r="AK47" s="346">
        <v>120.04089520390423</v>
      </c>
      <c r="AL47" s="346">
        <v>20.238724644307805</v>
      </c>
      <c r="AM47" s="346">
        <v>47.170762725415869</v>
      </c>
      <c r="AN47" s="346">
        <v>54.516617426372079</v>
      </c>
      <c r="AO47" s="346">
        <v>94.246830384796297</v>
      </c>
      <c r="AP47" s="171"/>
      <c r="AQ47" s="346"/>
      <c r="AR47" s="532"/>
      <c r="AS47" s="532"/>
      <c r="AT47" s="532"/>
      <c r="AU47" s="532"/>
      <c r="AV47" s="532"/>
      <c r="AW47" s="532"/>
      <c r="AX47" s="532"/>
      <c r="AY47" s="532"/>
      <c r="AZ47" s="532"/>
      <c r="BA47" s="532">
        <f t="shared" si="114"/>
        <v>107.1498719445389</v>
      </c>
      <c r="BB47" s="532">
        <f>AH47+AI47</f>
        <v>53.410295137708268</v>
      </c>
      <c r="BC47" s="532">
        <f t="shared" si="115"/>
        <v>51.681461388794446</v>
      </c>
      <c r="BD47" s="533">
        <f t="shared" si="7"/>
        <v>101.68738015178795</v>
      </c>
      <c r="BF47" s="379" t="s">
        <v>15</v>
      </c>
      <c r="BG47" s="532"/>
      <c r="BH47" s="532"/>
      <c r="BI47" s="532"/>
      <c r="BJ47" s="532"/>
      <c r="BK47" s="532"/>
      <c r="BL47" s="532"/>
      <c r="BM47" s="532">
        <f t="shared" ref="BM47:BM56" si="116">I47</f>
        <v>158.83133333333333</v>
      </c>
      <c r="BN47" s="532">
        <f t="shared" ref="BN47:BN56" si="117">J47</f>
        <v>241.96699999999998</v>
      </c>
      <c r="BO47" s="532"/>
      <c r="BP47" s="565"/>
      <c r="BQ47" s="559"/>
      <c r="BR47" s="346"/>
      <c r="BS47" s="833"/>
      <c r="BT47" s="833"/>
      <c r="BU47" s="833"/>
      <c r="BV47" s="833"/>
      <c r="BW47" s="833"/>
      <c r="BX47" s="833"/>
      <c r="BY47" s="833"/>
      <c r="BZ47" s="833"/>
      <c r="CA47" s="833"/>
      <c r="CB47" s="833"/>
      <c r="CC47" s="833"/>
      <c r="CD47" s="833"/>
      <c r="CE47" s="833"/>
      <c r="CF47" s="833"/>
      <c r="CG47" s="833"/>
      <c r="CH47" s="833"/>
      <c r="CI47" s="833"/>
      <c r="CJ47" s="833"/>
      <c r="CK47" s="833"/>
      <c r="CL47" s="833"/>
      <c r="CM47" s="833"/>
      <c r="CN47" s="833"/>
      <c r="CO47" s="833"/>
      <c r="CP47" s="833"/>
      <c r="CQ47" s="833"/>
      <c r="CR47" s="833"/>
      <c r="CS47" s="833"/>
      <c r="CT47" s="832"/>
      <c r="CU47" s="833"/>
      <c r="CV47" s="833"/>
      <c r="CW47" s="833"/>
      <c r="CX47" s="833"/>
      <c r="CY47" s="833"/>
      <c r="CZ47" s="833"/>
      <c r="DA47" s="833"/>
      <c r="DB47" s="833"/>
      <c r="DC47" s="833"/>
      <c r="DD47" s="833"/>
      <c r="DE47" s="833"/>
      <c r="DF47" s="833"/>
      <c r="DG47" s="833"/>
      <c r="DH47" s="833"/>
    </row>
    <row r="48" spans="2:112" s="399" customFormat="1" x14ac:dyDescent="0.2">
      <c r="B48" s="379" t="s">
        <v>16</v>
      </c>
      <c r="C48" s="524"/>
      <c r="D48" s="524"/>
      <c r="E48" s="524"/>
      <c r="F48" s="524"/>
      <c r="G48" s="524"/>
      <c r="H48" s="533"/>
      <c r="I48" s="890">
        <v>52.417000000000002</v>
      </c>
      <c r="J48" s="890">
        <v>75.202750000000009</v>
      </c>
      <c r="K48" s="890">
        <v>61.4</v>
      </c>
      <c r="L48" s="891">
        <f t="shared" si="5"/>
        <v>0.43470152813018692</v>
      </c>
      <c r="M48" s="891">
        <f t="shared" si="5"/>
        <v>-0.18354049552709184</v>
      </c>
      <c r="N48" s="346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3"/>
      <c r="AC48" s="533"/>
      <c r="AD48" s="533"/>
      <c r="AE48" s="533"/>
      <c r="AF48" s="533"/>
      <c r="AG48" s="346">
        <v>9.9400039847143749</v>
      </c>
      <c r="AH48" s="346">
        <v>13.518131495574355</v>
      </c>
      <c r="AI48" s="346">
        <v>15.442445046869386</v>
      </c>
      <c r="AJ48" s="346">
        <v>13.516419472841884</v>
      </c>
      <c r="AK48" s="346">
        <v>21.817596620137792</v>
      </c>
      <c r="AL48" s="346">
        <v>19.243099307527075</v>
      </c>
      <c r="AM48" s="346">
        <v>20.095894137601672</v>
      </c>
      <c r="AN48" s="346">
        <v>14.046159934733485</v>
      </c>
      <c r="AO48" s="346">
        <v>20.576851508832831</v>
      </c>
      <c r="AP48" s="171"/>
      <c r="AQ48" s="346"/>
      <c r="AR48" s="532"/>
      <c r="AS48" s="532"/>
      <c r="AT48" s="532"/>
      <c r="AU48" s="532"/>
      <c r="AV48" s="532"/>
      <c r="AW48" s="532"/>
      <c r="AX48" s="532"/>
      <c r="AY48" s="532"/>
      <c r="AZ48" s="532"/>
      <c r="BA48" s="532">
        <f t="shared" si="114"/>
        <v>23.458135480288732</v>
      </c>
      <c r="BB48" s="532">
        <f>AH48+AI48</f>
        <v>28.960576542443739</v>
      </c>
      <c r="BC48" s="532">
        <f t="shared" si="115"/>
        <v>28.95886451971127</v>
      </c>
      <c r="BD48" s="533">
        <f t="shared" si="7"/>
        <v>34.142054072335156</v>
      </c>
      <c r="BF48" s="379" t="s">
        <v>16</v>
      </c>
      <c r="BG48" s="532"/>
      <c r="BH48" s="532"/>
      <c r="BI48" s="532"/>
      <c r="BJ48" s="532"/>
      <c r="BK48" s="532"/>
      <c r="BL48" s="532"/>
      <c r="BM48" s="532">
        <f t="shared" si="116"/>
        <v>52.417000000000002</v>
      </c>
      <c r="BN48" s="532">
        <f t="shared" si="117"/>
        <v>75.202750000000009</v>
      </c>
      <c r="BO48" s="532"/>
      <c r="BP48" s="565"/>
      <c r="BQ48" s="559"/>
      <c r="BR48" s="346"/>
      <c r="BS48" s="833"/>
      <c r="BT48" s="833"/>
      <c r="BU48" s="833"/>
      <c r="BV48" s="833"/>
      <c r="BW48" s="833"/>
      <c r="BX48" s="833"/>
      <c r="BY48" s="833"/>
      <c r="BZ48" s="833"/>
      <c r="CA48" s="833"/>
      <c r="CB48" s="833"/>
      <c r="CC48" s="833"/>
      <c r="CD48" s="833"/>
      <c r="CE48" s="833"/>
      <c r="CF48" s="833"/>
      <c r="CG48" s="833"/>
      <c r="CH48" s="833"/>
      <c r="CI48" s="833"/>
      <c r="CJ48" s="833"/>
      <c r="CK48" s="833"/>
      <c r="CL48" s="833"/>
      <c r="CM48" s="833"/>
      <c r="CN48" s="833"/>
      <c r="CO48" s="833"/>
      <c r="CP48" s="833"/>
      <c r="CQ48" s="833"/>
      <c r="CR48" s="833"/>
      <c r="CS48" s="833"/>
      <c r="CT48" s="832"/>
      <c r="CU48" s="833"/>
      <c r="CV48" s="833"/>
      <c r="CW48" s="833"/>
      <c r="CX48" s="833"/>
      <c r="CY48" s="833"/>
      <c r="CZ48" s="833"/>
      <c r="DA48" s="833"/>
      <c r="DB48" s="833"/>
      <c r="DC48" s="833"/>
      <c r="DD48" s="833"/>
      <c r="DE48" s="833"/>
      <c r="DF48" s="833"/>
      <c r="DG48" s="833"/>
      <c r="DH48" s="833"/>
    </row>
    <row r="49" spans="2:112" s="399" customFormat="1" x14ac:dyDescent="0.2">
      <c r="B49" s="379" t="s">
        <v>17</v>
      </c>
      <c r="C49" s="524"/>
      <c r="D49" s="524"/>
      <c r="E49" s="524"/>
      <c r="F49" s="524"/>
      <c r="G49" s="524"/>
      <c r="H49" s="533"/>
      <c r="I49" s="890">
        <v>46</v>
      </c>
      <c r="J49" s="890">
        <v>240</v>
      </c>
      <c r="K49" s="890">
        <v>150</v>
      </c>
      <c r="L49" s="891" t="str">
        <f t="shared" si="5"/>
        <v>&gt;±300%</v>
      </c>
      <c r="M49" s="891">
        <f t="shared" si="5"/>
        <v>-0.375</v>
      </c>
      <c r="N49" s="346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  <c r="AA49" s="533"/>
      <c r="AB49" s="533"/>
      <c r="AC49" s="533"/>
      <c r="AD49" s="533"/>
      <c r="AE49" s="533"/>
      <c r="AF49" s="533"/>
      <c r="AG49" s="346">
        <v>15</v>
      </c>
      <c r="AH49" s="346">
        <v>42</v>
      </c>
      <c r="AI49" s="346">
        <v>6</v>
      </c>
      <c r="AJ49" s="346">
        <v>-17</v>
      </c>
      <c r="AK49" s="346">
        <v>155</v>
      </c>
      <c r="AL49" s="346">
        <v>79</v>
      </c>
      <c r="AM49" s="346">
        <v>22</v>
      </c>
      <c r="AN49" s="346">
        <v>-16</v>
      </c>
      <c r="AO49" s="346">
        <v>-107</v>
      </c>
      <c r="AP49" s="171"/>
      <c r="AQ49" s="346"/>
      <c r="AR49" s="532"/>
      <c r="AS49" s="532"/>
      <c r="AT49" s="532"/>
      <c r="AU49" s="532"/>
      <c r="AV49" s="532"/>
      <c r="AW49" s="532"/>
      <c r="AX49" s="532"/>
      <c r="AY49" s="532"/>
      <c r="AZ49" s="532"/>
      <c r="BA49" s="532">
        <f t="shared" si="114"/>
        <v>57</v>
      </c>
      <c r="BB49" s="532">
        <f>AH49+AI49</f>
        <v>48</v>
      </c>
      <c r="BC49" s="532">
        <f t="shared" si="115"/>
        <v>-11</v>
      </c>
      <c r="BD49" s="533">
        <f t="shared" si="7"/>
        <v>6</v>
      </c>
      <c r="BF49" s="379" t="s">
        <v>17</v>
      </c>
      <c r="BG49" s="532"/>
      <c r="BH49" s="532"/>
      <c r="BI49" s="532"/>
      <c r="BJ49" s="532"/>
      <c r="BK49" s="532"/>
      <c r="BL49" s="532"/>
      <c r="BM49" s="532">
        <f t="shared" si="116"/>
        <v>46</v>
      </c>
      <c r="BN49" s="532">
        <f t="shared" si="117"/>
        <v>240</v>
      </c>
      <c r="BO49" s="532"/>
      <c r="BP49" s="565"/>
      <c r="BQ49" s="559"/>
      <c r="BR49" s="346"/>
      <c r="BS49" s="833"/>
      <c r="BT49" s="833"/>
      <c r="BU49" s="833"/>
      <c r="BV49" s="833"/>
      <c r="BW49" s="833"/>
      <c r="BX49" s="833"/>
      <c r="BY49" s="833"/>
      <c r="BZ49" s="833"/>
      <c r="CA49" s="833"/>
      <c r="CB49" s="833"/>
      <c r="CC49" s="833"/>
      <c r="CD49" s="833"/>
      <c r="CE49" s="833"/>
      <c r="CF49" s="833"/>
      <c r="CG49" s="833"/>
      <c r="CH49" s="833"/>
      <c r="CI49" s="833"/>
      <c r="CJ49" s="833"/>
      <c r="CK49" s="833"/>
      <c r="CL49" s="833"/>
      <c r="CM49" s="833"/>
      <c r="CN49" s="833"/>
      <c r="CO49" s="833"/>
      <c r="CP49" s="833"/>
      <c r="CQ49" s="833"/>
      <c r="CR49" s="833"/>
      <c r="CS49" s="833"/>
      <c r="CT49" s="832"/>
      <c r="CU49" s="833"/>
      <c r="CV49" s="833"/>
      <c r="CW49" s="833"/>
      <c r="CX49" s="833"/>
      <c r="CY49" s="833"/>
      <c r="CZ49" s="833"/>
      <c r="DA49" s="833"/>
      <c r="DB49" s="833"/>
      <c r="DC49" s="833"/>
      <c r="DD49" s="833"/>
      <c r="DE49" s="833"/>
      <c r="DF49" s="833"/>
      <c r="DG49" s="833"/>
      <c r="DH49" s="833"/>
    </row>
    <row r="50" spans="2:112" s="399" customFormat="1" x14ac:dyDescent="0.2">
      <c r="B50" s="361" t="s">
        <v>19</v>
      </c>
      <c r="C50" s="892"/>
      <c r="D50" s="892"/>
      <c r="E50" s="892"/>
      <c r="F50" s="892"/>
      <c r="G50" s="892"/>
      <c r="H50" s="893"/>
      <c r="I50" s="894">
        <v>25.313485467211137</v>
      </c>
      <c r="J50" s="894">
        <v>28.899149651693506</v>
      </c>
      <c r="K50" s="894">
        <v>27.248395390242564</v>
      </c>
      <c r="L50" s="895">
        <f t="shared" si="5"/>
        <v>0.14165035427961592</v>
      </c>
      <c r="M50" s="895">
        <f t="shared" si="5"/>
        <v>-5.7121205341562953E-2</v>
      </c>
      <c r="N50" s="346"/>
      <c r="O50" s="893"/>
      <c r="P50" s="893"/>
      <c r="Q50" s="893"/>
      <c r="R50" s="893"/>
      <c r="S50" s="893"/>
      <c r="T50" s="893"/>
      <c r="U50" s="893"/>
      <c r="V50" s="893"/>
      <c r="W50" s="893"/>
      <c r="X50" s="893"/>
      <c r="Y50" s="893"/>
      <c r="Z50" s="893"/>
      <c r="AA50" s="893"/>
      <c r="AB50" s="893"/>
      <c r="AC50" s="893"/>
      <c r="AD50" s="893"/>
      <c r="AE50" s="893"/>
      <c r="AF50" s="893"/>
      <c r="AG50" s="346">
        <v>6.3283713668027861</v>
      </c>
      <c r="AH50" s="346">
        <v>6.3283713668027861</v>
      </c>
      <c r="AI50" s="346">
        <v>6.3283713668027861</v>
      </c>
      <c r="AJ50" s="346">
        <v>6.3283713668027861</v>
      </c>
      <c r="AK50" s="346">
        <v>8</v>
      </c>
      <c r="AL50" s="346">
        <v>5</v>
      </c>
      <c r="AM50" s="346">
        <v>8</v>
      </c>
      <c r="AN50" s="346">
        <v>7.9</v>
      </c>
      <c r="AO50" s="346">
        <v>9</v>
      </c>
      <c r="AP50" s="171"/>
      <c r="AQ50" s="893"/>
      <c r="AR50" s="403"/>
      <c r="AS50" s="403"/>
      <c r="AT50" s="403"/>
      <c r="AU50" s="403"/>
      <c r="AV50" s="403"/>
      <c r="AW50" s="403"/>
      <c r="AX50" s="403"/>
      <c r="AY50" s="403"/>
      <c r="AZ50" s="403"/>
      <c r="BA50" s="403">
        <f t="shared" si="114"/>
        <v>12.656742733605572</v>
      </c>
      <c r="BB50" s="403">
        <f>AH50+AI50</f>
        <v>12.656742733605572</v>
      </c>
      <c r="BC50" s="403">
        <f t="shared" si="115"/>
        <v>12.656742733605572</v>
      </c>
      <c r="BD50" s="909">
        <f t="shared" si="7"/>
        <v>15.9</v>
      </c>
      <c r="BF50" s="590" t="s">
        <v>19</v>
      </c>
      <c r="BG50" s="403"/>
      <c r="BH50" s="403"/>
      <c r="BI50" s="403"/>
      <c r="BJ50" s="403"/>
      <c r="BK50" s="403"/>
      <c r="BL50" s="403"/>
      <c r="BM50" s="403">
        <f t="shared" si="116"/>
        <v>25.313485467211137</v>
      </c>
      <c r="BN50" s="403">
        <f t="shared" si="117"/>
        <v>28.899149651693506</v>
      </c>
      <c r="BO50" s="403"/>
      <c r="BP50" s="567"/>
      <c r="BQ50" s="568"/>
      <c r="BR50" s="346"/>
      <c r="BS50" s="834"/>
      <c r="BT50" s="834"/>
      <c r="BU50" s="834"/>
      <c r="BV50" s="834"/>
      <c r="BW50" s="834"/>
      <c r="BX50" s="834"/>
      <c r="BY50" s="834"/>
      <c r="BZ50" s="834"/>
      <c r="CA50" s="834"/>
      <c r="CB50" s="834"/>
      <c r="CC50" s="834"/>
      <c r="CD50" s="834"/>
      <c r="CE50" s="834"/>
      <c r="CF50" s="834"/>
      <c r="CG50" s="834"/>
      <c r="CH50" s="834"/>
      <c r="CI50" s="834"/>
      <c r="CJ50" s="834"/>
      <c r="CK50" s="834"/>
      <c r="CL50" s="834"/>
      <c r="CM50" s="834"/>
      <c r="CN50" s="834"/>
      <c r="CO50" s="834"/>
      <c r="CP50" s="834"/>
      <c r="CQ50" s="834"/>
      <c r="CR50" s="834"/>
      <c r="CS50" s="834"/>
      <c r="CT50" s="832"/>
      <c r="CU50" s="834"/>
      <c r="CV50" s="834"/>
      <c r="CW50" s="834"/>
      <c r="CX50" s="834"/>
      <c r="CY50" s="834"/>
      <c r="CZ50" s="834"/>
      <c r="DA50" s="834"/>
      <c r="DB50" s="834"/>
      <c r="DC50" s="834"/>
      <c r="DD50" s="834"/>
      <c r="DE50" s="834"/>
      <c r="DF50" s="834"/>
      <c r="DG50" s="834"/>
      <c r="DH50" s="834"/>
    </row>
    <row r="51" spans="2:112" s="399" customFormat="1" x14ac:dyDescent="0.2">
      <c r="B51" s="364" t="s">
        <v>103</v>
      </c>
      <c r="C51" s="896">
        <v>905</v>
      </c>
      <c r="D51" s="896">
        <v>215</v>
      </c>
      <c r="E51" s="896">
        <v>-240</v>
      </c>
      <c r="F51" s="896">
        <v>-10</v>
      </c>
      <c r="G51" s="896">
        <v>105</v>
      </c>
      <c r="H51" s="896">
        <v>-245</v>
      </c>
      <c r="I51" s="897">
        <v>990.9784144122018</v>
      </c>
      <c r="J51" s="897">
        <v>504.35035047979937</v>
      </c>
      <c r="K51" s="897">
        <v>250</v>
      </c>
      <c r="L51" s="563">
        <f t="shared" si="5"/>
        <v>-0.49105818739860807</v>
      </c>
      <c r="M51" s="899">
        <f t="shared" si="5"/>
        <v>-0.50431282587159976</v>
      </c>
      <c r="N51" s="346"/>
      <c r="O51" s="896">
        <v>-95</v>
      </c>
      <c r="P51" s="896">
        <v>-30</v>
      </c>
      <c r="Q51" s="896">
        <v>-50</v>
      </c>
      <c r="R51" s="896">
        <v>45</v>
      </c>
      <c r="S51" s="896">
        <v>110</v>
      </c>
      <c r="T51" s="896">
        <v>-345</v>
      </c>
      <c r="U51" s="896">
        <v>-25</v>
      </c>
      <c r="V51" s="896">
        <v>-15</v>
      </c>
      <c r="W51" s="896">
        <v>-85</v>
      </c>
      <c r="X51" s="896">
        <v>115</v>
      </c>
      <c r="Y51" s="896">
        <v>60</v>
      </c>
      <c r="Z51" s="896">
        <v>30</v>
      </c>
      <c r="AA51" s="896">
        <v>-40</v>
      </c>
      <c r="AB51" s="896">
        <v>55</v>
      </c>
      <c r="AC51" s="896">
        <v>-15</v>
      </c>
      <c r="AD51" s="896">
        <v>-125</v>
      </c>
      <c r="AE51" s="896">
        <v>5</v>
      </c>
      <c r="AF51" s="896">
        <v>-115</v>
      </c>
      <c r="AG51" s="896">
        <v>686.97303968000006</v>
      </c>
      <c r="AH51" s="896">
        <v>49.912419320000048</v>
      </c>
      <c r="AI51" s="896">
        <v>206.80744894799926</v>
      </c>
      <c r="AJ51" s="896">
        <v>47.285506464202307</v>
      </c>
      <c r="AK51" s="896">
        <v>-213.15535744631916</v>
      </c>
      <c r="AL51" s="896">
        <v>122.35122064660918</v>
      </c>
      <c r="AM51" s="896">
        <v>521.61412059950851</v>
      </c>
      <c r="AN51" s="896">
        <v>73.54036668000073</v>
      </c>
      <c r="AO51" s="896">
        <v>89.603099439998914</v>
      </c>
      <c r="AP51" s="171"/>
      <c r="AQ51" s="896">
        <v>340</v>
      </c>
      <c r="AR51" s="896">
        <v>-125</v>
      </c>
      <c r="AS51" s="896">
        <v>-5</v>
      </c>
      <c r="AT51" s="896">
        <v>-235</v>
      </c>
      <c r="AU51" s="896">
        <v>-40</v>
      </c>
      <c r="AV51" s="896">
        <v>30</v>
      </c>
      <c r="AW51" s="896">
        <v>90</v>
      </c>
      <c r="AX51" s="896">
        <v>15</v>
      </c>
      <c r="AY51" s="896">
        <v>-140</v>
      </c>
      <c r="AZ51" s="896">
        <v>-110</v>
      </c>
      <c r="BA51" s="896">
        <f t="shared" ref="BA51:BC51" si="118">SUM(BA52:BA55)</f>
        <v>736.8854590000002</v>
      </c>
      <c r="BB51" s="896">
        <f t="shared" si="118"/>
        <v>254.09295541220166</v>
      </c>
      <c r="BC51" s="896">
        <f t="shared" si="118"/>
        <v>-90.804136799709909</v>
      </c>
      <c r="BD51" s="524">
        <f t="shared" si="7"/>
        <v>595.15448727950923</v>
      </c>
      <c r="BF51" s="592" t="s">
        <v>103</v>
      </c>
      <c r="BG51" s="524">
        <f t="shared" ref="BG51:BL51" si="119">C51</f>
        <v>905</v>
      </c>
      <c r="BH51" s="524">
        <f t="shared" si="119"/>
        <v>215</v>
      </c>
      <c r="BI51" s="524">
        <f t="shared" si="119"/>
        <v>-240</v>
      </c>
      <c r="BJ51" s="524">
        <f t="shared" si="119"/>
        <v>-10</v>
      </c>
      <c r="BK51" s="524">
        <f t="shared" si="119"/>
        <v>105</v>
      </c>
      <c r="BL51" s="524">
        <f t="shared" si="119"/>
        <v>-245</v>
      </c>
      <c r="BM51" s="524">
        <f t="shared" si="116"/>
        <v>990.9784144122018</v>
      </c>
      <c r="BN51" s="524">
        <f t="shared" si="117"/>
        <v>504.35035047979937</v>
      </c>
      <c r="BO51" s="524">
        <f>K51</f>
        <v>250</v>
      </c>
      <c r="BP51" s="563">
        <f>L51</f>
        <v>-0.49105818739860807</v>
      </c>
      <c r="BQ51" s="563">
        <f>M51</f>
        <v>-0.50431282587159976</v>
      </c>
      <c r="BR51" s="346"/>
      <c r="BS51" s="823">
        <f t="shared" ref="BS51:CS51" si="120">O51</f>
        <v>-95</v>
      </c>
      <c r="BT51" s="823">
        <f t="shared" si="120"/>
        <v>-30</v>
      </c>
      <c r="BU51" s="823">
        <f t="shared" si="120"/>
        <v>-50</v>
      </c>
      <c r="BV51" s="823">
        <f t="shared" si="120"/>
        <v>45</v>
      </c>
      <c r="BW51" s="823">
        <f t="shared" si="120"/>
        <v>110</v>
      </c>
      <c r="BX51" s="823">
        <f t="shared" si="120"/>
        <v>-345</v>
      </c>
      <c r="BY51" s="823">
        <f t="shared" si="120"/>
        <v>-25</v>
      </c>
      <c r="BZ51" s="823">
        <f t="shared" si="120"/>
        <v>-15</v>
      </c>
      <c r="CA51" s="823">
        <f t="shared" si="120"/>
        <v>-85</v>
      </c>
      <c r="CB51" s="823">
        <f t="shared" si="120"/>
        <v>115</v>
      </c>
      <c r="CC51" s="823">
        <f t="shared" si="120"/>
        <v>60</v>
      </c>
      <c r="CD51" s="823">
        <f t="shared" si="120"/>
        <v>30</v>
      </c>
      <c r="CE51" s="823">
        <f t="shared" si="120"/>
        <v>-40</v>
      </c>
      <c r="CF51" s="823">
        <f t="shared" si="120"/>
        <v>55</v>
      </c>
      <c r="CG51" s="823">
        <f t="shared" si="120"/>
        <v>-15</v>
      </c>
      <c r="CH51" s="823">
        <f t="shared" si="120"/>
        <v>-125</v>
      </c>
      <c r="CI51" s="823">
        <f t="shared" si="120"/>
        <v>5</v>
      </c>
      <c r="CJ51" s="823">
        <f t="shared" si="120"/>
        <v>-115</v>
      </c>
      <c r="CK51" s="823">
        <f t="shared" si="120"/>
        <v>686.97303968000006</v>
      </c>
      <c r="CL51" s="823">
        <f t="shared" si="120"/>
        <v>49.912419320000048</v>
      </c>
      <c r="CM51" s="823">
        <f t="shared" si="120"/>
        <v>206.80744894799926</v>
      </c>
      <c r="CN51" s="823">
        <f t="shared" si="120"/>
        <v>47.285506464202307</v>
      </c>
      <c r="CO51" s="823">
        <f t="shared" si="120"/>
        <v>-213.15535744631916</v>
      </c>
      <c r="CP51" s="823">
        <f t="shared" si="120"/>
        <v>122.35122064660918</v>
      </c>
      <c r="CQ51" s="823">
        <f t="shared" si="120"/>
        <v>521.61412059950851</v>
      </c>
      <c r="CR51" s="823">
        <f t="shared" si="120"/>
        <v>73.54036668000073</v>
      </c>
      <c r="CS51" s="823">
        <f t="shared" si="120"/>
        <v>89.603099439998914</v>
      </c>
      <c r="CT51" s="832"/>
      <c r="CU51" s="823">
        <f t="shared" ref="CU51:DF51" si="121">AQ51</f>
        <v>340</v>
      </c>
      <c r="CV51" s="823">
        <f t="shared" si="121"/>
        <v>-125</v>
      </c>
      <c r="CW51" s="823">
        <f t="shared" si="121"/>
        <v>-5</v>
      </c>
      <c r="CX51" s="823">
        <f t="shared" si="121"/>
        <v>-235</v>
      </c>
      <c r="CY51" s="823">
        <f t="shared" si="121"/>
        <v>-40</v>
      </c>
      <c r="CZ51" s="823">
        <f t="shared" si="121"/>
        <v>30</v>
      </c>
      <c r="DA51" s="823">
        <f t="shared" si="121"/>
        <v>90</v>
      </c>
      <c r="DB51" s="823">
        <f t="shared" si="121"/>
        <v>15</v>
      </c>
      <c r="DC51" s="823">
        <f t="shared" si="121"/>
        <v>-140</v>
      </c>
      <c r="DD51" s="823">
        <f t="shared" si="121"/>
        <v>-110</v>
      </c>
      <c r="DE51" s="823">
        <f t="shared" si="121"/>
        <v>736.8854590000002</v>
      </c>
      <c r="DF51" s="823">
        <f t="shared" si="121"/>
        <v>254.09295541220166</v>
      </c>
      <c r="DG51" s="823">
        <f>BC51</f>
        <v>-90.804136799709909</v>
      </c>
      <c r="DH51" s="823">
        <f>BD51</f>
        <v>595.15448727950923</v>
      </c>
    </row>
    <row r="52" spans="2:112" s="399" customFormat="1" x14ac:dyDescent="0.2">
      <c r="B52" s="379" t="s">
        <v>15</v>
      </c>
      <c r="C52" s="524"/>
      <c r="D52" s="524"/>
      <c r="E52" s="524"/>
      <c r="F52" s="524"/>
      <c r="G52" s="524"/>
      <c r="H52" s="533"/>
      <c r="I52" s="890">
        <v>125.23173499999987</v>
      </c>
      <c r="J52" s="890">
        <v>525.73136499999998</v>
      </c>
      <c r="K52" s="890">
        <v>250</v>
      </c>
      <c r="L52" s="891" t="str">
        <f t="shared" si="5"/>
        <v>&gt;±300%</v>
      </c>
      <c r="M52" s="891">
        <f t="shared" si="5"/>
        <v>-0.52447197058520567</v>
      </c>
      <c r="N52" s="346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346">
        <v>77.093735999999922</v>
      </c>
      <c r="AH52" s="346">
        <v>-12.929118000000017</v>
      </c>
      <c r="AI52" s="346">
        <v>81.839284000000106</v>
      </c>
      <c r="AJ52" s="346">
        <v>-20.772167000000131</v>
      </c>
      <c r="AK52" s="346">
        <v>-6.7504139999999895</v>
      </c>
      <c r="AL52" s="346">
        <v>171.52357900000004</v>
      </c>
      <c r="AM52" s="346">
        <v>340.42817000000014</v>
      </c>
      <c r="AN52" s="346">
        <v>20.530029999999794</v>
      </c>
      <c r="AO52" s="346">
        <v>79.374969999999976</v>
      </c>
      <c r="AP52" s="171"/>
      <c r="AQ52" s="346"/>
      <c r="AR52" s="346"/>
      <c r="AS52" s="346"/>
      <c r="AT52" s="346"/>
      <c r="AU52" s="346"/>
      <c r="AV52" s="346"/>
      <c r="AW52" s="346"/>
      <c r="AX52" s="346"/>
      <c r="AY52" s="346"/>
      <c r="AZ52" s="346"/>
      <c r="BA52" s="346">
        <f>AG52+AH52</f>
        <v>64.164617999999905</v>
      </c>
      <c r="BB52" s="346">
        <f>AI52+AJ52</f>
        <v>61.067116999999975</v>
      </c>
      <c r="BC52" s="346">
        <f>AK52+AL52</f>
        <v>164.77316500000006</v>
      </c>
      <c r="BD52" s="533">
        <f t="shared" si="7"/>
        <v>360.95819999999992</v>
      </c>
      <c r="BF52" s="379" t="s">
        <v>15</v>
      </c>
      <c r="BG52" s="532"/>
      <c r="BH52" s="532"/>
      <c r="BI52" s="532"/>
      <c r="BJ52" s="532"/>
      <c r="BK52" s="532"/>
      <c r="BL52" s="532"/>
      <c r="BM52" s="532">
        <f t="shared" si="116"/>
        <v>125.23173499999987</v>
      </c>
      <c r="BN52" s="532">
        <f t="shared" si="117"/>
        <v>525.73136499999998</v>
      </c>
      <c r="BO52" s="532"/>
      <c r="BP52" s="565"/>
      <c r="BQ52" s="559"/>
      <c r="BR52" s="346"/>
      <c r="BS52" s="833"/>
      <c r="BT52" s="833"/>
      <c r="BU52" s="833"/>
      <c r="BV52" s="833"/>
      <c r="BW52" s="833"/>
      <c r="BX52" s="833"/>
      <c r="BY52" s="833"/>
      <c r="BZ52" s="833"/>
      <c r="CA52" s="833"/>
      <c r="CB52" s="833"/>
      <c r="CC52" s="833"/>
      <c r="CD52" s="833"/>
      <c r="CE52" s="833"/>
      <c r="CF52" s="833"/>
      <c r="CG52" s="833"/>
      <c r="CH52" s="833"/>
      <c r="CI52" s="833"/>
      <c r="CJ52" s="833"/>
      <c r="CK52" s="833"/>
      <c r="CL52" s="833"/>
      <c r="CM52" s="833"/>
      <c r="CN52" s="833"/>
      <c r="CO52" s="833"/>
      <c r="CP52" s="833"/>
      <c r="CQ52" s="833"/>
      <c r="CR52" s="833"/>
      <c r="CS52" s="833"/>
      <c r="CT52" s="832"/>
      <c r="CU52" s="833"/>
      <c r="CV52" s="833"/>
      <c r="CW52" s="833"/>
      <c r="CX52" s="833"/>
      <c r="CY52" s="833"/>
      <c r="CZ52" s="833"/>
      <c r="DA52" s="833"/>
      <c r="DB52" s="833"/>
      <c r="DC52" s="833"/>
      <c r="DD52" s="833"/>
      <c r="DE52" s="833"/>
      <c r="DF52" s="833"/>
      <c r="DG52" s="833"/>
      <c r="DH52" s="833"/>
    </row>
    <row r="53" spans="2:112" s="399" customFormat="1" x14ac:dyDescent="0.2">
      <c r="B53" s="379" t="s">
        <v>16</v>
      </c>
      <c r="C53" s="524"/>
      <c r="D53" s="524"/>
      <c r="E53" s="524"/>
      <c r="F53" s="524"/>
      <c r="G53" s="524"/>
      <c r="H53" s="533"/>
      <c r="I53" s="890">
        <v>508.6892391122019</v>
      </c>
      <c r="J53" s="890">
        <v>232.49251547979935</v>
      </c>
      <c r="K53" s="890">
        <v>150</v>
      </c>
      <c r="L53" s="891">
        <f t="shared" si="5"/>
        <v>-0.54295766923326183</v>
      </c>
      <c r="M53" s="891">
        <f t="shared" si="5"/>
        <v>-0.35481794030899416</v>
      </c>
      <c r="N53" s="346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346">
        <v>192.42198608000018</v>
      </c>
      <c r="AH53" s="346">
        <v>56.968007119999967</v>
      </c>
      <c r="AI53" s="346">
        <v>205.73655244799937</v>
      </c>
      <c r="AJ53" s="346">
        <v>53.56269346420234</v>
      </c>
      <c r="AK53" s="346">
        <v>-43.583353446319236</v>
      </c>
      <c r="AL53" s="346">
        <v>61.057451646609231</v>
      </c>
      <c r="AM53" s="346">
        <v>105.9286005995085</v>
      </c>
      <c r="AN53" s="346">
        <v>109.08981668000087</v>
      </c>
      <c r="AO53" s="346">
        <v>34.909799439999041</v>
      </c>
      <c r="AP53" s="171"/>
      <c r="AQ53" s="346"/>
      <c r="AR53" s="346"/>
      <c r="AS53" s="346"/>
      <c r="AT53" s="346"/>
      <c r="AU53" s="346"/>
      <c r="AV53" s="346"/>
      <c r="AW53" s="346"/>
      <c r="AX53" s="346"/>
      <c r="AY53" s="346"/>
      <c r="AZ53" s="346"/>
      <c r="BA53" s="346">
        <f t="shared" ref="BA53:BA55" si="122">AG53+AH53</f>
        <v>249.38999320000016</v>
      </c>
      <c r="BB53" s="346">
        <f t="shared" ref="BB53:BB56" si="123">AI53+AJ53</f>
        <v>259.29924591220174</v>
      </c>
      <c r="BC53" s="346">
        <f t="shared" ref="BC53:BC56" si="124">AK53+AL53</f>
        <v>17.474098200289994</v>
      </c>
      <c r="BD53" s="533">
        <f t="shared" si="7"/>
        <v>215.01841727950938</v>
      </c>
      <c r="BF53" s="379" t="s">
        <v>16</v>
      </c>
      <c r="BG53" s="532"/>
      <c r="BH53" s="532"/>
      <c r="BI53" s="532"/>
      <c r="BJ53" s="532"/>
      <c r="BK53" s="532"/>
      <c r="BL53" s="532"/>
      <c r="BM53" s="532">
        <f t="shared" si="116"/>
        <v>508.6892391122019</v>
      </c>
      <c r="BN53" s="532">
        <f t="shared" si="117"/>
        <v>232.49251547979935</v>
      </c>
      <c r="BO53" s="532"/>
      <c r="BP53" s="565"/>
      <c r="BQ53" s="559"/>
      <c r="BR53" s="346"/>
      <c r="BS53" s="833"/>
      <c r="BT53" s="833"/>
      <c r="BU53" s="833"/>
      <c r="BV53" s="833"/>
      <c r="BW53" s="833"/>
      <c r="BX53" s="833"/>
      <c r="BY53" s="833"/>
      <c r="BZ53" s="833"/>
      <c r="CA53" s="833"/>
      <c r="CB53" s="833"/>
      <c r="CC53" s="833"/>
      <c r="CD53" s="833"/>
      <c r="CE53" s="833"/>
      <c r="CF53" s="833"/>
      <c r="CG53" s="833"/>
      <c r="CH53" s="833"/>
      <c r="CI53" s="833"/>
      <c r="CJ53" s="833"/>
      <c r="CK53" s="833"/>
      <c r="CL53" s="833"/>
      <c r="CM53" s="833"/>
      <c r="CN53" s="833"/>
      <c r="CO53" s="833"/>
      <c r="CP53" s="833"/>
      <c r="CQ53" s="833"/>
      <c r="CR53" s="833"/>
      <c r="CS53" s="833"/>
      <c r="CT53" s="832"/>
      <c r="CU53" s="833"/>
      <c r="CV53" s="833"/>
      <c r="CW53" s="833"/>
      <c r="CX53" s="833"/>
      <c r="CY53" s="833"/>
      <c r="CZ53" s="833"/>
      <c r="DA53" s="833"/>
      <c r="DB53" s="833"/>
      <c r="DC53" s="833"/>
      <c r="DD53" s="833"/>
      <c r="DE53" s="833"/>
      <c r="DF53" s="833"/>
      <c r="DG53" s="833"/>
      <c r="DH53" s="833"/>
    </row>
    <row r="54" spans="2:112" s="399" customFormat="1" x14ac:dyDescent="0.2">
      <c r="B54" s="379" t="s">
        <v>17</v>
      </c>
      <c r="C54" s="524"/>
      <c r="D54" s="524"/>
      <c r="E54" s="524"/>
      <c r="F54" s="524"/>
      <c r="G54" s="524"/>
      <c r="H54" s="533"/>
      <c r="I54" s="890">
        <v>-12.70334969999999</v>
      </c>
      <c r="J54" s="890">
        <v>57.665439999999982</v>
      </c>
      <c r="K54" s="890">
        <v>-50</v>
      </c>
      <c r="L54" s="891" t="str">
        <f t="shared" si="5"/>
        <v>N/A</v>
      </c>
      <c r="M54" s="891" t="str">
        <f t="shared" si="5"/>
        <v>N/A</v>
      </c>
      <c r="N54" s="346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346">
        <v>-0.13331239999999525</v>
      </c>
      <c r="AH54" s="346">
        <v>14.025930200000003</v>
      </c>
      <c r="AI54" s="346">
        <v>-21.308847500000002</v>
      </c>
      <c r="AJ54" s="346">
        <v>-5.2871199999999954</v>
      </c>
      <c r="AK54" s="346">
        <v>-0.13079000000000815</v>
      </c>
      <c r="AL54" s="346">
        <v>17.593630000000005</v>
      </c>
      <c r="AM54" s="346">
        <v>24.391500000000001</v>
      </c>
      <c r="AN54" s="346">
        <v>15.811099999999991</v>
      </c>
      <c r="AO54" s="346">
        <v>-0.18560000000000582</v>
      </c>
      <c r="AP54" s="171"/>
      <c r="AQ54" s="346"/>
      <c r="AR54" s="346"/>
      <c r="AS54" s="346"/>
      <c r="AT54" s="346"/>
      <c r="AU54" s="346"/>
      <c r="AV54" s="346"/>
      <c r="AW54" s="346"/>
      <c r="AX54" s="346"/>
      <c r="AY54" s="346"/>
      <c r="AZ54" s="346"/>
      <c r="BA54" s="346">
        <f t="shared" si="122"/>
        <v>13.892617800000007</v>
      </c>
      <c r="BB54" s="346">
        <f t="shared" si="123"/>
        <v>-26.595967499999997</v>
      </c>
      <c r="BC54" s="346">
        <f t="shared" si="124"/>
        <v>17.462839999999996</v>
      </c>
      <c r="BD54" s="533">
        <f t="shared" si="7"/>
        <v>40.20259999999999</v>
      </c>
      <c r="BF54" s="379" t="s">
        <v>17</v>
      </c>
      <c r="BG54" s="532"/>
      <c r="BH54" s="532"/>
      <c r="BI54" s="532"/>
      <c r="BJ54" s="532"/>
      <c r="BK54" s="532"/>
      <c r="BL54" s="532"/>
      <c r="BM54" s="532">
        <f t="shared" si="116"/>
        <v>-12.70334969999999</v>
      </c>
      <c r="BN54" s="532">
        <f t="shared" si="117"/>
        <v>57.665439999999982</v>
      </c>
      <c r="BO54" s="532"/>
      <c r="BP54" s="565"/>
      <c r="BQ54" s="559"/>
      <c r="BR54" s="346"/>
      <c r="BS54" s="833"/>
      <c r="BT54" s="833"/>
      <c r="BU54" s="833"/>
      <c r="BV54" s="833"/>
      <c r="BW54" s="833"/>
      <c r="BX54" s="833"/>
      <c r="BY54" s="833"/>
      <c r="BZ54" s="833"/>
      <c r="CA54" s="833"/>
      <c r="CB54" s="833"/>
      <c r="CC54" s="833"/>
      <c r="CD54" s="833"/>
      <c r="CE54" s="833"/>
      <c r="CF54" s="833"/>
      <c r="CG54" s="833"/>
      <c r="CH54" s="833"/>
      <c r="CI54" s="833"/>
      <c r="CJ54" s="833"/>
      <c r="CK54" s="833"/>
      <c r="CL54" s="833"/>
      <c r="CM54" s="833"/>
      <c r="CN54" s="833"/>
      <c r="CO54" s="833"/>
      <c r="CP54" s="833"/>
      <c r="CQ54" s="833"/>
      <c r="CR54" s="833"/>
      <c r="CS54" s="833"/>
      <c r="CT54" s="832"/>
      <c r="CU54" s="833"/>
      <c r="CV54" s="833"/>
      <c r="CW54" s="833"/>
      <c r="CX54" s="833"/>
      <c r="CY54" s="833"/>
      <c r="CZ54" s="833"/>
      <c r="DA54" s="833"/>
      <c r="DB54" s="833"/>
      <c r="DC54" s="833"/>
      <c r="DD54" s="833"/>
      <c r="DE54" s="833"/>
      <c r="DF54" s="833"/>
      <c r="DG54" s="833"/>
      <c r="DH54" s="833"/>
    </row>
    <row r="55" spans="2:112" s="399" customFormat="1" x14ac:dyDescent="0.2">
      <c r="B55" s="367" t="s">
        <v>19</v>
      </c>
      <c r="C55" s="900"/>
      <c r="D55" s="900"/>
      <c r="E55" s="900"/>
      <c r="F55" s="900"/>
      <c r="G55" s="900"/>
      <c r="H55" s="901"/>
      <c r="I55" s="902">
        <v>369.76079000000004</v>
      </c>
      <c r="J55" s="902">
        <v>-311.53897000000001</v>
      </c>
      <c r="K55" s="902">
        <v>-100</v>
      </c>
      <c r="L55" s="903" t="str">
        <f t="shared" si="5"/>
        <v>N/A</v>
      </c>
      <c r="M55" s="1011" t="str">
        <f t="shared" si="5"/>
        <v>N/A</v>
      </c>
      <c r="N55" s="346"/>
      <c r="O55" s="901"/>
      <c r="P55" s="901"/>
      <c r="Q55" s="901"/>
      <c r="R55" s="901"/>
      <c r="S55" s="901"/>
      <c r="T55" s="901"/>
      <c r="U55" s="901"/>
      <c r="V55" s="901"/>
      <c r="W55" s="901"/>
      <c r="X55" s="901"/>
      <c r="Y55" s="901"/>
      <c r="Z55" s="901"/>
      <c r="AA55" s="901"/>
      <c r="AB55" s="901"/>
      <c r="AC55" s="901"/>
      <c r="AD55" s="901"/>
      <c r="AE55" s="901"/>
      <c r="AF55" s="901"/>
      <c r="AG55" s="901">
        <v>417.59063000000003</v>
      </c>
      <c r="AH55" s="901">
        <v>-8.1523999999999077</v>
      </c>
      <c r="AI55" s="901">
        <v>-59.459540000000182</v>
      </c>
      <c r="AJ55" s="901">
        <v>19.782100000000092</v>
      </c>
      <c r="AK55" s="901">
        <v>-162.69079999999991</v>
      </c>
      <c r="AL55" s="901">
        <v>-127.82344000000008</v>
      </c>
      <c r="AM55" s="901">
        <v>50.865849999999881</v>
      </c>
      <c r="AN55" s="901">
        <v>-71.8905799999999</v>
      </c>
      <c r="AO55" s="901">
        <v>-24.496070000000095</v>
      </c>
      <c r="AP55" s="171"/>
      <c r="AQ55" s="901"/>
      <c r="AR55" s="901"/>
      <c r="AS55" s="901"/>
      <c r="AT55" s="901"/>
      <c r="AU55" s="901"/>
      <c r="AV55" s="901"/>
      <c r="AW55" s="901"/>
      <c r="AX55" s="901"/>
      <c r="AY55" s="901"/>
      <c r="AZ55" s="901"/>
      <c r="BA55" s="904">
        <f t="shared" si="122"/>
        <v>409.43823000000015</v>
      </c>
      <c r="BB55" s="904">
        <f t="shared" si="123"/>
        <v>-39.67744000000009</v>
      </c>
      <c r="BC55" s="904">
        <f t="shared" si="124"/>
        <v>-290.51423999999997</v>
      </c>
      <c r="BD55" s="909">
        <f t="shared" si="7"/>
        <v>-21.024730000000019</v>
      </c>
      <c r="BF55" s="593" t="s">
        <v>19</v>
      </c>
      <c r="BG55" s="403"/>
      <c r="BH55" s="403"/>
      <c r="BI55" s="403"/>
      <c r="BJ55" s="403"/>
      <c r="BK55" s="403"/>
      <c r="BL55" s="403"/>
      <c r="BM55" s="403">
        <f t="shared" si="116"/>
        <v>369.76079000000004</v>
      </c>
      <c r="BN55" s="403">
        <f t="shared" si="117"/>
        <v>-311.53897000000001</v>
      </c>
      <c r="BO55" s="403"/>
      <c r="BP55" s="567"/>
      <c r="BQ55" s="568"/>
      <c r="BR55" s="346"/>
      <c r="BS55" s="835"/>
      <c r="BT55" s="835"/>
      <c r="BU55" s="835"/>
      <c r="BV55" s="835"/>
      <c r="BW55" s="835"/>
      <c r="BX55" s="835"/>
      <c r="BY55" s="835"/>
      <c r="BZ55" s="835"/>
      <c r="CA55" s="835"/>
      <c r="CB55" s="835"/>
      <c r="CC55" s="835"/>
      <c r="CD55" s="835"/>
      <c r="CE55" s="835"/>
      <c r="CF55" s="835"/>
      <c r="CG55" s="835"/>
      <c r="CH55" s="835"/>
      <c r="CI55" s="835"/>
      <c r="CJ55" s="835"/>
      <c r="CK55" s="835"/>
      <c r="CL55" s="835"/>
      <c r="CM55" s="835"/>
      <c r="CN55" s="835"/>
      <c r="CO55" s="835"/>
      <c r="CP55" s="835"/>
      <c r="CQ55" s="835"/>
      <c r="CR55" s="835"/>
      <c r="CS55" s="835"/>
      <c r="CT55" s="832"/>
      <c r="CU55" s="835"/>
      <c r="CV55" s="835"/>
      <c r="CW55" s="835"/>
      <c r="CX55" s="835"/>
      <c r="CY55" s="835"/>
      <c r="CZ55" s="835"/>
      <c r="DA55" s="835"/>
      <c r="DB55" s="835"/>
      <c r="DC55" s="835"/>
      <c r="DD55" s="835"/>
      <c r="DE55" s="835"/>
      <c r="DF55" s="835"/>
      <c r="DG55" s="835"/>
      <c r="DH55" s="835"/>
    </row>
    <row r="56" spans="2:112" s="399" customFormat="1" x14ac:dyDescent="0.2">
      <c r="B56" s="597" t="s">
        <v>37</v>
      </c>
      <c r="C56" s="524">
        <v>35</v>
      </c>
      <c r="D56" s="524">
        <v>-115</v>
      </c>
      <c r="E56" s="524">
        <v>20</v>
      </c>
      <c r="F56" s="524">
        <v>85</v>
      </c>
      <c r="G56" s="524">
        <v>-45</v>
      </c>
      <c r="H56" s="524">
        <v>-20</v>
      </c>
      <c r="I56" s="905">
        <v>-20.21446626585432</v>
      </c>
      <c r="J56" s="905">
        <v>458.38388438600157</v>
      </c>
      <c r="K56" s="905">
        <v>40</v>
      </c>
      <c r="L56" s="563" t="str">
        <f t="shared" si="5"/>
        <v>N/A</v>
      </c>
      <c r="M56" s="563">
        <f t="shared" si="5"/>
        <v>-0.91273689725462448</v>
      </c>
      <c r="N56" s="346"/>
      <c r="O56" s="524">
        <v>-95</v>
      </c>
      <c r="P56" s="524">
        <v>-10</v>
      </c>
      <c r="Q56" s="524">
        <v>-5</v>
      </c>
      <c r="R56" s="524">
        <v>-5</v>
      </c>
      <c r="S56" s="524">
        <v>-5</v>
      </c>
      <c r="T56" s="524">
        <v>30</v>
      </c>
      <c r="U56" s="524">
        <v>40</v>
      </c>
      <c r="V56" s="524">
        <v>-5</v>
      </c>
      <c r="W56" s="524">
        <v>55</v>
      </c>
      <c r="X56" s="524">
        <v>-5</v>
      </c>
      <c r="Y56" s="524">
        <v>-10</v>
      </c>
      <c r="Z56" s="524">
        <v>0</v>
      </c>
      <c r="AA56" s="524">
        <v>-15</v>
      </c>
      <c r="AB56" s="524">
        <v>-20</v>
      </c>
      <c r="AC56" s="524">
        <v>-10</v>
      </c>
      <c r="AD56" s="524">
        <v>0</v>
      </c>
      <c r="AE56" s="524">
        <v>-10</v>
      </c>
      <c r="AF56" s="524">
        <v>0</v>
      </c>
      <c r="AG56" s="906">
        <v>-3.7135677817608959</v>
      </c>
      <c r="AH56" s="906">
        <v>-12.869987589821081</v>
      </c>
      <c r="AI56" s="906">
        <v>-9.6579941485684895</v>
      </c>
      <c r="AJ56" s="906">
        <v>6.0270832542961434</v>
      </c>
      <c r="AK56" s="906">
        <v>-20.442004790457666</v>
      </c>
      <c r="AL56" s="906">
        <v>138.14511871654315</v>
      </c>
      <c r="AM56" s="906">
        <v>341.55213041940618</v>
      </c>
      <c r="AN56" s="906">
        <v>-0.87135995949008427</v>
      </c>
      <c r="AO56" s="906">
        <v>33.40237201601105</v>
      </c>
      <c r="AP56" s="171"/>
      <c r="AQ56" s="524">
        <v>-10</v>
      </c>
      <c r="AR56" s="524">
        <v>-105</v>
      </c>
      <c r="AS56" s="524">
        <v>-10</v>
      </c>
      <c r="AT56" s="524">
        <v>25</v>
      </c>
      <c r="AU56" s="524">
        <v>35</v>
      </c>
      <c r="AV56" s="524">
        <v>50</v>
      </c>
      <c r="AW56" s="524">
        <v>-10</v>
      </c>
      <c r="AX56" s="524">
        <v>-35</v>
      </c>
      <c r="AY56" s="524">
        <v>-10</v>
      </c>
      <c r="AZ56" s="524">
        <v>-10</v>
      </c>
      <c r="BA56" s="906">
        <f>AG56+AH56</f>
        <v>-16.583555371581976</v>
      </c>
      <c r="BB56" s="906">
        <f t="shared" si="123"/>
        <v>-3.630910894272346</v>
      </c>
      <c r="BC56" s="906">
        <f t="shared" si="124"/>
        <v>117.70311392608548</v>
      </c>
      <c r="BD56" s="524">
        <f t="shared" si="7"/>
        <v>340.68077045991612</v>
      </c>
      <c r="BF56" s="597" t="s">
        <v>37</v>
      </c>
      <c r="BG56" s="529">
        <f t="shared" ref="BG56:BL56" si="125">C56</f>
        <v>35</v>
      </c>
      <c r="BH56" s="529">
        <f t="shared" si="125"/>
        <v>-115</v>
      </c>
      <c r="BI56" s="529">
        <f t="shared" si="125"/>
        <v>20</v>
      </c>
      <c r="BJ56" s="529">
        <f t="shared" si="125"/>
        <v>85</v>
      </c>
      <c r="BK56" s="529">
        <f t="shared" si="125"/>
        <v>-45</v>
      </c>
      <c r="BL56" s="529">
        <f t="shared" si="125"/>
        <v>-20</v>
      </c>
      <c r="BM56" s="529">
        <f t="shared" si="116"/>
        <v>-20.21446626585432</v>
      </c>
      <c r="BN56" s="529">
        <f t="shared" si="117"/>
        <v>458.38388438600157</v>
      </c>
      <c r="BO56" s="529">
        <f>K56</f>
        <v>40</v>
      </c>
      <c r="BP56" s="563" t="str">
        <f>L56</f>
        <v>N/A</v>
      </c>
      <c r="BQ56" s="563">
        <f>M56</f>
        <v>-0.91273689725462448</v>
      </c>
      <c r="BR56" s="619"/>
      <c r="BS56" s="823">
        <f t="shared" ref="BS56:CS56" si="126">O56</f>
        <v>-95</v>
      </c>
      <c r="BT56" s="823">
        <f t="shared" si="126"/>
        <v>-10</v>
      </c>
      <c r="BU56" s="823">
        <f t="shared" si="126"/>
        <v>-5</v>
      </c>
      <c r="BV56" s="823">
        <f t="shared" si="126"/>
        <v>-5</v>
      </c>
      <c r="BW56" s="823">
        <f t="shared" si="126"/>
        <v>-5</v>
      </c>
      <c r="BX56" s="823">
        <f t="shared" si="126"/>
        <v>30</v>
      </c>
      <c r="BY56" s="823">
        <f t="shared" si="126"/>
        <v>40</v>
      </c>
      <c r="BZ56" s="823">
        <f t="shared" si="126"/>
        <v>-5</v>
      </c>
      <c r="CA56" s="823">
        <f t="shared" si="126"/>
        <v>55</v>
      </c>
      <c r="CB56" s="823">
        <f t="shared" si="126"/>
        <v>-5</v>
      </c>
      <c r="CC56" s="823">
        <f t="shared" si="126"/>
        <v>-10</v>
      </c>
      <c r="CD56" s="823">
        <f t="shared" si="126"/>
        <v>0</v>
      </c>
      <c r="CE56" s="823">
        <f t="shared" si="126"/>
        <v>-15</v>
      </c>
      <c r="CF56" s="823">
        <f t="shared" si="126"/>
        <v>-20</v>
      </c>
      <c r="CG56" s="823">
        <f t="shared" si="126"/>
        <v>-10</v>
      </c>
      <c r="CH56" s="823">
        <f t="shared" si="126"/>
        <v>0</v>
      </c>
      <c r="CI56" s="823">
        <f t="shared" si="126"/>
        <v>-10</v>
      </c>
      <c r="CJ56" s="823">
        <f t="shared" si="126"/>
        <v>0</v>
      </c>
      <c r="CK56" s="823">
        <f t="shared" si="126"/>
        <v>-3.7135677817608959</v>
      </c>
      <c r="CL56" s="823">
        <f t="shared" si="126"/>
        <v>-12.869987589821081</v>
      </c>
      <c r="CM56" s="823">
        <f t="shared" si="126"/>
        <v>-9.6579941485684895</v>
      </c>
      <c r="CN56" s="823">
        <f t="shared" si="126"/>
        <v>6.0270832542961434</v>
      </c>
      <c r="CO56" s="823">
        <f t="shared" si="126"/>
        <v>-20.442004790457666</v>
      </c>
      <c r="CP56" s="823">
        <f t="shared" si="126"/>
        <v>138.14511871654315</v>
      </c>
      <c r="CQ56" s="823">
        <f t="shared" si="126"/>
        <v>341.55213041940618</v>
      </c>
      <c r="CR56" s="823">
        <f t="shared" si="126"/>
        <v>-0.87135995949008427</v>
      </c>
      <c r="CS56" s="823">
        <f t="shared" si="126"/>
        <v>33.40237201601105</v>
      </c>
      <c r="CT56" s="829"/>
      <c r="CU56" s="823">
        <f>AQ56</f>
        <v>-10</v>
      </c>
      <c r="CV56" s="823">
        <f t="shared" ref="CV56:DH56" si="127">AR56</f>
        <v>-105</v>
      </c>
      <c r="CW56" s="823">
        <f t="shared" si="127"/>
        <v>-10</v>
      </c>
      <c r="CX56" s="823">
        <f t="shared" si="127"/>
        <v>25</v>
      </c>
      <c r="CY56" s="823">
        <f t="shared" si="127"/>
        <v>35</v>
      </c>
      <c r="CZ56" s="823">
        <f t="shared" si="127"/>
        <v>50</v>
      </c>
      <c r="DA56" s="823">
        <f t="shared" si="127"/>
        <v>-10</v>
      </c>
      <c r="DB56" s="823">
        <f t="shared" si="127"/>
        <v>-35</v>
      </c>
      <c r="DC56" s="823">
        <f t="shared" si="127"/>
        <v>-10</v>
      </c>
      <c r="DD56" s="823">
        <f t="shared" si="127"/>
        <v>-10</v>
      </c>
      <c r="DE56" s="823">
        <f t="shared" si="127"/>
        <v>-16.583555371581976</v>
      </c>
      <c r="DF56" s="823">
        <f t="shared" si="127"/>
        <v>-3.630910894272346</v>
      </c>
      <c r="DG56" s="823">
        <f t="shared" si="127"/>
        <v>117.70311392608548</v>
      </c>
      <c r="DH56" s="823">
        <f t="shared" si="127"/>
        <v>340.68077045991612</v>
      </c>
    </row>
    <row r="57" spans="2:112" s="399" customFormat="1" x14ac:dyDescent="0.2">
      <c r="B57" s="535"/>
      <c r="C57" s="523"/>
      <c r="D57" s="523"/>
      <c r="E57" s="523"/>
      <c r="F57" s="523"/>
      <c r="G57" s="523"/>
      <c r="H57" s="523"/>
      <c r="I57" s="735"/>
      <c r="J57" s="735"/>
      <c r="K57" s="735"/>
      <c r="L57" s="572"/>
      <c r="M57" s="572"/>
      <c r="N57" s="346"/>
      <c r="O57" s="523"/>
      <c r="P57" s="523"/>
      <c r="Q57" s="523"/>
      <c r="R57" s="523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  <c r="AH57" s="523"/>
      <c r="AI57" s="523"/>
      <c r="AJ57" s="523"/>
      <c r="AK57" s="523"/>
      <c r="AL57" s="523"/>
      <c r="AM57" s="523"/>
      <c r="AN57" s="523"/>
      <c r="AO57" s="523"/>
      <c r="AP57" s="171"/>
      <c r="AQ57" s="523"/>
      <c r="AR57" s="523"/>
      <c r="AS57" s="523"/>
      <c r="AT57" s="523"/>
      <c r="AU57" s="523"/>
      <c r="AV57" s="523"/>
      <c r="AW57" s="523"/>
      <c r="AX57" s="523"/>
      <c r="AY57" s="523"/>
      <c r="AZ57" s="523"/>
      <c r="BA57" s="523"/>
      <c r="BB57" s="523"/>
      <c r="BC57" s="523"/>
      <c r="BD57" s="524"/>
      <c r="BS57" s="907"/>
      <c r="BT57" s="907"/>
      <c r="BU57" s="907"/>
      <c r="BV57" s="907"/>
      <c r="BW57" s="907"/>
      <c r="BX57" s="907"/>
      <c r="BY57" s="907"/>
      <c r="BZ57" s="907"/>
      <c r="CA57" s="907"/>
      <c r="CB57" s="907"/>
      <c r="CC57" s="907"/>
      <c r="CD57" s="907"/>
      <c r="CE57" s="907"/>
      <c r="CF57" s="907"/>
      <c r="CG57" s="907"/>
      <c r="CH57" s="907"/>
      <c r="CI57" s="907"/>
      <c r="CJ57" s="907"/>
      <c r="CK57" s="907"/>
      <c r="CL57" s="833"/>
      <c r="CM57" s="833"/>
      <c r="CN57" s="833"/>
      <c r="CO57" s="833"/>
      <c r="CP57" s="833"/>
      <c r="CQ57" s="833"/>
      <c r="CR57" s="833"/>
      <c r="CS57" s="833"/>
      <c r="CT57" s="907"/>
      <c r="CU57" s="907"/>
      <c r="CV57" s="907"/>
      <c r="CW57" s="907"/>
      <c r="CX57" s="907"/>
      <c r="CY57" s="907"/>
      <c r="CZ57" s="907"/>
      <c r="DA57" s="907"/>
      <c r="DB57" s="907"/>
      <c r="DC57" s="907"/>
      <c r="DD57" s="907"/>
      <c r="DE57" s="907"/>
      <c r="DF57" s="907"/>
      <c r="DG57" s="907"/>
      <c r="DH57" s="907"/>
    </row>
    <row r="58" spans="2:112" x14ac:dyDescent="0.2">
      <c r="B58" s="544" t="s">
        <v>3</v>
      </c>
      <c r="C58" s="522">
        <v>935</v>
      </c>
      <c r="D58" s="522">
        <v>150</v>
      </c>
      <c r="E58" s="522">
        <v>305</v>
      </c>
      <c r="F58" s="522">
        <v>535</v>
      </c>
      <c r="G58" s="522">
        <v>275</v>
      </c>
      <c r="H58" s="522">
        <v>15</v>
      </c>
      <c r="I58" s="736">
        <v>1253.3257669468919</v>
      </c>
      <c r="J58" s="736">
        <v>1548.8031345174945</v>
      </c>
      <c r="K58" s="736">
        <v>726.22344539024255</v>
      </c>
      <c r="L58" s="1010">
        <f>IF(ISERROR(J58/I58),"N/A",IF(I58&lt;0,"N/A",IF(J58&lt;0,"N/A",IF(J58/I58-1&gt;300%,"&gt;±300%",IF(J58/I58-1&lt;-300%,"&gt;±300%",J58/I58-1)))))</f>
        <v>0.23575464205957175</v>
      </c>
      <c r="M58" s="601">
        <f t="shared" si="5"/>
        <v>-0.53110667895407759</v>
      </c>
      <c r="N58" s="533"/>
      <c r="O58" s="522">
        <v>-175</v>
      </c>
      <c r="P58" s="522">
        <v>0</v>
      </c>
      <c r="Q58" s="522">
        <v>-10</v>
      </c>
      <c r="R58" s="522">
        <v>115</v>
      </c>
      <c r="S58" s="522">
        <v>285</v>
      </c>
      <c r="T58" s="522">
        <v>-95</v>
      </c>
      <c r="U58" s="522">
        <v>165</v>
      </c>
      <c r="V58" s="522">
        <v>95</v>
      </c>
      <c r="W58" s="522">
        <v>50</v>
      </c>
      <c r="X58" s="522">
        <v>225</v>
      </c>
      <c r="Y58" s="522">
        <v>80</v>
      </c>
      <c r="Z58" s="522">
        <v>105</v>
      </c>
      <c r="AA58" s="522">
        <v>-10</v>
      </c>
      <c r="AB58" s="522">
        <v>100</v>
      </c>
      <c r="AC58" s="522">
        <v>60</v>
      </c>
      <c r="AD58" s="522">
        <v>-55</v>
      </c>
      <c r="AE58" s="522">
        <v>65</v>
      </c>
      <c r="AF58" s="522">
        <v>-65</v>
      </c>
      <c r="AG58" s="522">
        <v>794.2445218880124</v>
      </c>
      <c r="AH58" s="522">
        <v>126.32213189883893</v>
      </c>
      <c r="AI58" s="522">
        <v>250.89736904452838</v>
      </c>
      <c r="AJ58" s="522">
        <v>81.861744115512124</v>
      </c>
      <c r="AK58" s="522">
        <v>71.261129587265174</v>
      </c>
      <c r="AL58" s="522">
        <v>383.97816331498723</v>
      </c>
      <c r="AM58" s="522">
        <v>960.43290788193235</v>
      </c>
      <c r="AN58" s="522">
        <v>133.13178408161619</v>
      </c>
      <c r="AO58" s="522">
        <v>139.82915334963909</v>
      </c>
      <c r="AP58" s="883"/>
      <c r="AQ58" s="522">
        <f>D58-AR58</f>
        <v>325</v>
      </c>
      <c r="AR58" s="522">
        <f>SUM(O58:P58)</f>
        <v>-175</v>
      </c>
      <c r="AS58" s="522">
        <f>SUM(Q58:R58)</f>
        <v>105</v>
      </c>
      <c r="AT58" s="522">
        <f>SUM(S58:T58)</f>
        <v>190</v>
      </c>
      <c r="AU58" s="522">
        <f>SUM(U58:V58)</f>
        <v>260</v>
      </c>
      <c r="AV58" s="522">
        <f>SUM(W58:X58)</f>
        <v>275</v>
      </c>
      <c r="AW58" s="522">
        <f>SUM(Y58:Z58)</f>
        <v>185</v>
      </c>
      <c r="AX58" s="522">
        <f>SUM(AA58:AB58)</f>
        <v>90</v>
      </c>
      <c r="AY58" s="522">
        <f>SUM(AC58:AD58)</f>
        <v>5</v>
      </c>
      <c r="AZ58" s="522">
        <f>SUM(AE58:AF58)</f>
        <v>0</v>
      </c>
      <c r="BA58" s="522">
        <f t="shared" ref="BA58" si="128">AG58+AH58</f>
        <v>920.56665378685136</v>
      </c>
      <c r="BB58" s="522">
        <f t="shared" ref="BB58" si="129">AI58+AJ58</f>
        <v>332.7591131600405</v>
      </c>
      <c r="BC58" s="522">
        <f>AK58+AL58</f>
        <v>455.23929290225237</v>
      </c>
      <c r="BD58" s="522">
        <f>AM58+AN58</f>
        <v>1093.5646919635485</v>
      </c>
      <c r="BF58" s="544" t="s">
        <v>3</v>
      </c>
      <c r="BG58" s="522">
        <f t="shared" ref="BG58:BQ59" si="130">C58</f>
        <v>935</v>
      </c>
      <c r="BH58" s="522">
        <f t="shared" si="130"/>
        <v>150</v>
      </c>
      <c r="BI58" s="522">
        <f t="shared" si="130"/>
        <v>305</v>
      </c>
      <c r="BJ58" s="522">
        <f t="shared" si="130"/>
        <v>535</v>
      </c>
      <c r="BK58" s="522">
        <f t="shared" si="130"/>
        <v>275</v>
      </c>
      <c r="BL58" s="522">
        <f t="shared" si="130"/>
        <v>15</v>
      </c>
      <c r="BM58" s="522">
        <f t="shared" si="130"/>
        <v>1253.3257669468919</v>
      </c>
      <c r="BN58" s="522">
        <f t="shared" si="130"/>
        <v>1548.8031345174945</v>
      </c>
      <c r="BO58" s="522">
        <f t="shared" si="130"/>
        <v>726.22344539024255</v>
      </c>
      <c r="BP58" s="606">
        <f t="shared" si="130"/>
        <v>0.23575464205957175</v>
      </c>
      <c r="BQ58" s="606">
        <f t="shared" si="130"/>
        <v>-0.53110667895407759</v>
      </c>
      <c r="BS58" s="837">
        <f t="shared" ref="BS58:CB59" si="131">O58</f>
        <v>-175</v>
      </c>
      <c r="BT58" s="837">
        <f t="shared" si="131"/>
        <v>0</v>
      </c>
      <c r="BU58" s="837">
        <f t="shared" si="131"/>
        <v>-10</v>
      </c>
      <c r="BV58" s="837">
        <f t="shared" si="131"/>
        <v>115</v>
      </c>
      <c r="BW58" s="837">
        <f t="shared" si="131"/>
        <v>285</v>
      </c>
      <c r="BX58" s="837">
        <f t="shared" si="131"/>
        <v>-95</v>
      </c>
      <c r="BY58" s="837">
        <f t="shared" si="131"/>
        <v>165</v>
      </c>
      <c r="BZ58" s="837">
        <f t="shared" si="131"/>
        <v>95</v>
      </c>
      <c r="CA58" s="837">
        <f t="shared" si="131"/>
        <v>50</v>
      </c>
      <c r="CB58" s="837">
        <f t="shared" si="131"/>
        <v>225</v>
      </c>
      <c r="CC58" s="837">
        <f t="shared" ref="CC58:CL59" si="132">Y58</f>
        <v>80</v>
      </c>
      <c r="CD58" s="837">
        <f t="shared" si="132"/>
        <v>105</v>
      </c>
      <c r="CE58" s="837">
        <f t="shared" si="132"/>
        <v>-10</v>
      </c>
      <c r="CF58" s="837">
        <f t="shared" si="132"/>
        <v>100</v>
      </c>
      <c r="CG58" s="837">
        <f t="shared" si="132"/>
        <v>60</v>
      </c>
      <c r="CH58" s="837">
        <f t="shared" si="132"/>
        <v>-55</v>
      </c>
      <c r="CI58" s="837">
        <f t="shared" si="132"/>
        <v>65</v>
      </c>
      <c r="CJ58" s="837">
        <f t="shared" si="132"/>
        <v>-65</v>
      </c>
      <c r="CK58" s="837">
        <f t="shared" si="132"/>
        <v>794.2445218880124</v>
      </c>
      <c r="CL58" s="837">
        <f t="shared" si="132"/>
        <v>126.32213189883893</v>
      </c>
      <c r="CM58" s="837">
        <f t="shared" ref="CM58:CS59" si="133">AI58</f>
        <v>250.89736904452838</v>
      </c>
      <c r="CN58" s="837">
        <f t="shared" si="133"/>
        <v>81.861744115512124</v>
      </c>
      <c r="CO58" s="837">
        <f t="shared" si="133"/>
        <v>71.261129587265174</v>
      </c>
      <c r="CP58" s="837">
        <f t="shared" si="133"/>
        <v>383.97816331498723</v>
      </c>
      <c r="CQ58" s="837">
        <f t="shared" si="133"/>
        <v>960.43290788193235</v>
      </c>
      <c r="CR58" s="837">
        <f t="shared" si="133"/>
        <v>133.13178408161619</v>
      </c>
      <c r="CS58" s="837">
        <f t="shared" si="133"/>
        <v>139.82915334963909</v>
      </c>
      <c r="CT58" s="907"/>
      <c r="CU58" s="837">
        <f>AQ58</f>
        <v>325</v>
      </c>
      <c r="CV58" s="837">
        <f t="shared" ref="CV58:DH58" si="134">AR58</f>
        <v>-175</v>
      </c>
      <c r="CW58" s="837">
        <f t="shared" si="134"/>
        <v>105</v>
      </c>
      <c r="CX58" s="837">
        <f t="shared" si="134"/>
        <v>190</v>
      </c>
      <c r="CY58" s="837">
        <f t="shared" si="134"/>
        <v>260</v>
      </c>
      <c r="CZ58" s="837">
        <f t="shared" si="134"/>
        <v>275</v>
      </c>
      <c r="DA58" s="837">
        <f t="shared" si="134"/>
        <v>185</v>
      </c>
      <c r="DB58" s="837">
        <f t="shared" si="134"/>
        <v>90</v>
      </c>
      <c r="DC58" s="837">
        <f t="shared" si="134"/>
        <v>5</v>
      </c>
      <c r="DD58" s="837">
        <f t="shared" si="134"/>
        <v>0</v>
      </c>
      <c r="DE58" s="837">
        <f t="shared" si="134"/>
        <v>920.56665378685136</v>
      </c>
      <c r="DF58" s="837">
        <f t="shared" si="134"/>
        <v>332.7591131600405</v>
      </c>
      <c r="DG58" s="837">
        <f t="shared" si="134"/>
        <v>455.23929290225237</v>
      </c>
      <c r="DH58" s="837">
        <f t="shared" si="134"/>
        <v>1093.5646919635485</v>
      </c>
    </row>
    <row r="59" spans="2:112" x14ac:dyDescent="0.2">
      <c r="B59" s="396" t="s">
        <v>26</v>
      </c>
      <c r="C59" s="398">
        <v>8505</v>
      </c>
      <c r="D59" s="398">
        <v>7970</v>
      </c>
      <c r="E59" s="398">
        <v>8095</v>
      </c>
      <c r="F59" s="398">
        <v>8190</v>
      </c>
      <c r="G59" s="398">
        <v>7715</v>
      </c>
      <c r="H59" s="398">
        <v>7265</v>
      </c>
      <c r="I59" s="737">
        <f>SUM(I6,I13,I20,I26,I32,I38,I44,I58,I45)</f>
        <v>8320.7198983791895</v>
      </c>
      <c r="J59" s="737">
        <f t="shared" ref="J59:K59" si="135">SUM(J6,J13,J20,J26,J32,J38,J44,J58,J45)</f>
        <v>7663.1514771683933</v>
      </c>
      <c r="K59" s="737">
        <f t="shared" si="135"/>
        <v>8041.0422603803718</v>
      </c>
      <c r="L59" s="600">
        <f>IF(ISERROR(J59/I59),"N/A",IF(I59&lt;0,"N/A",IF(J59&lt;0,"N/A",IF(J59/I59-1&gt;300%,"&gt;±300%",IF(J59/I59-1&lt;-300%,"&gt;±300%",J59/I59-1)))))</f>
        <v>-7.9027828029505698E-2</v>
      </c>
      <c r="M59" s="573">
        <f t="shared" si="5"/>
        <v>4.9312712183475327E-2</v>
      </c>
      <c r="N59" s="533"/>
      <c r="O59" s="398">
        <v>1710</v>
      </c>
      <c r="P59" s="398">
        <v>1915</v>
      </c>
      <c r="Q59" s="398">
        <v>1965</v>
      </c>
      <c r="R59" s="398">
        <v>2030</v>
      </c>
      <c r="S59" s="398">
        <v>2270</v>
      </c>
      <c r="T59" s="398">
        <v>1840</v>
      </c>
      <c r="U59" s="398">
        <v>2055</v>
      </c>
      <c r="V59" s="398">
        <v>2045</v>
      </c>
      <c r="W59" s="398">
        <v>1935</v>
      </c>
      <c r="X59" s="398">
        <v>2190</v>
      </c>
      <c r="Y59" s="398">
        <v>1975</v>
      </c>
      <c r="Z59" s="398">
        <v>1940</v>
      </c>
      <c r="AA59" s="398">
        <v>1770</v>
      </c>
      <c r="AB59" s="398">
        <v>2050</v>
      </c>
      <c r="AC59" s="398">
        <v>1905</v>
      </c>
      <c r="AD59" s="398">
        <v>1795</v>
      </c>
      <c r="AE59" s="398">
        <v>1805</v>
      </c>
      <c r="AF59" s="398">
        <v>1760</v>
      </c>
      <c r="AG59" s="398">
        <f>SUM(AG6,AG13,AG20,AG26,AG32,AG38,AG44,AG58,AG45)</f>
        <v>2642.5576562681281</v>
      </c>
      <c r="AH59" s="398">
        <f t="shared" ref="AH59:AN59" si="136">SUM(AH6,AH13,AH20,AH26,AH32,AH38,AH44,AH58,AH45)</f>
        <v>1931.2778803677859</v>
      </c>
      <c r="AI59" s="398">
        <f t="shared" si="136"/>
        <v>1978.7829396313646</v>
      </c>
      <c r="AJ59" s="398">
        <f t="shared" si="136"/>
        <v>1768.6990764202319</v>
      </c>
      <c r="AK59" s="398">
        <f t="shared" si="136"/>
        <v>1564.2300819686623</v>
      </c>
      <c r="AL59" s="398">
        <f t="shared" si="136"/>
        <v>1551.8384759025673</v>
      </c>
      <c r="AM59" s="398">
        <f t="shared" si="136"/>
        <v>2581.5904560082454</v>
      </c>
      <c r="AN59" s="398">
        <f t="shared" si="136"/>
        <v>1961.2431841382099</v>
      </c>
      <c r="AO59" s="398">
        <f t="shared" ref="AO59" si="137">SUM(AO6,AO13,AO20,AO26,AO32,AO38,AO44,AO58,AO45)</f>
        <v>1969.1827240140267</v>
      </c>
      <c r="AP59" s="883"/>
      <c r="AQ59" s="398">
        <f t="shared" ref="AQ59:BC59" si="138">SUM(AQ6,AQ13,AQ20,AQ26,AQ32,AQ38,AQ44,AQ58,AQ45)</f>
        <v>4345</v>
      </c>
      <c r="AR59" s="398">
        <f t="shared" si="138"/>
        <v>3625</v>
      </c>
      <c r="AS59" s="398">
        <f t="shared" si="138"/>
        <v>3995</v>
      </c>
      <c r="AT59" s="398">
        <f t="shared" si="138"/>
        <v>4075</v>
      </c>
      <c r="AU59" s="398">
        <f t="shared" si="138"/>
        <v>4100</v>
      </c>
      <c r="AV59" s="398">
        <f t="shared" si="138"/>
        <v>4125</v>
      </c>
      <c r="AW59" s="398">
        <f t="shared" si="138"/>
        <v>3915</v>
      </c>
      <c r="AX59" s="398">
        <f t="shared" si="138"/>
        <v>3820</v>
      </c>
      <c r="AY59" s="398">
        <f t="shared" si="138"/>
        <v>3700</v>
      </c>
      <c r="AZ59" s="398">
        <f t="shared" si="138"/>
        <v>3560</v>
      </c>
      <c r="BA59" s="398">
        <f t="shared" si="138"/>
        <v>4578.9355366359141</v>
      </c>
      <c r="BB59" s="398">
        <f t="shared" si="138"/>
        <v>3742.3820160515966</v>
      </c>
      <c r="BC59" s="398">
        <f t="shared" si="138"/>
        <v>3116.0685578712296</v>
      </c>
      <c r="BD59" s="398">
        <f>SUM(BD6,BD13,BD20,BD26,BD32,BD38,BD44,BD58,BD45)</f>
        <v>4542.8336401464558</v>
      </c>
      <c r="BF59" s="396" t="s">
        <v>26</v>
      </c>
      <c r="BG59" s="398">
        <f t="shared" si="130"/>
        <v>8505</v>
      </c>
      <c r="BH59" s="398">
        <f t="shared" si="130"/>
        <v>7970</v>
      </c>
      <c r="BI59" s="398">
        <f t="shared" si="130"/>
        <v>8095</v>
      </c>
      <c r="BJ59" s="398">
        <f t="shared" si="130"/>
        <v>8190</v>
      </c>
      <c r="BK59" s="398">
        <f t="shared" si="130"/>
        <v>7715</v>
      </c>
      <c r="BL59" s="398">
        <f t="shared" si="130"/>
        <v>7265</v>
      </c>
      <c r="BM59" s="398">
        <f t="shared" si="130"/>
        <v>8320.7198983791895</v>
      </c>
      <c r="BN59" s="398">
        <f t="shared" si="130"/>
        <v>7663.1514771683933</v>
      </c>
      <c r="BO59" s="398">
        <f t="shared" si="130"/>
        <v>8041.0422603803718</v>
      </c>
      <c r="BP59" s="573">
        <f t="shared" si="130"/>
        <v>-7.9027828029505698E-2</v>
      </c>
      <c r="BQ59" s="573">
        <f t="shared" si="130"/>
        <v>4.9312712183475327E-2</v>
      </c>
      <c r="BR59" s="529"/>
      <c r="BS59" s="838">
        <f t="shared" si="131"/>
        <v>1710</v>
      </c>
      <c r="BT59" s="838">
        <f t="shared" si="131"/>
        <v>1915</v>
      </c>
      <c r="BU59" s="838">
        <f t="shared" si="131"/>
        <v>1965</v>
      </c>
      <c r="BV59" s="838">
        <f t="shared" si="131"/>
        <v>2030</v>
      </c>
      <c r="BW59" s="838">
        <f t="shared" si="131"/>
        <v>2270</v>
      </c>
      <c r="BX59" s="838">
        <f t="shared" si="131"/>
        <v>1840</v>
      </c>
      <c r="BY59" s="838">
        <f t="shared" si="131"/>
        <v>2055</v>
      </c>
      <c r="BZ59" s="838">
        <f t="shared" si="131"/>
        <v>2045</v>
      </c>
      <c r="CA59" s="838">
        <f t="shared" si="131"/>
        <v>1935</v>
      </c>
      <c r="CB59" s="838">
        <f t="shared" si="131"/>
        <v>2190</v>
      </c>
      <c r="CC59" s="838">
        <f t="shared" si="132"/>
        <v>1975</v>
      </c>
      <c r="CD59" s="838">
        <f t="shared" si="132"/>
        <v>1940</v>
      </c>
      <c r="CE59" s="838">
        <f t="shared" si="132"/>
        <v>1770</v>
      </c>
      <c r="CF59" s="838">
        <f t="shared" si="132"/>
        <v>2050</v>
      </c>
      <c r="CG59" s="838">
        <f t="shared" si="132"/>
        <v>1905</v>
      </c>
      <c r="CH59" s="838">
        <f t="shared" si="132"/>
        <v>1795</v>
      </c>
      <c r="CI59" s="838">
        <f t="shared" si="132"/>
        <v>1805</v>
      </c>
      <c r="CJ59" s="838">
        <f t="shared" si="132"/>
        <v>1760</v>
      </c>
      <c r="CK59" s="838">
        <f t="shared" si="132"/>
        <v>2642.5576562681281</v>
      </c>
      <c r="CL59" s="838">
        <f t="shared" si="132"/>
        <v>1931.2778803677859</v>
      </c>
      <c r="CM59" s="838">
        <f t="shared" si="133"/>
        <v>1978.7829396313646</v>
      </c>
      <c r="CN59" s="838">
        <f t="shared" si="133"/>
        <v>1768.6990764202319</v>
      </c>
      <c r="CO59" s="838">
        <f t="shared" si="133"/>
        <v>1564.2300819686623</v>
      </c>
      <c r="CP59" s="838">
        <f t="shared" si="133"/>
        <v>1551.8384759025673</v>
      </c>
      <c r="CQ59" s="838">
        <f t="shared" si="133"/>
        <v>2581.5904560082454</v>
      </c>
      <c r="CR59" s="838">
        <f t="shared" si="133"/>
        <v>1961.2431841382099</v>
      </c>
      <c r="CS59" s="838">
        <f t="shared" si="133"/>
        <v>1969.1827240140267</v>
      </c>
      <c r="CT59" s="829"/>
      <c r="CU59" s="838">
        <f t="shared" ref="CU59:DH59" si="139">AQ59</f>
        <v>4345</v>
      </c>
      <c r="CV59" s="838">
        <f t="shared" si="139"/>
        <v>3625</v>
      </c>
      <c r="CW59" s="838">
        <f t="shared" si="139"/>
        <v>3995</v>
      </c>
      <c r="CX59" s="838">
        <f t="shared" si="139"/>
        <v>4075</v>
      </c>
      <c r="CY59" s="838">
        <f t="shared" si="139"/>
        <v>4100</v>
      </c>
      <c r="CZ59" s="838">
        <f t="shared" si="139"/>
        <v>4125</v>
      </c>
      <c r="DA59" s="838">
        <f t="shared" si="139"/>
        <v>3915</v>
      </c>
      <c r="DB59" s="838">
        <f t="shared" si="139"/>
        <v>3820</v>
      </c>
      <c r="DC59" s="838">
        <f t="shared" si="139"/>
        <v>3700</v>
      </c>
      <c r="DD59" s="838">
        <f t="shared" si="139"/>
        <v>3560</v>
      </c>
      <c r="DE59" s="838">
        <f t="shared" si="139"/>
        <v>4578.9355366359141</v>
      </c>
      <c r="DF59" s="838">
        <f t="shared" si="139"/>
        <v>3742.3820160515966</v>
      </c>
      <c r="DG59" s="838">
        <f t="shared" si="139"/>
        <v>3116.0685578712296</v>
      </c>
      <c r="DH59" s="838">
        <f t="shared" si="139"/>
        <v>4542.8336401464558</v>
      </c>
    </row>
    <row r="60" spans="2:112" x14ac:dyDescent="0.2">
      <c r="B60" s="535"/>
      <c r="C60" s="628"/>
      <c r="D60" s="628"/>
      <c r="E60" s="628"/>
      <c r="F60" s="628"/>
      <c r="G60" s="628"/>
      <c r="H60" s="628"/>
      <c r="I60" s="738"/>
      <c r="J60" s="876"/>
      <c r="K60" s="738"/>
      <c r="L60" s="559"/>
      <c r="M60" s="559"/>
      <c r="O60" s="628"/>
    </row>
    <row r="61" spans="2:112" x14ac:dyDescent="0.2">
      <c r="B61" s="574"/>
      <c r="C61" s="532"/>
      <c r="D61" s="532"/>
      <c r="E61" s="532"/>
      <c r="F61" s="532"/>
      <c r="G61" s="532"/>
      <c r="H61" s="532"/>
      <c r="I61" s="726"/>
      <c r="J61" s="858"/>
      <c r="K61" s="726"/>
      <c r="L61" s="559"/>
      <c r="M61" s="559"/>
      <c r="O61" s="532"/>
      <c r="P61" s="529"/>
      <c r="Q61" s="529"/>
      <c r="R61" s="529"/>
      <c r="S61" s="529"/>
      <c r="T61" s="529"/>
      <c r="U61" s="529"/>
      <c r="V61" s="529"/>
      <c r="W61" s="529"/>
      <c r="X61" s="625"/>
      <c r="Y61" s="625"/>
      <c r="Z61" s="625"/>
      <c r="AA61" s="625"/>
      <c r="AB61" s="625"/>
      <c r="AC61" s="625"/>
      <c r="AD61" s="625"/>
      <c r="AE61" s="625"/>
      <c r="AF61" s="625"/>
      <c r="AG61" s="625"/>
      <c r="AH61" s="625"/>
      <c r="AI61" s="625"/>
      <c r="AJ61" s="625"/>
      <c r="AK61" s="625"/>
      <c r="AL61" s="625"/>
      <c r="AM61" s="400"/>
      <c r="AN61" s="400"/>
      <c r="AO61" s="400"/>
      <c r="AP61" s="400"/>
      <c r="AU61" s="529"/>
      <c r="AV61" s="529"/>
      <c r="AW61" s="529"/>
      <c r="AX61" s="529"/>
      <c r="AY61" s="529"/>
      <c r="AZ61" s="529"/>
      <c r="BA61" s="529"/>
      <c r="BB61" s="529"/>
      <c r="BC61" s="529"/>
      <c r="BD61" s="529"/>
      <c r="BE61" s="529"/>
    </row>
    <row r="62" spans="2:112" ht="14.25" x14ac:dyDescent="0.2">
      <c r="B62" s="575"/>
      <c r="C62" s="908"/>
      <c r="D62" s="908"/>
      <c r="E62" s="908"/>
      <c r="F62" s="908"/>
      <c r="G62" s="908"/>
      <c r="H62" s="576"/>
      <c r="I62" s="739"/>
      <c r="J62" s="877"/>
      <c r="K62" s="739"/>
      <c r="L62" s="559"/>
      <c r="M62" s="559"/>
      <c r="O62" s="908"/>
      <c r="P62" s="908"/>
      <c r="Q62" s="908"/>
      <c r="R62" s="908"/>
      <c r="S62" s="908"/>
      <c r="T62" s="908"/>
      <c r="U62" s="908"/>
      <c r="V62" s="908"/>
      <c r="W62" s="908"/>
      <c r="X62" s="908"/>
      <c r="Y62" s="908"/>
      <c r="Z62" s="908"/>
      <c r="AA62" s="908"/>
      <c r="AB62" s="908"/>
      <c r="AC62" s="908"/>
      <c r="AD62" s="908"/>
      <c r="AE62" s="908"/>
      <c r="AF62" s="908"/>
    </row>
    <row r="63" spans="2:112" x14ac:dyDescent="0.2">
      <c r="B63" s="575"/>
      <c r="C63" s="576"/>
      <c r="D63" s="576"/>
      <c r="E63" s="576"/>
      <c r="F63" s="576"/>
      <c r="G63" s="576"/>
      <c r="H63" s="576"/>
      <c r="I63" s="739"/>
      <c r="J63" s="877"/>
      <c r="K63" s="739"/>
      <c r="L63" s="559"/>
      <c r="M63" s="559"/>
      <c r="O63" s="576"/>
    </row>
    <row r="64" spans="2:112" x14ac:dyDescent="0.2">
      <c r="B64" s="575"/>
      <c r="C64" s="576"/>
      <c r="D64" s="576"/>
      <c r="E64" s="576"/>
      <c r="F64" s="576"/>
      <c r="G64" s="576"/>
      <c r="H64" s="576"/>
      <c r="I64" s="739"/>
      <c r="J64" s="877"/>
      <c r="K64" s="739"/>
      <c r="L64" s="559"/>
      <c r="M64" s="559"/>
      <c r="O64" s="576"/>
    </row>
    <row r="65" spans="2:57" x14ac:dyDescent="0.2">
      <c r="B65" s="575"/>
      <c r="C65" s="576"/>
      <c r="D65" s="576"/>
      <c r="E65" s="576"/>
      <c r="F65" s="576"/>
      <c r="G65" s="576"/>
      <c r="H65" s="576"/>
      <c r="I65" s="739"/>
      <c r="J65" s="877"/>
      <c r="K65" s="739"/>
      <c r="L65" s="559"/>
      <c r="M65" s="559"/>
      <c r="O65" s="576"/>
    </row>
    <row r="69" spans="2:57" x14ac:dyDescent="0.2">
      <c r="P69" s="529"/>
      <c r="Q69" s="529"/>
      <c r="R69" s="529"/>
      <c r="S69" s="529"/>
      <c r="T69" s="529"/>
      <c r="U69" s="529"/>
      <c r="V69" s="529"/>
      <c r="W69" s="529"/>
      <c r="X69" s="625"/>
      <c r="Y69" s="625"/>
      <c r="Z69" s="625"/>
      <c r="AA69" s="625"/>
      <c r="AB69" s="625"/>
      <c r="AC69" s="625"/>
      <c r="AD69" s="625"/>
      <c r="AE69" s="625"/>
      <c r="AF69" s="625"/>
      <c r="AG69" s="625"/>
      <c r="AH69" s="625"/>
      <c r="AI69" s="625"/>
      <c r="AJ69" s="625"/>
      <c r="AK69" s="625"/>
      <c r="AL69" s="625"/>
      <c r="AM69" s="625"/>
      <c r="AN69" s="625"/>
      <c r="AO69" s="625"/>
      <c r="AP69" s="625"/>
      <c r="AU69" s="529"/>
      <c r="AV69" s="529"/>
      <c r="AW69" s="529"/>
      <c r="AX69" s="529"/>
      <c r="AY69" s="529"/>
      <c r="AZ69" s="529"/>
      <c r="BA69" s="529"/>
      <c r="BB69" s="529"/>
      <c r="BC69" s="529"/>
      <c r="BD69" s="529"/>
      <c r="BE69" s="529"/>
    </row>
  </sheetData>
  <phoneticPr fontId="24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AEE3-6F06-491A-BFA7-143C3ED12B7F}">
  <dimension ref="A1:BG23"/>
  <sheetViews>
    <sheetView zoomScale="95" zoomScaleNormal="95" workbookViewId="0">
      <selection activeCell="J9" sqref="J9"/>
    </sheetView>
  </sheetViews>
  <sheetFormatPr defaultColWidth="9" defaultRowHeight="15" x14ac:dyDescent="0.25"/>
  <cols>
    <col min="1" max="1" width="9" style="914"/>
    <col min="2" max="2" width="27.28515625" style="914" bestFit="1" customWidth="1"/>
    <col min="3" max="3" width="5.28515625" style="914" bestFit="1" customWidth="1"/>
    <col min="4" max="4" width="5.5703125" style="914" bestFit="1" customWidth="1"/>
    <col min="5" max="6" width="5.28515625" style="914" bestFit="1" customWidth="1"/>
    <col min="7" max="11" width="5.5703125" style="914" bestFit="1" customWidth="1"/>
    <col min="12" max="12" width="10.28515625" style="914" bestFit="1" customWidth="1"/>
    <col min="13" max="13" width="10.5703125" style="914" bestFit="1" customWidth="1"/>
    <col min="14" max="14" width="9" style="914"/>
    <col min="15" max="15" width="7.42578125" style="914" bestFit="1" customWidth="1"/>
    <col min="16" max="19" width="7.7109375" style="914" bestFit="1" customWidth="1"/>
    <col min="20" max="22" width="8" style="914" bestFit="1" customWidth="1"/>
    <col min="23" max="23" width="7.42578125" style="914" bestFit="1" customWidth="1"/>
    <col min="24" max="24" width="6.7109375" style="914" customWidth="1"/>
    <col min="25" max="25" width="10.28515625" style="914" bestFit="1" customWidth="1"/>
    <col min="26" max="26" width="10.42578125" style="914" bestFit="1" customWidth="1"/>
    <col min="27" max="27" width="9" style="914"/>
    <col min="28" max="28" width="7.42578125" style="914" bestFit="1" customWidth="1"/>
    <col min="29" max="30" width="7.5703125" style="914" bestFit="1" customWidth="1"/>
    <col min="31" max="31" width="7.7109375" style="914" bestFit="1" customWidth="1"/>
    <col min="32" max="32" width="9" style="914"/>
    <col min="33" max="33" width="27.28515625" style="914" bestFit="1" customWidth="1"/>
    <col min="34" max="34" width="5.28515625" style="914" bestFit="1" customWidth="1"/>
    <col min="35" max="35" width="5.5703125" style="914" bestFit="1" customWidth="1"/>
    <col min="36" max="37" width="5.28515625" style="914" bestFit="1" customWidth="1"/>
    <col min="38" max="42" width="5.5703125" style="914" bestFit="1" customWidth="1"/>
    <col min="43" max="43" width="10.28515625" style="914" bestFit="1" customWidth="1"/>
    <col min="44" max="44" width="10.5703125" style="914" bestFit="1" customWidth="1"/>
    <col min="45" max="45" width="9" style="914"/>
    <col min="46" max="49" width="6.42578125" style="914" hidden="1" customWidth="1"/>
    <col min="50" max="52" width="6.42578125" style="914" bestFit="1" customWidth="1"/>
    <col min="53" max="53" width="8" style="914" bestFit="1" customWidth="1"/>
    <col min="54" max="54" width="7.42578125" style="914" bestFit="1" customWidth="1"/>
    <col min="55" max="55" width="9" style="914"/>
    <col min="56" max="56" width="7.42578125" style="914" bestFit="1" customWidth="1"/>
    <col min="57" max="58" width="7.5703125" style="914" bestFit="1" customWidth="1"/>
    <col min="59" max="59" width="7.7109375" style="914" bestFit="1" customWidth="1"/>
    <col min="60" max="16384" width="9" style="914"/>
  </cols>
  <sheetData>
    <row r="1" spans="1:59" x14ac:dyDescent="0.25">
      <c r="A1" s="384"/>
      <c r="B1" s="423" t="s">
        <v>51</v>
      </c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384"/>
      <c r="AC1" s="384"/>
      <c r="AD1" s="384"/>
      <c r="AE1" s="384"/>
      <c r="AG1" s="423" t="s">
        <v>52</v>
      </c>
      <c r="AH1" s="384"/>
      <c r="AI1" s="384"/>
      <c r="AJ1" s="384"/>
      <c r="AK1" s="384"/>
      <c r="AL1" s="384"/>
      <c r="AM1" s="384"/>
      <c r="AN1" s="384"/>
      <c r="AO1" s="384"/>
      <c r="AP1" s="384"/>
      <c r="AQ1" s="384"/>
      <c r="AR1" s="384"/>
      <c r="AS1" s="384"/>
      <c r="AT1" s="384"/>
      <c r="AU1" s="384"/>
      <c r="AV1" s="384"/>
      <c r="AW1" s="384"/>
      <c r="AX1" s="384"/>
      <c r="AY1" s="384"/>
      <c r="AZ1" s="384"/>
      <c r="BA1" s="384"/>
      <c r="BB1" s="384"/>
      <c r="BC1" s="384"/>
      <c r="BD1" s="384"/>
      <c r="BE1" s="384"/>
    </row>
    <row r="2" spans="1:59" x14ac:dyDescent="0.25">
      <c r="A2" s="384"/>
      <c r="B2" s="376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384"/>
      <c r="AC2" s="384"/>
      <c r="AD2" s="384"/>
      <c r="AE2" s="384"/>
      <c r="AG2" s="384"/>
      <c r="AH2" s="384"/>
      <c r="AI2" s="384"/>
      <c r="AJ2" s="384"/>
      <c r="AK2" s="384"/>
      <c r="AL2" s="384"/>
      <c r="AM2" s="384"/>
      <c r="AN2" s="384"/>
      <c r="AO2" s="384"/>
      <c r="AP2" s="384"/>
      <c r="AQ2" s="384"/>
      <c r="AR2" s="384"/>
      <c r="AS2" s="384"/>
      <c r="AT2" s="384"/>
      <c r="AU2" s="384"/>
      <c r="AV2" s="384"/>
      <c r="AW2" s="384"/>
      <c r="AX2" s="384"/>
      <c r="AY2" s="384"/>
      <c r="AZ2" s="384"/>
      <c r="BA2" s="384"/>
      <c r="BB2" s="384"/>
      <c r="BC2" s="384"/>
      <c r="BD2" s="384"/>
      <c r="BE2" s="384"/>
    </row>
    <row r="3" spans="1:59" x14ac:dyDescent="0.25">
      <c r="A3" s="384"/>
      <c r="B3" s="383" t="s">
        <v>144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555"/>
      <c r="P3" s="555"/>
      <c r="Q3" s="555"/>
      <c r="R3" s="555"/>
      <c r="S3" s="555"/>
      <c r="T3" s="555"/>
      <c r="U3" s="555"/>
      <c r="V3" s="555"/>
      <c r="W3" s="555"/>
      <c r="X3" s="555"/>
      <c r="Y3" s="555"/>
      <c r="Z3" s="555"/>
      <c r="AA3" s="555"/>
      <c r="AB3" s="554"/>
      <c r="AC3" s="554"/>
      <c r="AD3" s="554"/>
      <c r="AE3" s="554"/>
      <c r="AG3" s="384"/>
      <c r="AH3" s="384"/>
      <c r="AI3" s="384"/>
      <c r="AJ3" s="384"/>
      <c r="AK3" s="384"/>
      <c r="AL3" s="384"/>
      <c r="AM3" s="384"/>
      <c r="AN3" s="384"/>
      <c r="AO3" s="384"/>
      <c r="AP3" s="384"/>
      <c r="AQ3" s="384"/>
      <c r="AR3" s="384"/>
      <c r="AS3" s="384"/>
      <c r="AT3" s="384"/>
      <c r="AU3" s="384"/>
      <c r="AV3" s="384"/>
      <c r="AW3" s="384"/>
      <c r="AX3" s="384"/>
      <c r="AY3" s="384"/>
      <c r="AZ3" s="384"/>
      <c r="BA3" s="384"/>
      <c r="BB3" s="384"/>
      <c r="BC3" s="384"/>
      <c r="BD3" s="384"/>
      <c r="BE3" s="384"/>
    </row>
    <row r="4" spans="1:59" ht="22.5" x14ac:dyDescent="0.25">
      <c r="A4" s="556"/>
      <c r="B4" s="755" t="s">
        <v>121</v>
      </c>
      <c r="C4" s="556">
        <v>2013</v>
      </c>
      <c r="D4" s="556">
        <v>2014</v>
      </c>
      <c r="E4" s="556">
        <v>2015</v>
      </c>
      <c r="F4" s="556">
        <v>2016</v>
      </c>
      <c r="G4" s="556">
        <v>2017</v>
      </c>
      <c r="H4" s="556">
        <v>2018</v>
      </c>
      <c r="I4" s="556">
        <v>2019</v>
      </c>
      <c r="J4" s="556">
        <v>2020</v>
      </c>
      <c r="K4" s="556" t="s">
        <v>122</v>
      </c>
      <c r="L4" s="558" t="s">
        <v>140</v>
      </c>
      <c r="M4" s="558" t="s">
        <v>139</v>
      </c>
      <c r="N4" s="556"/>
      <c r="O4" s="556" t="s">
        <v>82</v>
      </c>
      <c r="P4" s="556" t="s">
        <v>88</v>
      </c>
      <c r="Q4" s="556" t="s">
        <v>89</v>
      </c>
      <c r="R4" s="556" t="s">
        <v>87</v>
      </c>
      <c r="S4" s="556" t="s">
        <v>90</v>
      </c>
      <c r="T4" s="556" t="s">
        <v>107</v>
      </c>
      <c r="U4" s="556" t="s">
        <v>124</v>
      </c>
      <c r="V4" s="556" t="s">
        <v>132</v>
      </c>
      <c r="W4" s="556" t="s">
        <v>141</v>
      </c>
      <c r="X4" s="556"/>
      <c r="Y4" s="558" t="s">
        <v>133</v>
      </c>
      <c r="Z4" s="558" t="s">
        <v>135</v>
      </c>
      <c r="AA4" s="556"/>
      <c r="AB4" s="556" t="s">
        <v>93</v>
      </c>
      <c r="AC4" s="556" t="s">
        <v>94</v>
      </c>
      <c r="AD4" s="556" t="s">
        <v>109</v>
      </c>
      <c r="AE4" s="556" t="s">
        <v>134</v>
      </c>
      <c r="AF4" s="556"/>
      <c r="AG4" s="755" t="s">
        <v>121</v>
      </c>
      <c r="AH4" s="556">
        <v>2013</v>
      </c>
      <c r="AI4" s="556">
        <v>2014</v>
      </c>
      <c r="AJ4" s="556">
        <v>2015</v>
      </c>
      <c r="AK4" s="556">
        <v>2016</v>
      </c>
      <c r="AL4" s="556">
        <v>2017</v>
      </c>
      <c r="AM4" s="556">
        <v>2018</v>
      </c>
      <c r="AN4" s="556">
        <v>2019</v>
      </c>
      <c r="AO4" s="556">
        <v>2020</v>
      </c>
      <c r="AP4" s="556" t="s">
        <v>122</v>
      </c>
      <c r="AQ4" s="558" t="str">
        <f>L4</f>
        <v>2020/ 2019 Growth %</v>
      </c>
      <c r="AR4" s="558" t="s">
        <v>139</v>
      </c>
      <c r="AS4" s="556"/>
      <c r="AT4" s="558" t="s">
        <v>82</v>
      </c>
      <c r="AU4" s="558" t="s">
        <v>88</v>
      </c>
      <c r="AV4" s="558" t="s">
        <v>89</v>
      </c>
      <c r="AW4" s="558" t="s">
        <v>87</v>
      </c>
      <c r="AX4" s="558" t="s">
        <v>90</v>
      </c>
      <c r="AY4" s="558" t="str">
        <f>T4</f>
        <v>Q2 2020</v>
      </c>
      <c r="AZ4" s="558" t="str">
        <f>U4</f>
        <v>Q3 2020</v>
      </c>
      <c r="BA4" s="556" t="s">
        <v>132</v>
      </c>
      <c r="BB4" s="558" t="s">
        <v>141</v>
      </c>
      <c r="BC4" s="556"/>
      <c r="BD4" s="556" t="s">
        <v>93</v>
      </c>
      <c r="BE4" s="556" t="s">
        <v>94</v>
      </c>
      <c r="BF4" s="556" t="str">
        <f>AD4</f>
        <v>H1 2020</v>
      </c>
      <c r="BG4" s="556" t="str">
        <f>AE4</f>
        <v>H2 2020</v>
      </c>
    </row>
    <row r="5" spans="1:59" x14ac:dyDescent="0.25">
      <c r="A5" s="384"/>
      <c r="B5" s="531"/>
      <c r="C5" s="532"/>
      <c r="D5" s="532"/>
      <c r="E5" s="532"/>
      <c r="F5" s="532"/>
      <c r="G5" s="532"/>
      <c r="H5" s="532"/>
      <c r="I5" s="532"/>
      <c r="J5" s="532"/>
      <c r="K5" s="532"/>
      <c r="L5" s="559"/>
      <c r="M5" s="559"/>
      <c r="N5" s="384"/>
      <c r="O5" s="560"/>
      <c r="P5" s="560"/>
      <c r="Q5" s="560"/>
      <c r="R5" s="560"/>
      <c r="S5" s="384"/>
      <c r="T5" s="384"/>
      <c r="U5" s="384"/>
      <c r="V5" s="384"/>
      <c r="W5" s="384"/>
      <c r="X5" s="384"/>
      <c r="Y5" s="384"/>
      <c r="Z5" s="384"/>
      <c r="AA5" s="384"/>
      <c r="AB5" s="529"/>
      <c r="AC5" s="529"/>
      <c r="AD5" s="529"/>
      <c r="AE5" s="529"/>
      <c r="AG5" s="531"/>
      <c r="AH5" s="532"/>
      <c r="AI5" s="532"/>
      <c r="AJ5" s="532"/>
      <c r="AK5" s="532"/>
      <c r="AL5" s="532"/>
      <c r="AM5" s="532"/>
      <c r="AN5" s="532"/>
      <c r="AO5" s="532"/>
      <c r="AP5" s="532"/>
      <c r="AQ5" s="559"/>
      <c r="AR5" s="559"/>
      <c r="AS5" s="384"/>
      <c r="AT5" s="529"/>
      <c r="AU5" s="529"/>
      <c r="AV5" s="529"/>
      <c r="AW5" s="529"/>
      <c r="AX5" s="384"/>
      <c r="AY5" s="384"/>
      <c r="AZ5" s="384"/>
      <c r="BA5" s="384"/>
      <c r="BB5" s="384"/>
      <c r="BC5" s="384"/>
      <c r="BD5" s="384"/>
      <c r="BE5" s="384"/>
      <c r="BF5" s="384"/>
    </row>
    <row r="6" spans="1:59" x14ac:dyDescent="0.25">
      <c r="A6" s="384"/>
      <c r="B6" s="530" t="s">
        <v>104</v>
      </c>
      <c r="C6" s="915">
        <v>1120</v>
      </c>
      <c r="D6" s="915">
        <v>1255</v>
      </c>
      <c r="E6" s="915">
        <v>1185</v>
      </c>
      <c r="F6" s="915">
        <v>1210</v>
      </c>
      <c r="G6" s="915">
        <v>1325</v>
      </c>
      <c r="H6" s="915">
        <v>1420</v>
      </c>
      <c r="I6" s="524">
        <v>1587.4314744427243</v>
      </c>
      <c r="J6" s="524">
        <v>1433.3025145115628</v>
      </c>
      <c r="K6" s="524">
        <v>1462.0152410626149</v>
      </c>
      <c r="L6" s="882">
        <f>IF(ISERROR(J6/I6),"N/A",IF(I6&lt;0,"N/A",IF(J6&lt;0,"N/A",IF(J6/I6-1&gt;300%,"&gt;±300%",IF(J6/I6-1&lt;-300%,"&gt;±300%",J6/I6-1)))))</f>
        <v>-9.7093299718823634E-2</v>
      </c>
      <c r="M6" s="916">
        <f>IF(ISERROR(K6/J6),"N/A",IF(J6&lt;0,"N/A",IF(K6&lt;0,"N/A",IF(K6/J6-1&gt;300%,"&gt;±300%",IF(K6/J6-1&lt;-300%,"&gt;±300%",K6/J6-1)))))</f>
        <v>2.0032565533338875E-2</v>
      </c>
      <c r="N6" s="533"/>
      <c r="O6" s="524">
        <v>402.59732495065066</v>
      </c>
      <c r="P6" s="524">
        <v>376.55483756557391</v>
      </c>
      <c r="Q6" s="524">
        <v>413.05876683186614</v>
      </c>
      <c r="R6" s="524">
        <v>395.22054509463356</v>
      </c>
      <c r="S6" s="524">
        <v>393.2101108078449</v>
      </c>
      <c r="T6" s="524">
        <v>266.67105405009903</v>
      </c>
      <c r="U6" s="524">
        <v>346.7438514221256</v>
      </c>
      <c r="V6" s="524">
        <v>426.67749823149308</v>
      </c>
      <c r="W6" s="524">
        <v>429.17383633651554</v>
      </c>
      <c r="X6" s="524"/>
      <c r="Y6" s="607">
        <f>IF(ISERROR(W6/S6),"N/A",IF(S6&lt;0,"N/A",IF(W6&lt;0,"N/A",IF(W6/S6-1&gt;300%,"&gt;±300%",IF(W6/S6-1&lt;-300%,"&gt;±300%",W6/S6-1)))))</f>
        <v>9.1461853447215802E-2</v>
      </c>
      <c r="Z6" s="607">
        <f>IF(ISERROR(W6/V6),"N/A",IF(V6&lt;0,"N/A",IF(W6&lt;0,"N/A",IF(W6/V6-1&gt;300%,"&gt;±300%",IF(W6/V6-1&lt;-300%,"&gt;±300%",W6/V6-1)))))</f>
        <v>5.8506439063914506E-3</v>
      </c>
      <c r="AA6" s="883"/>
      <c r="AB6" s="524">
        <f>O6+P6</f>
        <v>779.15216251622451</v>
      </c>
      <c r="AC6" s="524">
        <f>Q6+R6</f>
        <v>808.27931192649976</v>
      </c>
      <c r="AD6" s="524">
        <f t="shared" ref="AD6:AD23" si="0">S6+T6</f>
        <v>659.88116485794399</v>
      </c>
      <c r="AE6" s="524">
        <f>U6+V6</f>
        <v>773.42134965361868</v>
      </c>
      <c r="AG6" s="530" t="s">
        <v>27</v>
      </c>
      <c r="AH6" s="524">
        <f t="shared" ref="AH6:AR6" si="1">C6</f>
        <v>1120</v>
      </c>
      <c r="AI6" s="524">
        <f t="shared" si="1"/>
        <v>1255</v>
      </c>
      <c r="AJ6" s="524">
        <f t="shared" si="1"/>
        <v>1185</v>
      </c>
      <c r="AK6" s="524">
        <f t="shared" si="1"/>
        <v>1210</v>
      </c>
      <c r="AL6" s="524">
        <f t="shared" si="1"/>
        <v>1325</v>
      </c>
      <c r="AM6" s="524">
        <f t="shared" si="1"/>
        <v>1420</v>
      </c>
      <c r="AN6" s="524">
        <f t="shared" si="1"/>
        <v>1587.4314744427243</v>
      </c>
      <c r="AO6" s="524">
        <f t="shared" si="1"/>
        <v>1433.3025145115628</v>
      </c>
      <c r="AP6" s="524">
        <f t="shared" si="1"/>
        <v>1462.0152410626149</v>
      </c>
      <c r="AQ6" s="563">
        <f t="shared" si="1"/>
        <v>-9.7093299718823634E-2</v>
      </c>
      <c r="AR6" s="563">
        <f t="shared" si="1"/>
        <v>2.0032565533338875E-2</v>
      </c>
      <c r="AS6" s="533"/>
      <c r="AT6" s="524">
        <f t="shared" ref="AT6:BB6" si="2">O6</f>
        <v>402.59732495065066</v>
      </c>
      <c r="AU6" s="524">
        <f t="shared" si="2"/>
        <v>376.55483756557391</v>
      </c>
      <c r="AV6" s="524">
        <f t="shared" si="2"/>
        <v>413.05876683186614</v>
      </c>
      <c r="AW6" s="524">
        <f t="shared" si="2"/>
        <v>395.22054509463356</v>
      </c>
      <c r="AX6" s="524">
        <f t="shared" si="2"/>
        <v>393.2101108078449</v>
      </c>
      <c r="AY6" s="524">
        <f t="shared" si="2"/>
        <v>266.67105405009903</v>
      </c>
      <c r="AZ6" s="524">
        <f t="shared" si="2"/>
        <v>346.7438514221256</v>
      </c>
      <c r="BA6" s="524">
        <f t="shared" si="2"/>
        <v>426.67749823149308</v>
      </c>
      <c r="BB6" s="524">
        <f t="shared" si="2"/>
        <v>429.17383633651554</v>
      </c>
      <c r="BC6" s="534"/>
      <c r="BD6" s="524">
        <f t="shared" ref="BD6:BG6" si="3">AB6</f>
        <v>779.15216251622451</v>
      </c>
      <c r="BE6" s="524">
        <f t="shared" si="3"/>
        <v>808.27931192649976</v>
      </c>
      <c r="BF6" s="524">
        <f t="shared" si="3"/>
        <v>659.88116485794399</v>
      </c>
      <c r="BG6" s="524">
        <f t="shared" si="3"/>
        <v>773.42134965361868</v>
      </c>
    </row>
    <row r="7" spans="1:59" x14ac:dyDescent="0.25">
      <c r="A7" s="384"/>
      <c r="B7" s="535" t="s">
        <v>15</v>
      </c>
      <c r="C7" s="532"/>
      <c r="D7" s="532"/>
      <c r="E7" s="532"/>
      <c r="F7" s="532"/>
      <c r="G7" s="532"/>
      <c r="H7" s="532"/>
      <c r="I7" s="532">
        <v>519.99545793869015</v>
      </c>
      <c r="J7" s="532">
        <v>458.20365227904142</v>
      </c>
      <c r="K7" s="532">
        <v>459.21910173847323</v>
      </c>
      <c r="L7" s="917">
        <f t="shared" ref="L7:M22" si="4">IF(ISERROR(J7/I7),"N/A",IF(I7&lt;0,"N/A",IF(J7&lt;0,"N/A",IF(J7/I7-1&gt;300%,"&gt;±300%",IF(J7/I7-1&lt;-300%,"&gt;±300%",J7/I7-1)))))</f>
        <v>-0.11883143346020197</v>
      </c>
      <c r="M7" s="559">
        <f t="shared" si="4"/>
        <v>2.216153132741594E-3</v>
      </c>
      <c r="N7" s="533"/>
      <c r="O7" s="532">
        <v>131.87894011368155</v>
      </c>
      <c r="P7" s="532">
        <v>123.34819382844773</v>
      </c>
      <c r="Q7" s="532">
        <v>135.30579812254859</v>
      </c>
      <c r="R7" s="532">
        <v>129.46252587401233</v>
      </c>
      <c r="S7" s="532">
        <v>131.87894011368155</v>
      </c>
      <c r="T7" s="532">
        <v>74.008916297068637</v>
      </c>
      <c r="U7" s="532">
        <v>108.24463849803888</v>
      </c>
      <c r="V7" s="532">
        <v>144.07115737025234</v>
      </c>
      <c r="W7" s="532">
        <v>134.80353561079497</v>
      </c>
      <c r="X7" s="532"/>
      <c r="Y7" s="608">
        <f t="shared" ref="Y7:Y23" si="5">IF(ISERROR(W7/S7),"N/A",IF(S7&lt;0,"N/A",IF(W7&lt;0,"N/A",IF(W7/S7-1&gt;300%,"&gt;±300%",IF(W7/S7-1&lt;-300%,"&gt;±300%",W7/S7-1)))))</f>
        <v>2.2176364888832012E-2</v>
      </c>
      <c r="Z7" s="608">
        <f t="shared" ref="Z7:Z23" si="6">IF(ISERROR(W7/V7),"N/A",IF(V7&lt;0,"N/A",IF(W7&lt;0,"N/A",IF(W7/V7-1&gt;300%,"&gt;±300%",IF(W7/V7-1&lt;-300%,"&gt;±300%",W7/V7-1)))))</f>
        <v>-6.4326697505735053E-2</v>
      </c>
      <c r="AA7" s="883"/>
      <c r="AB7" s="532">
        <f>O7+P7</f>
        <v>255.22713394212929</v>
      </c>
      <c r="AC7" s="532">
        <f>Q7+R7</f>
        <v>264.76832399656092</v>
      </c>
      <c r="AD7" s="532">
        <f t="shared" si="0"/>
        <v>205.8878564107502</v>
      </c>
      <c r="AE7" s="346">
        <f t="shared" ref="AE7:AE23" si="7">U7+V7</f>
        <v>252.31579586829122</v>
      </c>
      <c r="AG7" s="535" t="s">
        <v>15</v>
      </c>
      <c r="AH7" s="603"/>
      <c r="AI7" s="603"/>
      <c r="AJ7" s="603"/>
      <c r="AK7" s="603"/>
      <c r="AL7" s="603"/>
      <c r="AM7" s="603"/>
      <c r="AN7" s="532">
        <f t="shared" ref="AN7:AN21" si="8">I7</f>
        <v>519.99545793869015</v>
      </c>
      <c r="AO7" s="532">
        <f t="shared" ref="AO7:AO21" si="9">J7</f>
        <v>458.20365227904142</v>
      </c>
      <c r="AP7" s="532"/>
      <c r="AQ7" s="565"/>
      <c r="AR7" s="559"/>
      <c r="AS7" s="532"/>
      <c r="AT7" s="527"/>
      <c r="AU7" s="527"/>
      <c r="AV7" s="527"/>
      <c r="AW7" s="527"/>
      <c r="AX7" s="527"/>
      <c r="AY7" s="527"/>
      <c r="AZ7" s="527"/>
      <c r="BA7" s="527"/>
      <c r="BB7" s="527"/>
      <c r="BC7" s="536"/>
      <c r="BD7" s="384"/>
      <c r="BE7" s="384"/>
      <c r="BF7" s="384"/>
      <c r="BG7" s="384"/>
    </row>
    <row r="8" spans="1:59" x14ac:dyDescent="0.25">
      <c r="A8" s="384"/>
      <c r="B8" s="535" t="s">
        <v>16</v>
      </c>
      <c r="C8" s="532"/>
      <c r="D8" s="532"/>
      <c r="E8" s="532"/>
      <c r="F8" s="532"/>
      <c r="G8" s="532"/>
      <c r="H8" s="532"/>
      <c r="I8" s="532">
        <v>805.8974003760693</v>
      </c>
      <c r="J8" s="532">
        <v>743.73216607698316</v>
      </c>
      <c r="K8" s="532">
        <v>767.27610925696422</v>
      </c>
      <c r="L8" s="917">
        <f t="shared" si="4"/>
        <v>-7.7137901512124185E-2</v>
      </c>
      <c r="M8" s="559">
        <f t="shared" si="4"/>
        <v>3.1656480993917491E-2</v>
      </c>
      <c r="N8" s="533"/>
      <c r="O8" s="532">
        <v>204.38812181797613</v>
      </c>
      <c r="P8" s="532">
        <v>191.16703276887074</v>
      </c>
      <c r="Q8" s="532">
        <v>209.69912197892268</v>
      </c>
      <c r="R8" s="532">
        <v>200.64312381029976</v>
      </c>
      <c r="S8" s="532">
        <v>204.38812181797613</v>
      </c>
      <c r="T8" s="532">
        <v>145.28694490434177</v>
      </c>
      <c r="U8" s="532">
        <v>178.24425368208426</v>
      </c>
      <c r="V8" s="532">
        <v>215.81284567258092</v>
      </c>
      <c r="W8" s="532">
        <v>225.23351473397111</v>
      </c>
      <c r="X8" s="532"/>
      <c r="Y8" s="608">
        <f t="shared" si="5"/>
        <v>0.10198925813584925</v>
      </c>
      <c r="Z8" s="608">
        <f t="shared" si="6"/>
        <v>4.3652031147778381E-2</v>
      </c>
      <c r="AA8" s="883"/>
      <c r="AB8" s="532">
        <f>O8+P8</f>
        <v>395.55515458684687</v>
      </c>
      <c r="AC8" s="532">
        <f>Q8+R8</f>
        <v>410.34224578922243</v>
      </c>
      <c r="AD8" s="532">
        <f t="shared" si="0"/>
        <v>349.67506672231787</v>
      </c>
      <c r="AE8" s="346">
        <f t="shared" si="7"/>
        <v>394.05709935466518</v>
      </c>
      <c r="AG8" s="535" t="s">
        <v>16</v>
      </c>
      <c r="AH8" s="603"/>
      <c r="AI8" s="603"/>
      <c r="AJ8" s="603"/>
      <c r="AK8" s="603"/>
      <c r="AL8" s="603"/>
      <c r="AM8" s="603"/>
      <c r="AN8" s="532">
        <f t="shared" si="8"/>
        <v>805.8974003760693</v>
      </c>
      <c r="AO8" s="532">
        <f t="shared" si="9"/>
        <v>743.73216607698316</v>
      </c>
      <c r="AP8" s="532"/>
      <c r="AQ8" s="565"/>
      <c r="AR8" s="559"/>
      <c r="AS8" s="532"/>
      <c r="AT8" s="527"/>
      <c r="AU8" s="527"/>
      <c r="AV8" s="527"/>
      <c r="AW8" s="527"/>
      <c r="AX8" s="527"/>
      <c r="AY8" s="527"/>
      <c r="AZ8" s="527"/>
      <c r="BA8" s="527"/>
      <c r="BB8" s="527"/>
      <c r="BC8" s="536"/>
      <c r="BD8" s="384"/>
      <c r="BE8" s="384"/>
      <c r="BF8" s="384"/>
      <c r="BG8" s="384"/>
    </row>
    <row r="9" spans="1:59" x14ac:dyDescent="0.25">
      <c r="A9" s="384"/>
      <c r="B9" s="535" t="s">
        <v>17</v>
      </c>
      <c r="C9" s="532"/>
      <c r="D9" s="532"/>
      <c r="E9" s="532"/>
      <c r="F9" s="532"/>
      <c r="G9" s="532"/>
      <c r="H9" s="532"/>
      <c r="I9" s="532">
        <v>115.6304083332784</v>
      </c>
      <c r="J9" s="532">
        <v>102.7868027761686</v>
      </c>
      <c r="K9" s="532">
        <v>103.585986271233</v>
      </c>
      <c r="L9" s="917">
        <f t="shared" si="4"/>
        <v>-0.11107463635422798</v>
      </c>
      <c r="M9" s="559">
        <f t="shared" si="4"/>
        <v>7.7751566687478402E-3</v>
      </c>
      <c r="N9" s="533"/>
      <c r="O9" s="532">
        <v>29.325670951731503</v>
      </c>
      <c r="P9" s="532">
        <v>27.428705004645309</v>
      </c>
      <c r="Q9" s="532">
        <v>30.087694897933318</v>
      </c>
      <c r="R9" s="532">
        <v>28.78833747896827</v>
      </c>
      <c r="S9" s="532">
        <v>26.393103856558355</v>
      </c>
      <c r="T9" s="532">
        <v>20.571528753483982</v>
      </c>
      <c r="U9" s="532">
        <v>26.778048459160654</v>
      </c>
      <c r="V9" s="532">
        <v>29.044121706965608</v>
      </c>
      <c r="W9" s="532">
        <v>30.407614004362305</v>
      </c>
      <c r="X9" s="532"/>
      <c r="Y9" s="608">
        <f t="shared" si="5"/>
        <v>0.15210451069423558</v>
      </c>
      <c r="Z9" s="608">
        <f t="shared" si="6"/>
        <v>4.6945551019010212E-2</v>
      </c>
      <c r="AA9" s="883"/>
      <c r="AB9" s="532">
        <f>O9+P9</f>
        <v>56.754375956376812</v>
      </c>
      <c r="AC9" s="532">
        <f>Q9+R9</f>
        <v>58.876032376901591</v>
      </c>
      <c r="AD9" s="532">
        <f t="shared" si="0"/>
        <v>46.964632610042337</v>
      </c>
      <c r="AE9" s="346">
        <f t="shared" si="7"/>
        <v>55.822170166126263</v>
      </c>
      <c r="AG9" s="535" t="s">
        <v>17</v>
      </c>
      <c r="AH9" s="603"/>
      <c r="AI9" s="603"/>
      <c r="AJ9" s="603"/>
      <c r="AK9" s="603"/>
      <c r="AL9" s="603"/>
      <c r="AM9" s="603"/>
      <c r="AN9" s="532">
        <f t="shared" si="8"/>
        <v>115.6304083332784</v>
      </c>
      <c r="AO9" s="532">
        <f t="shared" si="9"/>
        <v>102.7868027761686</v>
      </c>
      <c r="AP9" s="532"/>
      <c r="AQ9" s="565"/>
      <c r="AR9" s="559"/>
      <c r="AS9" s="532"/>
      <c r="AT9" s="527"/>
      <c r="AU9" s="527"/>
      <c r="AV9" s="527"/>
      <c r="AW9" s="527"/>
      <c r="AX9" s="527"/>
      <c r="AY9" s="527"/>
      <c r="AZ9" s="527"/>
      <c r="BA9" s="527"/>
      <c r="BB9" s="527"/>
      <c r="BC9" s="537"/>
      <c r="BD9" s="384"/>
      <c r="BE9" s="384"/>
      <c r="BF9" s="384"/>
      <c r="BG9" s="384"/>
    </row>
    <row r="10" spans="1:59" x14ac:dyDescent="0.25">
      <c r="A10" s="384"/>
      <c r="B10" s="535" t="s">
        <v>18</v>
      </c>
      <c r="C10" s="532"/>
      <c r="D10" s="532"/>
      <c r="E10" s="532"/>
      <c r="F10" s="532"/>
      <c r="G10" s="532"/>
      <c r="H10" s="532"/>
      <c r="I10" s="532">
        <v>35.642853762976245</v>
      </c>
      <c r="J10" s="532">
        <v>32.582680389280135</v>
      </c>
      <c r="K10" s="532">
        <v>33.777042766289782</v>
      </c>
      <c r="L10" s="917">
        <f t="shared" si="4"/>
        <v>-8.5856575740151375E-2</v>
      </c>
      <c r="M10" s="559">
        <f t="shared" si="4"/>
        <v>3.6656357388037186E-2</v>
      </c>
      <c r="N10" s="533"/>
      <c r="O10" s="532">
        <v>9.0395823754338807</v>
      </c>
      <c r="P10" s="532">
        <v>8.4548462249702503</v>
      </c>
      <c r="Q10" s="532">
        <v>9.2744748096115135</v>
      </c>
      <c r="R10" s="532">
        <v>8.8739503529606019</v>
      </c>
      <c r="S10" s="532">
        <v>6.7796867815754105</v>
      </c>
      <c r="T10" s="532">
        <v>7.1866192912247122</v>
      </c>
      <c r="U10" s="532">
        <v>9.0889853134192826</v>
      </c>
      <c r="V10" s="532">
        <v>9.5273890030607298</v>
      </c>
      <c r="W10" s="532">
        <v>9.9152338614302433</v>
      </c>
      <c r="X10" s="532"/>
      <c r="Y10" s="608">
        <f t="shared" si="5"/>
        <v>0.46249143668053327</v>
      </c>
      <c r="Z10" s="608">
        <f t="shared" si="6"/>
        <v>4.070841006333592E-2</v>
      </c>
      <c r="AA10" s="883"/>
      <c r="AB10" s="532">
        <f>O10+P10</f>
        <v>17.494428600404131</v>
      </c>
      <c r="AC10" s="532">
        <f>Q10+R10</f>
        <v>18.148425162572117</v>
      </c>
      <c r="AD10" s="532">
        <f t="shared" si="0"/>
        <v>13.966306072800123</v>
      </c>
      <c r="AE10" s="346">
        <f t="shared" si="7"/>
        <v>18.616374316480012</v>
      </c>
      <c r="AG10" s="535" t="s">
        <v>18</v>
      </c>
      <c r="AH10" s="603"/>
      <c r="AI10" s="603"/>
      <c r="AJ10" s="603"/>
      <c r="AK10" s="603"/>
      <c r="AL10" s="603"/>
      <c r="AM10" s="603"/>
      <c r="AN10" s="532">
        <f t="shared" si="8"/>
        <v>35.642853762976245</v>
      </c>
      <c r="AO10" s="532">
        <f t="shared" si="9"/>
        <v>32.582680389280135</v>
      </c>
      <c r="AP10" s="532"/>
      <c r="AQ10" s="565"/>
      <c r="AR10" s="559"/>
      <c r="AS10" s="532"/>
      <c r="AT10" s="527"/>
      <c r="AU10" s="527"/>
      <c r="AV10" s="527"/>
      <c r="AW10" s="527"/>
      <c r="AX10" s="527"/>
      <c r="AY10" s="527"/>
      <c r="AZ10" s="527"/>
      <c r="BA10" s="527"/>
      <c r="BB10" s="527"/>
      <c r="BC10" s="536"/>
      <c r="BD10" s="384"/>
      <c r="BE10" s="384"/>
      <c r="BF10" s="384"/>
      <c r="BG10" s="384"/>
    </row>
    <row r="11" spans="1:59" x14ac:dyDescent="0.25">
      <c r="A11" s="384"/>
      <c r="B11" s="401" t="s">
        <v>19</v>
      </c>
      <c r="C11" s="403"/>
      <c r="D11" s="403"/>
      <c r="E11" s="403"/>
      <c r="F11" s="403"/>
      <c r="G11" s="403"/>
      <c r="H11" s="403"/>
      <c r="I11" s="403">
        <v>110.26535403171015</v>
      </c>
      <c r="J11" s="403">
        <v>95.997212990089494</v>
      </c>
      <c r="K11" s="403">
        <v>98.157001029654751</v>
      </c>
      <c r="L11" s="918">
        <f t="shared" si="4"/>
        <v>-0.12939822455489891</v>
      </c>
      <c r="M11" s="568">
        <f t="shared" si="4"/>
        <v>2.2498445239115705E-2</v>
      </c>
      <c r="N11" s="533"/>
      <c r="O11" s="403">
        <v>27.965009691827589</v>
      </c>
      <c r="P11" s="403">
        <v>26.1560597386399</v>
      </c>
      <c r="Q11" s="403">
        <v>28.691677022850079</v>
      </c>
      <c r="R11" s="403">
        <v>27.452607578392573</v>
      </c>
      <c r="S11" s="403">
        <v>23.770258238053451</v>
      </c>
      <c r="T11" s="403">
        <v>19.617044803979926</v>
      </c>
      <c r="U11" s="403">
        <v>24.387925469422566</v>
      </c>
      <c r="V11" s="403">
        <v>28.221984478633562</v>
      </c>
      <c r="W11" s="403">
        <v>28.813938125956962</v>
      </c>
      <c r="X11" s="403"/>
      <c r="Y11" s="609">
        <f t="shared" si="5"/>
        <v>0.2121844801765409</v>
      </c>
      <c r="Z11" s="920">
        <f t="shared" si="6"/>
        <v>2.0974912227436082E-2</v>
      </c>
      <c r="AA11" s="172"/>
      <c r="AB11" s="403">
        <f>O12+P12</f>
        <v>239.48580756696759</v>
      </c>
      <c r="AC11" s="403">
        <f>Q12+R11</f>
        <v>143.81697288051691</v>
      </c>
      <c r="AD11" s="403">
        <f t="shared" si="0"/>
        <v>43.387303042033381</v>
      </c>
      <c r="AE11" s="1014">
        <f t="shared" si="7"/>
        <v>52.609909948056128</v>
      </c>
      <c r="AG11" s="401" t="s">
        <v>19</v>
      </c>
      <c r="AH11" s="604"/>
      <c r="AI11" s="604"/>
      <c r="AJ11" s="604"/>
      <c r="AK11" s="604"/>
      <c r="AL11" s="604"/>
      <c r="AM11" s="604"/>
      <c r="AN11" s="403">
        <f t="shared" si="8"/>
        <v>110.26535403171015</v>
      </c>
      <c r="AO11" s="403">
        <f t="shared" si="9"/>
        <v>95.997212990089494</v>
      </c>
      <c r="AP11" s="403"/>
      <c r="AQ11" s="567"/>
      <c r="AR11" s="568"/>
      <c r="AS11" s="532"/>
      <c r="AT11" s="402"/>
      <c r="AU11" s="402"/>
      <c r="AV11" s="402"/>
      <c r="AW11" s="402"/>
      <c r="AX11" s="402"/>
      <c r="AY11" s="402"/>
      <c r="AZ11" s="402"/>
      <c r="BA11" s="402"/>
      <c r="BB11" s="402"/>
      <c r="BC11" s="538"/>
      <c r="BD11" s="402"/>
      <c r="BE11" s="402"/>
      <c r="BF11" s="402"/>
      <c r="BG11" s="402"/>
    </row>
    <row r="12" spans="1:59" x14ac:dyDescent="0.25">
      <c r="A12" s="384"/>
      <c r="B12" s="530" t="s">
        <v>105</v>
      </c>
      <c r="C12" s="915">
        <v>855</v>
      </c>
      <c r="D12" s="915">
        <v>775</v>
      </c>
      <c r="E12" s="915">
        <v>515</v>
      </c>
      <c r="F12" s="915">
        <v>625</v>
      </c>
      <c r="G12" s="915">
        <v>560</v>
      </c>
      <c r="H12" s="915">
        <v>505</v>
      </c>
      <c r="I12" s="524">
        <v>476.43626153638382</v>
      </c>
      <c r="J12" s="524">
        <v>422.16098092470668</v>
      </c>
      <c r="K12" s="524">
        <v>455.43949460148337</v>
      </c>
      <c r="L12" s="882">
        <f>IF(ISERROR(J12/I12),"N/A",IF(I12&lt;0,"N/A",IF(J12&lt;0,"N/A",IF(J12/I12-1&gt;300%,"&gt;±300%",IF(J12/I12-1&lt;-300%,"&gt;±300%",J12/I12-1)))))</f>
        <v>-0.1139192899311513</v>
      </c>
      <c r="M12" s="563">
        <f t="shared" si="4"/>
        <v>7.8828966153818847E-2</v>
      </c>
      <c r="N12" s="533"/>
      <c r="O12" s="524">
        <v>120.42288527370043</v>
      </c>
      <c r="P12" s="524">
        <v>119.06292229326716</v>
      </c>
      <c r="Q12" s="524">
        <v>116.36436530212434</v>
      </c>
      <c r="R12" s="524">
        <v>120.58608866729192</v>
      </c>
      <c r="S12" s="524">
        <v>69.832294560067226</v>
      </c>
      <c r="T12" s="524">
        <v>97.062938201125974</v>
      </c>
      <c r="U12" s="524">
        <v>121.33308106601038</v>
      </c>
      <c r="V12" s="524">
        <v>133.93266709750307</v>
      </c>
      <c r="W12" s="524">
        <v>117.92371810017983</v>
      </c>
      <c r="X12" s="524"/>
      <c r="Y12" s="607">
        <f t="shared" si="5"/>
        <v>0.68867024695495416</v>
      </c>
      <c r="Z12" s="607">
        <f t="shared" si="6"/>
        <v>-0.11952983050556831</v>
      </c>
      <c r="AA12" s="883"/>
      <c r="AB12" s="524">
        <f t="shared" ref="AB12:AB23" si="10">O12+P12</f>
        <v>239.48580756696759</v>
      </c>
      <c r="AC12" s="524">
        <f t="shared" ref="AC12:AC23" si="11">Q12+R12</f>
        <v>236.95045396941626</v>
      </c>
      <c r="AD12" s="524">
        <f t="shared" si="0"/>
        <v>166.8952327611932</v>
      </c>
      <c r="AE12" s="524">
        <f t="shared" si="7"/>
        <v>255.26574816351345</v>
      </c>
      <c r="AG12" s="530" t="s">
        <v>5</v>
      </c>
      <c r="AH12" s="524">
        <f t="shared" ref="AH12:AM12" si="12">C12</f>
        <v>855</v>
      </c>
      <c r="AI12" s="524">
        <f t="shared" si="12"/>
        <v>775</v>
      </c>
      <c r="AJ12" s="524">
        <f t="shared" si="12"/>
        <v>515</v>
      </c>
      <c r="AK12" s="524">
        <f t="shared" si="12"/>
        <v>625</v>
      </c>
      <c r="AL12" s="524">
        <f t="shared" si="12"/>
        <v>560</v>
      </c>
      <c r="AM12" s="524">
        <f t="shared" si="12"/>
        <v>505</v>
      </c>
      <c r="AN12" s="524">
        <f t="shared" si="8"/>
        <v>476.43626153638382</v>
      </c>
      <c r="AO12" s="524">
        <f t="shared" si="9"/>
        <v>422.16098092470668</v>
      </c>
      <c r="AP12" s="524">
        <f>K12</f>
        <v>455.43949460148337</v>
      </c>
      <c r="AQ12" s="563">
        <f>L12</f>
        <v>-0.1139192899311513</v>
      </c>
      <c r="AR12" s="563">
        <f>M12</f>
        <v>7.8828966153818847E-2</v>
      </c>
      <c r="AS12" s="533"/>
      <c r="AT12" s="524">
        <f t="shared" ref="AT12:BB12" si="13">O12</f>
        <v>120.42288527370043</v>
      </c>
      <c r="AU12" s="524">
        <f t="shared" si="13"/>
        <v>119.06292229326716</v>
      </c>
      <c r="AV12" s="524">
        <f t="shared" si="13"/>
        <v>116.36436530212434</v>
      </c>
      <c r="AW12" s="524">
        <f t="shared" si="13"/>
        <v>120.58608866729192</v>
      </c>
      <c r="AX12" s="524">
        <f t="shared" si="13"/>
        <v>69.832294560067226</v>
      </c>
      <c r="AY12" s="524">
        <f t="shared" si="13"/>
        <v>97.062938201125974</v>
      </c>
      <c r="AZ12" s="524">
        <f t="shared" si="13"/>
        <v>121.33308106601038</v>
      </c>
      <c r="BA12" s="524">
        <f t="shared" si="13"/>
        <v>133.93266709750307</v>
      </c>
      <c r="BB12" s="524">
        <f t="shared" si="13"/>
        <v>117.92371810017983</v>
      </c>
      <c r="BC12" s="569"/>
      <c r="BD12" s="524">
        <f t="shared" ref="BD12:BG12" si="14">AB12</f>
        <v>239.48580756696759</v>
      </c>
      <c r="BE12" s="524">
        <f t="shared" si="14"/>
        <v>236.95045396941626</v>
      </c>
      <c r="BF12" s="524">
        <f t="shared" si="14"/>
        <v>166.8952327611932</v>
      </c>
      <c r="BG12" s="524">
        <f t="shared" si="14"/>
        <v>255.26574816351345</v>
      </c>
    </row>
    <row r="13" spans="1:59" x14ac:dyDescent="0.25">
      <c r="A13" s="384"/>
      <c r="B13" s="535" t="s">
        <v>15</v>
      </c>
      <c r="C13" s="919"/>
      <c r="D13" s="919"/>
      <c r="E13" s="919"/>
      <c r="F13" s="919"/>
      <c r="G13" s="919"/>
      <c r="H13" s="919"/>
      <c r="I13" s="532">
        <v>3.15</v>
      </c>
      <c r="J13" s="532">
        <v>2.85</v>
      </c>
      <c r="K13" s="532">
        <v>2.9</v>
      </c>
      <c r="L13" s="917">
        <f t="shared" ref="L13:L17" si="15">IF(ISERROR(J13/I13),"N/A",IF(I13&lt;0,"N/A",IF(J13&lt;0,"N/A",IF(J13/I13-1&gt;300%,"&gt;±300%",IF(J13/I13-1&lt;-300%,"&gt;±300%",J13/I13-1)))))</f>
        <v>-9.5238095238095233E-2</v>
      </c>
      <c r="M13" s="559">
        <f t="shared" si="4"/>
        <v>1.754385964912264E-2</v>
      </c>
      <c r="N13" s="533"/>
      <c r="O13" s="532">
        <v>0.77962500000000001</v>
      </c>
      <c r="P13" s="532">
        <v>0.77174999999999994</v>
      </c>
      <c r="Q13" s="532">
        <v>0.78749999999999998</v>
      </c>
      <c r="R13" s="532">
        <v>0.8111250000000001</v>
      </c>
      <c r="S13" s="532">
        <v>0.75</v>
      </c>
      <c r="T13" s="532">
        <v>0.55000000000000004</v>
      </c>
      <c r="U13" s="532">
        <v>0.75</v>
      </c>
      <c r="V13" s="532">
        <v>0.80000000000000027</v>
      </c>
      <c r="W13" s="532">
        <v>0.73</v>
      </c>
      <c r="X13" s="532"/>
      <c r="Y13" s="608">
        <f t="shared" si="5"/>
        <v>-2.6666666666666727E-2</v>
      </c>
      <c r="Z13" s="608">
        <f t="shared" si="6"/>
        <v>-8.7500000000000355E-2</v>
      </c>
      <c r="AA13" s="883"/>
      <c r="AB13" s="782">
        <f t="shared" si="10"/>
        <v>1.5513749999999999</v>
      </c>
      <c r="AC13" s="782">
        <f t="shared" si="11"/>
        <v>1.5986250000000002</v>
      </c>
      <c r="AD13" s="782">
        <f t="shared" si="0"/>
        <v>1.3</v>
      </c>
      <c r="AE13" s="533">
        <f t="shared" si="7"/>
        <v>1.5500000000000003</v>
      </c>
      <c r="AG13" s="535" t="s">
        <v>15</v>
      </c>
      <c r="AH13" s="532"/>
      <c r="AI13" s="532"/>
      <c r="AJ13" s="532"/>
      <c r="AK13" s="532"/>
      <c r="AL13" s="532"/>
      <c r="AM13" s="532"/>
      <c r="AN13" s="532">
        <f t="shared" si="8"/>
        <v>3.15</v>
      </c>
      <c r="AO13" s="532">
        <f t="shared" si="9"/>
        <v>2.85</v>
      </c>
      <c r="AP13" s="532"/>
      <c r="AQ13" s="565"/>
      <c r="AR13" s="559"/>
      <c r="AS13" s="539"/>
      <c r="AT13" s="527"/>
      <c r="AU13" s="527"/>
      <c r="AV13" s="527"/>
      <c r="AW13" s="527"/>
      <c r="AX13" s="527"/>
      <c r="AY13" s="527"/>
      <c r="AZ13" s="527"/>
      <c r="BA13" s="527"/>
      <c r="BB13" s="527"/>
      <c r="BC13" s="540"/>
      <c r="BD13" s="384"/>
      <c r="BE13" s="384"/>
      <c r="BF13" s="384"/>
      <c r="BG13" s="384"/>
    </row>
    <row r="14" spans="1:59" x14ac:dyDescent="0.25">
      <c r="A14" s="384"/>
      <c r="B14" s="535" t="s">
        <v>16</v>
      </c>
      <c r="C14" s="532"/>
      <c r="D14" s="532"/>
      <c r="E14" s="532"/>
      <c r="F14" s="532"/>
      <c r="G14" s="532"/>
      <c r="H14" s="532"/>
      <c r="I14" s="532">
        <v>4.052412110506765</v>
      </c>
      <c r="J14" s="532">
        <v>3.915189019358507</v>
      </c>
      <c r="K14" s="532">
        <v>3.9349702970033222</v>
      </c>
      <c r="L14" s="917">
        <f t="shared" si="15"/>
        <v>-3.3862077055903828E-2</v>
      </c>
      <c r="M14" s="559">
        <f t="shared" si="4"/>
        <v>5.0524451174662754E-3</v>
      </c>
      <c r="N14" s="533"/>
      <c r="O14" s="532">
        <v>0.95231684596908983</v>
      </c>
      <c r="P14" s="532">
        <v>0.98270993679789076</v>
      </c>
      <c r="Q14" s="532">
        <v>1.0333650881792251</v>
      </c>
      <c r="R14" s="532">
        <v>1.0840202395605598</v>
      </c>
      <c r="S14" s="532">
        <v>0.93000743803913843</v>
      </c>
      <c r="T14" s="532">
        <v>0.86749267248771311</v>
      </c>
      <c r="U14" s="532">
        <v>1.0766580183148682</v>
      </c>
      <c r="V14" s="532">
        <v>1.0410308905167873</v>
      </c>
      <c r="W14" s="532">
        <v>0.8437181001798415</v>
      </c>
      <c r="X14" s="532"/>
      <c r="Y14" s="608">
        <f t="shared" si="5"/>
        <v>-9.2783492185000704E-2</v>
      </c>
      <c r="Z14" s="608">
        <f t="shared" si="6"/>
        <v>-0.18953596106931658</v>
      </c>
      <c r="AA14" s="883"/>
      <c r="AB14" s="782">
        <f t="shared" si="10"/>
        <v>1.9350267827669807</v>
      </c>
      <c r="AC14" s="782">
        <f t="shared" si="11"/>
        <v>2.1173853277397852</v>
      </c>
      <c r="AD14" s="782">
        <f t="shared" si="0"/>
        <v>1.7975001105268515</v>
      </c>
      <c r="AE14" s="533">
        <f t="shared" si="7"/>
        <v>2.1176889088316555</v>
      </c>
      <c r="AG14" s="535" t="s">
        <v>16</v>
      </c>
      <c r="AH14" s="532"/>
      <c r="AI14" s="532"/>
      <c r="AJ14" s="532"/>
      <c r="AK14" s="532"/>
      <c r="AL14" s="532"/>
      <c r="AM14" s="532"/>
      <c r="AN14" s="532">
        <f t="shared" si="8"/>
        <v>4.052412110506765</v>
      </c>
      <c r="AO14" s="532">
        <f t="shared" si="9"/>
        <v>3.915189019358507</v>
      </c>
      <c r="AP14" s="570"/>
      <c r="AQ14" s="565"/>
      <c r="AR14" s="559"/>
      <c r="AS14" s="539"/>
      <c r="AT14" s="527"/>
      <c r="AU14" s="527"/>
      <c r="AV14" s="527"/>
      <c r="AW14" s="527"/>
      <c r="AX14" s="527"/>
      <c r="AY14" s="527"/>
      <c r="AZ14" s="527"/>
      <c r="BA14" s="527"/>
      <c r="BB14" s="527"/>
      <c r="BC14" s="540"/>
      <c r="BD14" s="384"/>
      <c r="BE14" s="384"/>
      <c r="BF14" s="384"/>
      <c r="BG14" s="384"/>
    </row>
    <row r="15" spans="1:59" x14ac:dyDescent="0.25">
      <c r="A15" s="384"/>
      <c r="B15" s="535" t="s">
        <v>17</v>
      </c>
      <c r="C15" s="532"/>
      <c r="D15" s="532"/>
      <c r="E15" s="532"/>
      <c r="F15" s="532"/>
      <c r="G15" s="532"/>
      <c r="H15" s="532"/>
      <c r="I15" s="532">
        <v>187.4376351734617</v>
      </c>
      <c r="J15" s="532">
        <v>162.41693582805777</v>
      </c>
      <c r="K15" s="532">
        <v>170.53778261946067</v>
      </c>
      <c r="L15" s="917">
        <f t="shared" si="15"/>
        <v>-0.133488129650424</v>
      </c>
      <c r="M15" s="559">
        <f t="shared" si="4"/>
        <v>5.0000000000000044E-2</v>
      </c>
      <c r="N15" s="533"/>
      <c r="O15" s="532">
        <v>46.859408793365425</v>
      </c>
      <c r="P15" s="532">
        <v>46.859408793365425</v>
      </c>
      <c r="Q15" s="532">
        <v>46.859408793365425</v>
      </c>
      <c r="R15" s="532">
        <v>46.859408793365425</v>
      </c>
      <c r="S15" s="532">
        <v>42.2</v>
      </c>
      <c r="T15" s="532">
        <v>35.870000000000005</v>
      </c>
      <c r="U15" s="532">
        <v>42.173467914028883</v>
      </c>
      <c r="V15" s="532">
        <v>42.173467914028883</v>
      </c>
      <c r="W15" s="532">
        <v>40</v>
      </c>
      <c r="X15" s="532"/>
      <c r="Y15" s="608">
        <f t="shared" si="5"/>
        <v>-5.2132701421801042E-2</v>
      </c>
      <c r="Z15" s="608">
        <f t="shared" si="6"/>
        <v>-5.1536381083469918E-2</v>
      </c>
      <c r="AA15" s="883"/>
      <c r="AB15" s="782">
        <f t="shared" si="10"/>
        <v>93.71881758673085</v>
      </c>
      <c r="AC15" s="782">
        <f t="shared" si="11"/>
        <v>93.71881758673085</v>
      </c>
      <c r="AD15" s="782">
        <f t="shared" si="0"/>
        <v>78.070000000000007</v>
      </c>
      <c r="AE15" s="533">
        <f t="shared" si="7"/>
        <v>84.346935828057767</v>
      </c>
      <c r="AG15" s="535" t="s">
        <v>17</v>
      </c>
      <c r="AH15" s="532"/>
      <c r="AI15" s="532"/>
      <c r="AJ15" s="532"/>
      <c r="AK15" s="532"/>
      <c r="AL15" s="532"/>
      <c r="AM15" s="532"/>
      <c r="AN15" s="532">
        <f t="shared" si="8"/>
        <v>187.4376351734617</v>
      </c>
      <c r="AO15" s="532">
        <f t="shared" si="9"/>
        <v>162.41693582805777</v>
      </c>
      <c r="AP15" s="532"/>
      <c r="AQ15" s="565"/>
      <c r="AR15" s="559"/>
      <c r="AS15" s="523"/>
      <c r="AT15" s="527"/>
      <c r="AU15" s="527"/>
      <c r="AV15" s="527"/>
      <c r="AW15" s="527"/>
      <c r="AX15" s="527"/>
      <c r="AY15" s="527"/>
      <c r="AZ15" s="527"/>
      <c r="BA15" s="527"/>
      <c r="BB15" s="527"/>
      <c r="BC15" s="539"/>
      <c r="BD15" s="384"/>
      <c r="BE15" s="384"/>
      <c r="BF15" s="384"/>
      <c r="BG15" s="384"/>
    </row>
    <row r="16" spans="1:59" x14ac:dyDescent="0.25">
      <c r="A16" s="384"/>
      <c r="B16" s="535" t="s">
        <v>18</v>
      </c>
      <c r="C16" s="532"/>
      <c r="D16" s="532"/>
      <c r="E16" s="532"/>
      <c r="F16" s="532"/>
      <c r="G16" s="532"/>
      <c r="H16" s="532"/>
      <c r="I16" s="532">
        <v>276.49621425241537</v>
      </c>
      <c r="J16" s="532">
        <v>247.87885607729038</v>
      </c>
      <c r="K16" s="532">
        <v>272.66674168501942</v>
      </c>
      <c r="L16" s="917">
        <f t="shared" si="15"/>
        <v>-0.10350000000000004</v>
      </c>
      <c r="M16" s="559">
        <f t="shared" si="4"/>
        <v>0.10000000000000009</v>
      </c>
      <c r="N16" s="533"/>
      <c r="O16" s="532">
        <v>70.50653463436592</v>
      </c>
      <c r="P16" s="532">
        <v>69.124053563103843</v>
      </c>
      <c r="Q16" s="532">
        <v>66.359091420579688</v>
      </c>
      <c r="R16" s="532">
        <v>70.50653463436592</v>
      </c>
      <c r="S16" s="532">
        <v>24.677287122028069</v>
      </c>
      <c r="T16" s="532">
        <v>58.755445528638262</v>
      </c>
      <c r="U16" s="532">
        <v>76.312955133666634</v>
      </c>
      <c r="V16" s="532">
        <v>88.133168292957407</v>
      </c>
      <c r="W16" s="532">
        <v>75</v>
      </c>
      <c r="X16" s="532"/>
      <c r="Y16" s="608">
        <f t="shared" si="5"/>
        <v>2.0392319718585106</v>
      </c>
      <c r="Z16" s="608">
        <f t="shared" si="6"/>
        <v>-0.14901504787961717</v>
      </c>
      <c r="AA16" s="883"/>
      <c r="AB16" s="782">
        <f t="shared" si="10"/>
        <v>139.63058819746976</v>
      </c>
      <c r="AC16" s="782">
        <f t="shared" si="11"/>
        <v>136.86562605494561</v>
      </c>
      <c r="AD16" s="782">
        <f t="shared" si="0"/>
        <v>83.432732650666338</v>
      </c>
      <c r="AE16" s="533">
        <f t="shared" si="7"/>
        <v>164.44612342662404</v>
      </c>
      <c r="AG16" s="535" t="s">
        <v>18</v>
      </c>
      <c r="AH16" s="532"/>
      <c r="AI16" s="532"/>
      <c r="AJ16" s="532"/>
      <c r="AK16" s="532"/>
      <c r="AL16" s="532"/>
      <c r="AM16" s="532"/>
      <c r="AN16" s="532">
        <f t="shared" si="8"/>
        <v>276.49621425241537</v>
      </c>
      <c r="AO16" s="532">
        <f t="shared" si="9"/>
        <v>247.87885607729038</v>
      </c>
      <c r="AP16" s="532"/>
      <c r="AQ16" s="565"/>
      <c r="AR16" s="559"/>
      <c r="AS16" s="523"/>
      <c r="AT16" s="527"/>
      <c r="AU16" s="527"/>
      <c r="AV16" s="527"/>
      <c r="AW16" s="527"/>
      <c r="AX16" s="527"/>
      <c r="AY16" s="527"/>
      <c r="AZ16" s="527"/>
      <c r="BA16" s="527"/>
      <c r="BB16" s="527"/>
      <c r="BC16" s="536"/>
      <c r="BD16" s="384"/>
      <c r="BE16" s="384"/>
      <c r="BF16" s="384"/>
      <c r="BG16" s="384"/>
    </row>
    <row r="17" spans="1:59" x14ac:dyDescent="0.25">
      <c r="A17" s="384"/>
      <c r="B17" s="401" t="s">
        <v>19</v>
      </c>
      <c r="C17" s="403"/>
      <c r="D17" s="403"/>
      <c r="E17" s="403"/>
      <c r="F17" s="403"/>
      <c r="G17" s="403"/>
      <c r="H17" s="403"/>
      <c r="I17" s="403">
        <v>5.3</v>
      </c>
      <c r="J17" s="403">
        <v>5.0999999999999996</v>
      </c>
      <c r="K17" s="403">
        <v>5.4</v>
      </c>
      <c r="L17" s="918">
        <f t="shared" si="15"/>
        <v>-3.7735849056603765E-2</v>
      </c>
      <c r="M17" s="568">
        <f t="shared" si="4"/>
        <v>5.8823529411764941E-2</v>
      </c>
      <c r="N17" s="533"/>
      <c r="O17" s="403">
        <v>1.325</v>
      </c>
      <c r="P17" s="403">
        <v>1.325</v>
      </c>
      <c r="Q17" s="403">
        <v>1.325</v>
      </c>
      <c r="R17" s="403">
        <v>1.325</v>
      </c>
      <c r="S17" s="403">
        <v>1.2749999999999999</v>
      </c>
      <c r="T17" s="403">
        <v>1.02</v>
      </c>
      <c r="U17" s="403">
        <v>1.02</v>
      </c>
      <c r="V17" s="403">
        <v>1.7849999999999997</v>
      </c>
      <c r="W17" s="403">
        <v>1.35</v>
      </c>
      <c r="X17" s="403"/>
      <c r="Y17" s="609">
        <f t="shared" si="5"/>
        <v>5.8823529411764941E-2</v>
      </c>
      <c r="Z17" s="920">
        <f t="shared" si="6"/>
        <v>-0.24369747899159644</v>
      </c>
      <c r="AA17" s="172"/>
      <c r="AB17" s="403">
        <f t="shared" si="10"/>
        <v>2.65</v>
      </c>
      <c r="AC17" s="403">
        <f t="shared" si="11"/>
        <v>2.65</v>
      </c>
      <c r="AD17" s="403">
        <f t="shared" si="0"/>
        <v>2.2949999999999999</v>
      </c>
      <c r="AE17" s="909">
        <f t="shared" si="7"/>
        <v>2.8049999999999997</v>
      </c>
      <c r="AG17" s="401" t="s">
        <v>19</v>
      </c>
      <c r="AH17" s="403"/>
      <c r="AI17" s="403"/>
      <c r="AJ17" s="403"/>
      <c r="AK17" s="403"/>
      <c r="AL17" s="403"/>
      <c r="AM17" s="403"/>
      <c r="AN17" s="403">
        <f t="shared" si="8"/>
        <v>5.3</v>
      </c>
      <c r="AO17" s="403">
        <f t="shared" si="9"/>
        <v>5.0999999999999996</v>
      </c>
      <c r="AP17" s="403"/>
      <c r="AQ17" s="567"/>
      <c r="AR17" s="568"/>
      <c r="AS17" s="523"/>
      <c r="AT17" s="402"/>
      <c r="AU17" s="402"/>
      <c r="AV17" s="402"/>
      <c r="AW17" s="402"/>
      <c r="AX17" s="402"/>
      <c r="AY17" s="402"/>
      <c r="AZ17" s="402"/>
      <c r="BA17" s="402"/>
      <c r="BB17" s="402"/>
      <c r="BC17" s="538"/>
      <c r="BD17" s="402"/>
      <c r="BE17" s="402"/>
      <c r="BF17" s="402"/>
      <c r="BG17" s="402"/>
    </row>
    <row r="18" spans="1:59" x14ac:dyDescent="0.25">
      <c r="A18" s="384"/>
      <c r="B18" s="530" t="s">
        <v>106</v>
      </c>
      <c r="C18" s="915">
        <v>5</v>
      </c>
      <c r="D18" s="915">
        <v>5</v>
      </c>
      <c r="E18" s="915">
        <v>5</v>
      </c>
      <c r="F18" s="915">
        <v>5</v>
      </c>
      <c r="G18" s="915">
        <v>10</v>
      </c>
      <c r="H18" s="915">
        <v>10</v>
      </c>
      <c r="I18" s="524">
        <v>57.22571367171097</v>
      </c>
      <c r="J18" s="524">
        <v>56.082757106540171</v>
      </c>
      <c r="K18" s="524">
        <v>58.025713671710967</v>
      </c>
      <c r="L18" s="882">
        <f>IF(ISERROR(J18/I18),"N/A",IF(I18&lt;0,"N/A",IF(J18&lt;0,"N/A",IF(J18/I18-1&gt;300%,"&gt;±300%",IF(J18/I18-1&lt;-300%,"&gt;±300%",J18/I18-1)))))</f>
        <v>-1.9972779574714328E-2</v>
      </c>
      <c r="M18" s="563">
        <f t="shared" si="4"/>
        <v>3.4644455183966194E-2</v>
      </c>
      <c r="N18" s="533"/>
      <c r="O18" s="524">
        <v>14.878685554644852</v>
      </c>
      <c r="P18" s="524">
        <v>13.734171281210632</v>
      </c>
      <c r="Q18" s="524">
        <v>13.591106997031353</v>
      </c>
      <c r="R18" s="524">
        <v>15.02174983882413</v>
      </c>
      <c r="S18" s="524">
        <v>13.405527704085188</v>
      </c>
      <c r="T18" s="524">
        <v>13.286957821213612</v>
      </c>
      <c r="U18" s="524">
        <v>14.323126878144235</v>
      </c>
      <c r="V18" s="524">
        <v>15.073126878144233</v>
      </c>
      <c r="W18" s="524">
        <v>14.181909915427365</v>
      </c>
      <c r="X18" s="524"/>
      <c r="Y18" s="607">
        <f t="shared" si="5"/>
        <v>5.7915080143065456E-2</v>
      </c>
      <c r="Z18" s="607">
        <f t="shared" si="6"/>
        <v>-5.9126216472649484E-2</v>
      </c>
      <c r="AA18" s="883"/>
      <c r="AB18" s="524">
        <f t="shared" si="10"/>
        <v>28.612856835855482</v>
      </c>
      <c r="AC18" s="524">
        <f t="shared" si="11"/>
        <v>28.612856835855482</v>
      </c>
      <c r="AD18" s="524">
        <f t="shared" si="0"/>
        <v>26.6924855252988</v>
      </c>
      <c r="AE18" s="524">
        <f t="shared" si="7"/>
        <v>29.396253756288466</v>
      </c>
      <c r="AG18" s="530" t="s">
        <v>6</v>
      </c>
      <c r="AH18" s="524">
        <f t="shared" ref="AH18:AM18" si="16">C18</f>
        <v>5</v>
      </c>
      <c r="AI18" s="524">
        <f t="shared" si="16"/>
        <v>5</v>
      </c>
      <c r="AJ18" s="524">
        <f t="shared" si="16"/>
        <v>5</v>
      </c>
      <c r="AK18" s="524">
        <f t="shared" si="16"/>
        <v>5</v>
      </c>
      <c r="AL18" s="524">
        <f t="shared" si="16"/>
        <v>10</v>
      </c>
      <c r="AM18" s="524">
        <f t="shared" si="16"/>
        <v>10</v>
      </c>
      <c r="AN18" s="524">
        <f t="shared" si="8"/>
        <v>57.22571367171097</v>
      </c>
      <c r="AO18" s="524">
        <f t="shared" si="9"/>
        <v>56.082757106540171</v>
      </c>
      <c r="AP18" s="524">
        <f>K18</f>
        <v>58.025713671710967</v>
      </c>
      <c r="AQ18" s="563">
        <f>L18</f>
        <v>-1.9972779574714328E-2</v>
      </c>
      <c r="AR18" s="563">
        <f>M18</f>
        <v>3.4644455183966194E-2</v>
      </c>
      <c r="AS18" s="541"/>
      <c r="AT18" s="524">
        <f t="shared" ref="AT18:BB18" si="17">O18</f>
        <v>14.878685554644852</v>
      </c>
      <c r="AU18" s="524">
        <f t="shared" si="17"/>
        <v>13.734171281210632</v>
      </c>
      <c r="AV18" s="524">
        <f t="shared" si="17"/>
        <v>13.591106997031353</v>
      </c>
      <c r="AW18" s="524">
        <f t="shared" si="17"/>
        <v>15.02174983882413</v>
      </c>
      <c r="AX18" s="524">
        <f t="shared" si="17"/>
        <v>13.405527704085188</v>
      </c>
      <c r="AY18" s="524">
        <f t="shared" si="17"/>
        <v>13.286957821213612</v>
      </c>
      <c r="AZ18" s="524">
        <f t="shared" si="17"/>
        <v>14.323126878144235</v>
      </c>
      <c r="BA18" s="524">
        <f t="shared" si="17"/>
        <v>15.073126878144233</v>
      </c>
      <c r="BB18" s="524">
        <f t="shared" si="17"/>
        <v>14.181909915427365</v>
      </c>
      <c r="BC18" s="534"/>
      <c r="BD18" s="524">
        <f t="shared" ref="BD18:BG18" si="18">AB18</f>
        <v>28.612856835855482</v>
      </c>
      <c r="BE18" s="524">
        <f t="shared" si="18"/>
        <v>28.612856835855482</v>
      </c>
      <c r="BF18" s="524">
        <f t="shared" si="18"/>
        <v>26.6924855252988</v>
      </c>
      <c r="BG18" s="524">
        <f t="shared" si="18"/>
        <v>29.396253756288466</v>
      </c>
    </row>
    <row r="19" spans="1:59" x14ac:dyDescent="0.25">
      <c r="A19" s="384"/>
      <c r="B19" s="535" t="s">
        <v>15</v>
      </c>
      <c r="C19" s="532"/>
      <c r="D19" s="532"/>
      <c r="E19" s="532"/>
      <c r="F19" s="532"/>
      <c r="G19" s="532"/>
      <c r="H19" s="532"/>
      <c r="I19" s="532">
        <v>3.0449735716958881</v>
      </c>
      <c r="J19" s="532">
        <v>2.7404762145262991</v>
      </c>
      <c r="K19" s="532">
        <v>3.0449735716958881</v>
      </c>
      <c r="L19" s="917">
        <f>IF(ISERROR(J19/I19),"N/A",IF(I19&lt;0,"N/A",IF(J19&lt;0,"N/A",IF(J19/I19-1&gt;300%,"&gt;±300%",IF(J19/I19-1&lt;-300%,"&gt;±300%",J19/I19-1)))))</f>
        <v>-0.10000000000000009</v>
      </c>
      <c r="M19" s="559">
        <f t="shared" si="4"/>
        <v>0.11111111111111116</v>
      </c>
      <c r="N19" s="533"/>
      <c r="O19" s="532">
        <v>0.79169312864093089</v>
      </c>
      <c r="P19" s="532">
        <v>0.73079365720701317</v>
      </c>
      <c r="Q19" s="532">
        <v>0.72318122327777334</v>
      </c>
      <c r="R19" s="532">
        <v>0.79930556257017082</v>
      </c>
      <c r="S19" s="532">
        <v>0.63944445005613637</v>
      </c>
      <c r="T19" s="532">
        <v>0.57093254469297905</v>
      </c>
      <c r="U19" s="532">
        <v>0.71937500631315354</v>
      </c>
      <c r="V19" s="532">
        <v>0.81937500631315352</v>
      </c>
      <c r="W19" s="532">
        <v>0.76124339292397203</v>
      </c>
      <c r="X19" s="532"/>
      <c r="Y19" s="608">
        <f t="shared" si="5"/>
        <v>0.19047619047619069</v>
      </c>
      <c r="Z19" s="608">
        <f t="shared" si="6"/>
        <v>-7.0946285816978372E-2</v>
      </c>
      <c r="AA19" s="883"/>
      <c r="AB19" s="532">
        <f t="shared" si="10"/>
        <v>1.5224867858479441</v>
      </c>
      <c r="AC19" s="532">
        <f t="shared" si="11"/>
        <v>1.5224867858479443</v>
      </c>
      <c r="AD19" s="532">
        <f t="shared" si="0"/>
        <v>1.2103769947491154</v>
      </c>
      <c r="AE19" s="533">
        <f t="shared" si="7"/>
        <v>1.538750012626307</v>
      </c>
      <c r="AF19" s="384"/>
      <c r="AG19" s="535" t="s">
        <v>15</v>
      </c>
      <c r="AH19" s="532"/>
      <c r="AI19" s="532"/>
      <c r="AJ19" s="532"/>
      <c r="AK19" s="532"/>
      <c r="AL19" s="532"/>
      <c r="AM19" s="532"/>
      <c r="AN19" s="532">
        <f t="shared" si="8"/>
        <v>3.0449735716958881</v>
      </c>
      <c r="AO19" s="532">
        <f t="shared" si="9"/>
        <v>2.7404762145262991</v>
      </c>
      <c r="AP19" s="532"/>
      <c r="AQ19" s="565"/>
      <c r="AR19" s="559"/>
      <c r="AS19" s="539"/>
      <c r="AT19" s="527"/>
      <c r="AU19" s="527"/>
      <c r="AV19" s="527"/>
      <c r="AW19" s="527"/>
      <c r="AX19" s="527"/>
      <c r="AY19" s="527"/>
      <c r="AZ19" s="527"/>
      <c r="BA19" s="527"/>
      <c r="BB19" s="527"/>
      <c r="BC19" s="540"/>
      <c r="BD19" s="384"/>
      <c r="BE19" s="384"/>
      <c r="BF19" s="384"/>
      <c r="BG19" s="384"/>
    </row>
    <row r="20" spans="1:59" x14ac:dyDescent="0.25">
      <c r="A20" s="384"/>
      <c r="B20" s="535" t="s">
        <v>16</v>
      </c>
      <c r="C20" s="532"/>
      <c r="D20" s="532"/>
      <c r="E20" s="532"/>
      <c r="F20" s="532"/>
      <c r="G20" s="532"/>
      <c r="H20" s="532"/>
      <c r="I20" s="532">
        <v>10.684815084585649</v>
      </c>
      <c r="J20" s="532">
        <v>9.8300298778187969</v>
      </c>
      <c r="K20" s="532">
        <v>10.684815084585649</v>
      </c>
      <c r="L20" s="917">
        <f>IF(ISERROR(J20/I20),"N/A",IF(I20&lt;0,"N/A",IF(J20&lt;0,"N/A",IF(J20/I20-1&gt;300%,"&gt;±300%",IF(J20/I20-1&lt;-300%,"&gt;±300%",J20/I20-1)))))</f>
        <v>-8.0000000000000071E-2</v>
      </c>
      <c r="M20" s="559">
        <f t="shared" si="4"/>
        <v>8.6956521739130377E-2</v>
      </c>
      <c r="N20" s="533"/>
      <c r="O20" s="532">
        <v>2.7780519219922688</v>
      </c>
      <c r="P20" s="532">
        <v>2.5643556203005557</v>
      </c>
      <c r="Q20" s="532">
        <v>2.5376435825890917</v>
      </c>
      <c r="R20" s="532">
        <v>2.8047639597037328</v>
      </c>
      <c r="S20" s="532">
        <v>2.2936736381577192</v>
      </c>
      <c r="T20" s="532">
        <v>2.0888813490364941</v>
      </c>
      <c r="U20" s="532">
        <v>2.5803828429274343</v>
      </c>
      <c r="V20" s="532">
        <v>2.8803828429274341</v>
      </c>
      <c r="W20" s="532">
        <v>2.4040833940317712</v>
      </c>
      <c r="X20" s="532"/>
      <c r="Y20" s="608">
        <f t="shared" si="5"/>
        <v>4.8136645962733038E-2</v>
      </c>
      <c r="Z20" s="608">
        <f t="shared" si="6"/>
        <v>-0.1653597715543893</v>
      </c>
      <c r="AA20" s="883"/>
      <c r="AB20" s="532">
        <f t="shared" si="10"/>
        <v>5.3424075422928246</v>
      </c>
      <c r="AC20" s="532">
        <f t="shared" si="11"/>
        <v>5.3424075422928246</v>
      </c>
      <c r="AD20" s="532">
        <f t="shared" si="0"/>
        <v>4.3825549871942133</v>
      </c>
      <c r="AE20" s="533">
        <f t="shared" si="7"/>
        <v>5.4607656858548683</v>
      </c>
      <c r="AF20" s="384"/>
      <c r="AG20" s="535" t="s">
        <v>16</v>
      </c>
      <c r="AH20" s="532"/>
      <c r="AI20" s="532"/>
      <c r="AJ20" s="532"/>
      <c r="AK20" s="532"/>
      <c r="AL20" s="532"/>
      <c r="AM20" s="532"/>
      <c r="AN20" s="532">
        <f t="shared" si="8"/>
        <v>10.684815084585649</v>
      </c>
      <c r="AO20" s="532">
        <f t="shared" si="9"/>
        <v>9.8300298778187969</v>
      </c>
      <c r="AP20" s="532"/>
      <c r="AQ20" s="565"/>
      <c r="AR20" s="559"/>
      <c r="AS20" s="571"/>
      <c r="AT20" s="527"/>
      <c r="AU20" s="527"/>
      <c r="AV20" s="527"/>
      <c r="AW20" s="527"/>
      <c r="AX20" s="527"/>
      <c r="AY20" s="527"/>
      <c r="AZ20" s="527"/>
      <c r="BA20" s="527"/>
      <c r="BB20" s="527"/>
      <c r="BC20" s="540"/>
      <c r="BD20" s="384"/>
      <c r="BE20" s="384"/>
      <c r="BF20" s="384"/>
      <c r="BG20" s="384"/>
    </row>
    <row r="21" spans="1:59" x14ac:dyDescent="0.25">
      <c r="A21" s="384"/>
      <c r="B21" s="535" t="s">
        <v>17</v>
      </c>
      <c r="C21" s="532"/>
      <c r="D21" s="532"/>
      <c r="E21" s="532"/>
      <c r="F21" s="532"/>
      <c r="G21" s="532"/>
      <c r="H21" s="532"/>
      <c r="I21" s="532">
        <v>34</v>
      </c>
      <c r="J21" s="532">
        <v>34</v>
      </c>
      <c r="K21" s="532">
        <v>34</v>
      </c>
      <c r="L21" s="917">
        <f>IF(ISERROR(J21/I21),"N/A",IF(I21&lt;0,"N/A",IF(J21&lt;0,"N/A",IF(J21/I21-1&gt;300%,"&gt;±300%",IF(J21/I21-1&lt;-300%,"&gt;±300%",J21/I21-1)))))</f>
        <v>0</v>
      </c>
      <c r="M21" s="559">
        <f t="shared" si="4"/>
        <v>0</v>
      </c>
      <c r="N21" s="533"/>
      <c r="O21" s="532">
        <v>8.84</v>
      </c>
      <c r="P21" s="532">
        <v>8.16</v>
      </c>
      <c r="Q21" s="532">
        <v>8.0749999999999993</v>
      </c>
      <c r="R21" s="532">
        <v>8.9250000000000007</v>
      </c>
      <c r="S21" s="532">
        <v>8.5</v>
      </c>
      <c r="T21" s="532">
        <v>8.5</v>
      </c>
      <c r="U21" s="532">
        <v>8.5</v>
      </c>
      <c r="V21" s="532">
        <v>8.5</v>
      </c>
      <c r="W21" s="532">
        <v>8.5</v>
      </c>
      <c r="X21" s="532"/>
      <c r="Y21" s="608">
        <f t="shared" si="5"/>
        <v>0</v>
      </c>
      <c r="Z21" s="608">
        <f t="shared" si="6"/>
        <v>0</v>
      </c>
      <c r="AA21" s="883"/>
      <c r="AB21" s="532">
        <f t="shared" si="10"/>
        <v>17</v>
      </c>
      <c r="AC21" s="532">
        <f t="shared" si="11"/>
        <v>17</v>
      </c>
      <c r="AD21" s="532">
        <f t="shared" si="0"/>
        <v>17</v>
      </c>
      <c r="AE21" s="533">
        <f t="shared" si="7"/>
        <v>17</v>
      </c>
      <c r="AF21" s="384"/>
      <c r="AG21" s="535" t="s">
        <v>17</v>
      </c>
      <c r="AH21" s="532"/>
      <c r="AI21" s="532"/>
      <c r="AJ21" s="532"/>
      <c r="AK21" s="532"/>
      <c r="AL21" s="532"/>
      <c r="AM21" s="532"/>
      <c r="AN21" s="532">
        <f t="shared" si="8"/>
        <v>34</v>
      </c>
      <c r="AO21" s="532">
        <f t="shared" si="9"/>
        <v>34</v>
      </c>
      <c r="AP21" s="532"/>
      <c r="AQ21" s="565"/>
      <c r="AR21" s="559"/>
      <c r="AS21" s="571"/>
      <c r="AT21" s="527"/>
      <c r="AU21" s="527"/>
      <c r="AV21" s="527"/>
      <c r="AW21" s="527"/>
      <c r="AX21" s="527"/>
      <c r="AY21" s="527"/>
      <c r="AZ21" s="527"/>
      <c r="BA21" s="527"/>
      <c r="BB21" s="527"/>
      <c r="BC21" s="540"/>
      <c r="BD21" s="384"/>
      <c r="BE21" s="384"/>
      <c r="BF21" s="384"/>
      <c r="BG21" s="384"/>
    </row>
    <row r="22" spans="1:59" x14ac:dyDescent="0.25">
      <c r="A22" s="384"/>
      <c r="B22" s="535" t="s">
        <v>18</v>
      </c>
      <c r="C22" s="532"/>
      <c r="D22" s="532"/>
      <c r="E22" s="532"/>
      <c r="F22" s="532"/>
      <c r="G22" s="532"/>
      <c r="H22" s="532"/>
      <c r="I22" s="532">
        <v>7.2</v>
      </c>
      <c r="J22" s="532">
        <v>7.4</v>
      </c>
      <c r="K22" s="532">
        <v>8</v>
      </c>
      <c r="L22" s="917">
        <f>IF(ISERROR(J22/I22),"N/A",IF(I22&lt;0,"N/A",IF(J22&lt;0,"N/A",IF(J22/I22-1&gt;300%,"&gt;±300%",IF(J22/I22-1&lt;-300%,"&gt;±300%",J22/I22-1)))))</f>
        <v>2.7777777777777901E-2</v>
      </c>
      <c r="M22" s="559">
        <f t="shared" si="4"/>
        <v>8.1081081081080919E-2</v>
      </c>
      <c r="N22" s="533"/>
      <c r="O22" s="532">
        <v>1.8720000000000001</v>
      </c>
      <c r="P22" s="532">
        <v>1.728</v>
      </c>
      <c r="Q22" s="532">
        <v>1.71</v>
      </c>
      <c r="R22" s="532">
        <v>1.8899999999999997</v>
      </c>
      <c r="S22" s="532">
        <v>1.4707500000000002</v>
      </c>
      <c r="T22" s="532">
        <v>1.7575000000000001</v>
      </c>
      <c r="U22" s="532">
        <v>1.9425000000000001</v>
      </c>
      <c r="V22" s="532">
        <v>2.2125000000000004</v>
      </c>
      <c r="W22" s="532">
        <v>2</v>
      </c>
      <c r="X22" s="532"/>
      <c r="Y22" s="608">
        <f t="shared" si="5"/>
        <v>0.3598504164541898</v>
      </c>
      <c r="Z22" s="608">
        <f t="shared" si="6"/>
        <v>-9.6045197740113109E-2</v>
      </c>
      <c r="AA22" s="883"/>
      <c r="AB22" s="532">
        <f t="shared" si="10"/>
        <v>3.6</v>
      </c>
      <c r="AC22" s="532">
        <f t="shared" si="11"/>
        <v>3.5999999999999996</v>
      </c>
      <c r="AD22" s="532">
        <f t="shared" si="0"/>
        <v>3.2282500000000001</v>
      </c>
      <c r="AE22" s="533">
        <f t="shared" si="7"/>
        <v>4.1550000000000002</v>
      </c>
      <c r="AG22" s="535" t="s">
        <v>18</v>
      </c>
      <c r="AH22" s="532"/>
      <c r="AI22" s="532"/>
      <c r="AJ22" s="532"/>
      <c r="AK22" s="532"/>
      <c r="AL22" s="532"/>
      <c r="AM22" s="532"/>
      <c r="AN22" s="532">
        <f t="shared" ref="AN22:AO23" si="19">I22</f>
        <v>7.2</v>
      </c>
      <c r="AO22" s="532">
        <f t="shared" si="19"/>
        <v>7.4</v>
      </c>
      <c r="AP22" s="532"/>
      <c r="AQ22" s="565"/>
      <c r="AR22" s="559"/>
      <c r="AS22" s="523"/>
      <c r="AT22" s="527"/>
      <c r="AU22" s="527"/>
      <c r="AV22" s="527"/>
      <c r="AW22" s="527"/>
      <c r="AX22" s="527"/>
      <c r="AY22" s="527"/>
      <c r="AZ22" s="527"/>
      <c r="BA22" s="527"/>
      <c r="BB22" s="527"/>
      <c r="BC22" s="536"/>
      <c r="BD22" s="384"/>
      <c r="BE22" s="384"/>
      <c r="BF22" s="384"/>
      <c r="BG22" s="384"/>
    </row>
    <row r="23" spans="1:59" x14ac:dyDescent="0.25">
      <c r="A23" s="384"/>
      <c r="B23" s="401" t="s">
        <v>19</v>
      </c>
      <c r="C23" s="403"/>
      <c r="D23" s="403"/>
      <c r="E23" s="403"/>
      <c r="F23" s="403"/>
      <c r="G23" s="403"/>
      <c r="H23" s="403"/>
      <c r="I23" s="403">
        <v>2.2959250154294293</v>
      </c>
      <c r="J23" s="403">
        <v>2.112251014195075</v>
      </c>
      <c r="K23" s="403">
        <v>2.2959250154294293</v>
      </c>
      <c r="L23" s="918">
        <f t="shared" ref="L23:M23" si="20">IF(ISERROR(J23/I23),"N/A",IF(I23&lt;0,"N/A",IF(J23&lt;0,"N/A",IF(J23/I23-1&gt;300%,"&gt;±300%",IF(J23/I23-1&lt;-300%,"&gt;±300%",J23/I23-1)))))</f>
        <v>-7.999999999999996E-2</v>
      </c>
      <c r="M23" s="568">
        <f t="shared" si="20"/>
        <v>8.6956521739130377E-2</v>
      </c>
      <c r="N23" s="533"/>
      <c r="O23" s="403">
        <v>0.59694050401165166</v>
      </c>
      <c r="P23" s="403">
        <v>0.55102200370306298</v>
      </c>
      <c r="Q23" s="403">
        <v>0.54528219116448939</v>
      </c>
      <c r="R23" s="403">
        <v>0.60268031655022525</v>
      </c>
      <c r="S23" s="403">
        <v>0.50165961587133023</v>
      </c>
      <c r="T23" s="403">
        <v>0.3696439274841381</v>
      </c>
      <c r="U23" s="403">
        <v>0.58086902890364567</v>
      </c>
      <c r="V23" s="403">
        <v>0.66086902890364563</v>
      </c>
      <c r="W23" s="403">
        <v>0.51658312847162158</v>
      </c>
      <c r="X23" s="403"/>
      <c r="Y23" s="609">
        <f t="shared" si="5"/>
        <v>2.9748283752860427E-2</v>
      </c>
      <c r="Z23" s="920">
        <f t="shared" si="6"/>
        <v>-0.21832752651669629</v>
      </c>
      <c r="AA23" s="172"/>
      <c r="AB23" s="403">
        <f t="shared" si="10"/>
        <v>1.1479625077147146</v>
      </c>
      <c r="AC23" s="403">
        <f t="shared" si="11"/>
        <v>1.1479625077147146</v>
      </c>
      <c r="AD23" s="403">
        <f t="shared" si="0"/>
        <v>0.87130354335546834</v>
      </c>
      <c r="AE23" s="909">
        <f t="shared" si="7"/>
        <v>1.2417380578072912</v>
      </c>
      <c r="AG23" s="401" t="s">
        <v>19</v>
      </c>
      <c r="AH23" s="403"/>
      <c r="AI23" s="403"/>
      <c r="AJ23" s="403"/>
      <c r="AK23" s="403"/>
      <c r="AL23" s="403"/>
      <c r="AM23" s="403"/>
      <c r="AN23" s="403">
        <f t="shared" si="19"/>
        <v>2.2959250154294293</v>
      </c>
      <c r="AO23" s="403">
        <f t="shared" si="19"/>
        <v>2.112251014195075</v>
      </c>
      <c r="AP23" s="403"/>
      <c r="AQ23" s="567"/>
      <c r="AR23" s="568"/>
      <c r="AS23" s="523"/>
      <c r="AT23" s="402"/>
      <c r="AU23" s="402"/>
      <c r="AV23" s="402"/>
      <c r="AW23" s="402"/>
      <c r="AX23" s="402"/>
      <c r="AY23" s="402"/>
      <c r="AZ23" s="402"/>
      <c r="BA23" s="402"/>
      <c r="BB23" s="402"/>
      <c r="BC23" s="538"/>
      <c r="BD23" s="402"/>
      <c r="BE23" s="402"/>
      <c r="BF23" s="402"/>
      <c r="BG23" s="40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27647-AAF4-4676-8C2E-9BF2866C3461}">
  <dimension ref="A1:BN52"/>
  <sheetViews>
    <sheetView tabSelected="1" zoomScaleNormal="100" workbookViewId="0">
      <pane xSplit="2" topLeftCell="C1" activePane="topRight" state="frozen"/>
      <selection pane="topRight" activeCell="D2" sqref="D2"/>
    </sheetView>
  </sheetViews>
  <sheetFormatPr defaultColWidth="9.28515625" defaultRowHeight="15" x14ac:dyDescent="0.25"/>
  <cols>
    <col min="1" max="1" width="9.28515625" style="1030"/>
    <col min="2" max="2" width="33" style="1030" customWidth="1"/>
    <col min="3" max="3" width="11.28515625" style="1030" customWidth="1"/>
    <col min="4" max="9" width="8.5703125" style="1030" customWidth="1"/>
    <col min="10" max="10" width="8.5703125" style="1033" customWidth="1"/>
    <col min="11" max="13" width="8.5703125" style="1030" customWidth="1"/>
    <col min="14" max="15" width="9.42578125" style="1030" customWidth="1"/>
    <col min="16" max="16" width="3" style="1030" customWidth="1"/>
    <col min="17" max="45" width="6.85546875" style="1030" customWidth="1"/>
    <col min="46" max="46" width="9.85546875" style="1031" customWidth="1"/>
    <col min="47" max="47" width="9.7109375" style="1031" customWidth="1"/>
    <col min="48" max="48" width="3" style="1030" customWidth="1"/>
    <col min="49" max="63" width="6.7109375" style="1030" customWidth="1"/>
    <col min="64" max="65" width="9.42578125" style="1030" customWidth="1"/>
    <col min="66" max="16384" width="9.28515625" style="1034"/>
  </cols>
  <sheetData>
    <row r="1" spans="1:65" x14ac:dyDescent="0.25">
      <c r="B1" s="1029" t="s">
        <v>150</v>
      </c>
      <c r="E1" s="1031"/>
      <c r="AX1" s="1083"/>
      <c r="AY1" s="1083"/>
      <c r="AZ1" s="1083"/>
      <c r="BA1" s="1083"/>
      <c r="BB1" s="1083"/>
      <c r="BC1" s="1083"/>
      <c r="BD1" s="1083"/>
      <c r="BE1" s="1083"/>
      <c r="BF1" s="1083"/>
      <c r="BG1" s="1083"/>
      <c r="BH1" s="1083"/>
      <c r="BI1" s="1083"/>
      <c r="BJ1" s="1083"/>
      <c r="BK1" s="1083"/>
      <c r="BL1" s="1032"/>
      <c r="BM1" s="1032"/>
    </row>
    <row r="2" spans="1:65" ht="22.5" x14ac:dyDescent="0.25">
      <c r="B2" s="1029" t="s">
        <v>35</v>
      </c>
      <c r="C2" s="1035"/>
      <c r="D2" s="1035">
        <v>2013</v>
      </c>
      <c r="E2" s="1035">
        <v>2014</v>
      </c>
      <c r="F2" s="1035">
        <v>2015</v>
      </c>
      <c r="G2" s="1035">
        <v>2016</v>
      </c>
      <c r="H2" s="1035">
        <v>2017</v>
      </c>
      <c r="I2" s="1035">
        <v>2018</v>
      </c>
      <c r="J2" s="1035">
        <v>2019</v>
      </c>
      <c r="K2" s="1035">
        <v>2020</v>
      </c>
      <c r="L2" s="1035" t="s">
        <v>122</v>
      </c>
      <c r="M2" s="1035" t="s">
        <v>154</v>
      </c>
      <c r="N2" s="1101" t="s">
        <v>138</v>
      </c>
      <c r="O2" s="1101" t="s">
        <v>155</v>
      </c>
      <c r="P2" s="1108"/>
      <c r="Q2" s="1035" t="s">
        <v>20</v>
      </c>
      <c r="R2" s="1035" t="s">
        <v>34</v>
      </c>
      <c r="S2" s="1035" t="s">
        <v>45</v>
      </c>
      <c r="T2" s="1035" t="s">
        <v>46</v>
      </c>
      <c r="U2" s="1035" t="s">
        <v>48</v>
      </c>
      <c r="V2" s="1035" t="s">
        <v>49</v>
      </c>
      <c r="W2" s="1035" t="s">
        <v>53</v>
      </c>
      <c r="X2" s="1035" t="s">
        <v>54</v>
      </c>
      <c r="Y2" s="1035" t="s">
        <v>55</v>
      </c>
      <c r="Z2" s="1035" t="s">
        <v>56</v>
      </c>
      <c r="AA2" s="1035" t="s">
        <v>60</v>
      </c>
      <c r="AB2" s="1035" t="s">
        <v>61</v>
      </c>
      <c r="AC2" s="1035" t="s">
        <v>62</v>
      </c>
      <c r="AD2" s="1035" t="s">
        <v>63</v>
      </c>
      <c r="AE2" s="1035" t="s">
        <v>67</v>
      </c>
      <c r="AF2" s="1035" t="s">
        <v>70</v>
      </c>
      <c r="AG2" s="1035" t="s">
        <v>74</v>
      </c>
      <c r="AH2" s="1035" t="s">
        <v>80</v>
      </c>
      <c r="AI2" s="1035" t="s">
        <v>82</v>
      </c>
      <c r="AJ2" s="1035" t="s">
        <v>88</v>
      </c>
      <c r="AK2" s="1035" t="s">
        <v>89</v>
      </c>
      <c r="AL2" s="1035" t="s">
        <v>87</v>
      </c>
      <c r="AM2" s="1035" t="s">
        <v>90</v>
      </c>
      <c r="AN2" s="1035" t="s">
        <v>107</v>
      </c>
      <c r="AO2" s="1035" t="s">
        <v>124</v>
      </c>
      <c r="AP2" s="1035" t="s">
        <v>132</v>
      </c>
      <c r="AQ2" s="1035" t="s">
        <v>141</v>
      </c>
      <c r="AR2" s="1035" t="s">
        <v>146</v>
      </c>
      <c r="AS2" s="1035" t="s">
        <v>151</v>
      </c>
      <c r="AT2" s="1038" t="s">
        <v>152</v>
      </c>
      <c r="AU2" s="1039" t="s">
        <v>153</v>
      </c>
      <c r="AV2" s="1108"/>
      <c r="AW2" s="1035" t="s">
        <v>39</v>
      </c>
      <c r="AX2" s="1035" t="s">
        <v>40</v>
      </c>
      <c r="AY2" s="1035" t="s">
        <v>47</v>
      </c>
      <c r="AZ2" s="1035" t="s">
        <v>50</v>
      </c>
      <c r="BA2" s="1035" t="s">
        <v>57</v>
      </c>
      <c r="BB2" s="1035" t="s">
        <v>59</v>
      </c>
      <c r="BC2" s="1035" t="s">
        <v>64</v>
      </c>
      <c r="BD2" s="1035" t="s">
        <v>66</v>
      </c>
      <c r="BE2" s="1035" t="s">
        <v>71</v>
      </c>
      <c r="BF2" s="1035" t="s">
        <v>81</v>
      </c>
      <c r="BG2" s="1035" t="s">
        <v>93</v>
      </c>
      <c r="BH2" s="1035" t="s">
        <v>94</v>
      </c>
      <c r="BI2" s="1035" t="s">
        <v>109</v>
      </c>
      <c r="BJ2" s="1035" t="s">
        <v>134</v>
      </c>
      <c r="BK2" s="1035" t="s">
        <v>147</v>
      </c>
      <c r="BL2" s="1110" t="s">
        <v>148</v>
      </c>
      <c r="BM2" s="1110" t="s">
        <v>149</v>
      </c>
    </row>
    <row r="3" spans="1:65" x14ac:dyDescent="0.25">
      <c r="B3" s="1029" t="s">
        <v>33</v>
      </c>
      <c r="C3" s="1040"/>
      <c r="D3" s="1040"/>
      <c r="E3" s="1040"/>
      <c r="F3" s="1040"/>
      <c r="G3" s="1040"/>
      <c r="H3" s="1040"/>
      <c r="I3" s="1040"/>
      <c r="J3" s="1087"/>
      <c r="K3" s="1088"/>
      <c r="L3" s="1040"/>
      <c r="M3" s="1040"/>
      <c r="P3" s="1088"/>
      <c r="AT3" s="1041"/>
      <c r="AV3" s="1088"/>
      <c r="AW3" s="1035"/>
      <c r="AX3" s="1035"/>
      <c r="AY3" s="1035"/>
      <c r="AZ3" s="1035"/>
      <c r="BA3" s="1035"/>
      <c r="BB3" s="1035"/>
      <c r="BC3" s="1035"/>
      <c r="BD3" s="1035"/>
      <c r="BE3" s="1035"/>
      <c r="BF3" s="1035"/>
      <c r="BG3" s="1035"/>
      <c r="BH3" s="1035"/>
      <c r="BI3" s="1035"/>
      <c r="BJ3" s="1035"/>
      <c r="BK3" s="1035"/>
      <c r="BL3" s="1036"/>
      <c r="BM3" s="1036"/>
    </row>
    <row r="4" spans="1:65" x14ac:dyDescent="0.25">
      <c r="B4" s="1029" t="s">
        <v>24</v>
      </c>
      <c r="C4" s="1036"/>
      <c r="D4" s="1036">
        <v>6070</v>
      </c>
      <c r="E4" s="1036">
        <v>4875</v>
      </c>
      <c r="F4" s="1036">
        <v>6160</v>
      </c>
      <c r="G4" s="1036">
        <v>6045</v>
      </c>
      <c r="H4" s="1036">
        <v>6130</v>
      </c>
      <c r="I4" s="1036">
        <v>6125</v>
      </c>
      <c r="J4" s="1037">
        <v>6100.0869707317943</v>
      </c>
      <c r="K4" s="1036">
        <v>4989.294085011973</v>
      </c>
      <c r="L4" s="1036">
        <v>6186.5906618918407</v>
      </c>
      <c r="M4" s="1036">
        <v>6202.9465045015859</v>
      </c>
      <c r="N4" s="1042">
        <v>0.23997314178704987</v>
      </c>
      <c r="O4" s="1042">
        <v>2.6437570389929999E-3</v>
      </c>
      <c r="P4" s="1057"/>
      <c r="Q4" s="1036">
        <v>1315</v>
      </c>
      <c r="R4" s="1036">
        <v>1415</v>
      </c>
      <c r="S4" s="1036">
        <v>1360</v>
      </c>
      <c r="T4" s="1036">
        <v>1545</v>
      </c>
      <c r="U4" s="1036">
        <v>1655</v>
      </c>
      <c r="V4" s="1036">
        <v>1615</v>
      </c>
      <c r="W4" s="1036">
        <v>1275</v>
      </c>
      <c r="X4" s="1036">
        <v>1650</v>
      </c>
      <c r="Y4" s="1036">
        <v>1620</v>
      </c>
      <c r="Z4" s="1036">
        <v>1495</v>
      </c>
      <c r="AA4" s="1036">
        <v>1425</v>
      </c>
      <c r="AB4" s="1036">
        <v>1555</v>
      </c>
      <c r="AC4" s="1036">
        <v>1565</v>
      </c>
      <c r="AD4" s="1036">
        <v>1585</v>
      </c>
      <c r="AE4" s="1036">
        <v>1300</v>
      </c>
      <c r="AF4" s="1036">
        <v>1605</v>
      </c>
      <c r="AG4" s="1036">
        <v>1665</v>
      </c>
      <c r="AH4" s="1036">
        <v>1565</v>
      </c>
      <c r="AI4" s="1036">
        <v>1321.0525490907514</v>
      </c>
      <c r="AJ4" s="1036">
        <v>1666.4600827564277</v>
      </c>
      <c r="AK4" s="1036">
        <v>1531.8182266290912</v>
      </c>
      <c r="AL4" s="1036">
        <v>1580.7561122555239</v>
      </c>
      <c r="AM4" s="1036">
        <v>1248.231639870975</v>
      </c>
      <c r="AN4" s="1036">
        <v>942.30615290081562</v>
      </c>
      <c r="AO4" s="1036">
        <v>1495.8081179312103</v>
      </c>
      <c r="AP4" s="1036">
        <v>1302.9481743089725</v>
      </c>
      <c r="AQ4" s="1036">
        <v>1468.0517353116134</v>
      </c>
      <c r="AR4" s="1036">
        <v>1568.4473322443716</v>
      </c>
      <c r="AS4" s="1036">
        <v>1596.5182783482326</v>
      </c>
      <c r="AT4" s="1042">
        <v>6.7328261699976855E-2</v>
      </c>
      <c r="AU4" s="1042">
        <v>1.7897283209180381E-2</v>
      </c>
      <c r="AV4" s="1057"/>
      <c r="AW4" s="1036">
        <v>2145</v>
      </c>
      <c r="AX4" s="1036">
        <v>2730</v>
      </c>
      <c r="AY4" s="1036">
        <v>2905</v>
      </c>
      <c r="AZ4" s="1036">
        <v>3270</v>
      </c>
      <c r="BA4" s="1036">
        <v>2925</v>
      </c>
      <c r="BB4" s="1036">
        <v>3115</v>
      </c>
      <c r="BC4" s="1036">
        <v>2980</v>
      </c>
      <c r="BD4" s="1036">
        <v>3150</v>
      </c>
      <c r="BE4" s="1036">
        <v>2905</v>
      </c>
      <c r="BF4" s="1036">
        <v>3230</v>
      </c>
      <c r="BG4" s="1036">
        <v>2987.5126318471794</v>
      </c>
      <c r="BH4" s="1036">
        <v>3112.5743388846149</v>
      </c>
      <c r="BI4" s="1036">
        <v>2190.5377927717905</v>
      </c>
      <c r="BJ4" s="1036">
        <v>2798.756292240183</v>
      </c>
      <c r="BK4" s="1036">
        <v>3036.4990675559848</v>
      </c>
      <c r="BL4" s="1042">
        <v>0.38618885169461503</v>
      </c>
      <c r="BM4" s="1042">
        <v>8.4945865409920218E-2</v>
      </c>
    </row>
    <row r="5" spans="1:65" x14ac:dyDescent="0.25">
      <c r="B5" s="1060"/>
      <c r="C5" s="1060" t="s">
        <v>0</v>
      </c>
      <c r="D5" s="1044">
        <v>4355</v>
      </c>
      <c r="E5" s="1044">
        <v>3135</v>
      </c>
      <c r="F5" s="1044">
        <v>4480</v>
      </c>
      <c r="G5" s="1044">
        <v>4265</v>
      </c>
      <c r="H5" s="1044">
        <v>4385</v>
      </c>
      <c r="I5" s="1044">
        <v>4470</v>
      </c>
      <c r="J5" s="1089">
        <v>4399.4100105325597</v>
      </c>
      <c r="K5" s="1044">
        <v>3298.2770757025819</v>
      </c>
      <c r="L5" s="1044">
        <v>4552.1711385192266</v>
      </c>
      <c r="M5" s="1044">
        <v>4514.015976874045</v>
      </c>
      <c r="N5" s="1045">
        <v>0.38016638203433728</v>
      </c>
      <c r="O5" s="1045">
        <v>-8.3817502646864606E-3</v>
      </c>
      <c r="P5" s="1057"/>
      <c r="Q5" s="1046">
        <v>870</v>
      </c>
      <c r="R5" s="1046">
        <v>980</v>
      </c>
      <c r="S5" s="1046">
        <v>940</v>
      </c>
      <c r="T5" s="1046">
        <v>1130</v>
      </c>
      <c r="U5" s="1046">
        <v>1215</v>
      </c>
      <c r="V5" s="1046">
        <v>1195</v>
      </c>
      <c r="W5" s="1046">
        <v>815</v>
      </c>
      <c r="X5" s="1046">
        <v>1200</v>
      </c>
      <c r="Y5" s="1046">
        <v>1180</v>
      </c>
      <c r="Z5" s="1046">
        <v>1070</v>
      </c>
      <c r="AA5" s="1046">
        <v>1030</v>
      </c>
      <c r="AB5" s="1046">
        <v>1095</v>
      </c>
      <c r="AC5" s="1046">
        <v>1140</v>
      </c>
      <c r="AD5" s="1046">
        <v>1115</v>
      </c>
      <c r="AE5" s="1046">
        <v>915</v>
      </c>
      <c r="AF5" s="1046">
        <v>1160</v>
      </c>
      <c r="AG5" s="1046">
        <v>1230</v>
      </c>
      <c r="AH5" s="1046">
        <v>1170</v>
      </c>
      <c r="AI5" s="1046">
        <v>874.71887169811328</v>
      </c>
      <c r="AJ5" s="1046">
        <v>1219.2549208192097</v>
      </c>
      <c r="AK5" s="1046">
        <v>1118.9515339045818</v>
      </c>
      <c r="AL5" s="1046">
        <v>1186.4846841106546</v>
      </c>
      <c r="AM5" s="1046">
        <v>842.85642848844918</v>
      </c>
      <c r="AN5" s="1046">
        <v>520.92151089882509</v>
      </c>
      <c r="AO5" s="1046">
        <v>1061.663584639464</v>
      </c>
      <c r="AP5" s="1046">
        <v>872.8355516758437</v>
      </c>
      <c r="AQ5" s="1046">
        <v>1032.235472197895</v>
      </c>
      <c r="AR5" s="1046">
        <v>1179.60492769762</v>
      </c>
      <c r="AS5" s="1046">
        <v>1212.6716997891144</v>
      </c>
      <c r="AT5" s="1045">
        <v>0.14223725607102944</v>
      </c>
      <c r="AU5" s="1045">
        <v>2.8032073548586167E-2</v>
      </c>
      <c r="AV5" s="1057"/>
      <c r="AW5" s="1046">
        <v>1285</v>
      </c>
      <c r="AX5" s="1046">
        <v>1850</v>
      </c>
      <c r="AY5" s="1046">
        <v>2070</v>
      </c>
      <c r="AZ5" s="1046">
        <v>2410</v>
      </c>
      <c r="BA5" s="1046">
        <v>2015</v>
      </c>
      <c r="BB5" s="1046">
        <v>2250</v>
      </c>
      <c r="BC5" s="1046">
        <v>2125</v>
      </c>
      <c r="BD5" s="1046">
        <v>2255</v>
      </c>
      <c r="BE5" s="1046">
        <v>2075</v>
      </c>
      <c r="BF5" s="1046">
        <v>2400</v>
      </c>
      <c r="BG5" s="1046">
        <v>2093.9737925173231</v>
      </c>
      <c r="BH5" s="1046">
        <v>2305.4362180152366</v>
      </c>
      <c r="BI5" s="1046">
        <v>1363.7779393872743</v>
      </c>
      <c r="BJ5" s="1046">
        <v>1934.4991363153076</v>
      </c>
      <c r="BK5" s="1046">
        <v>2211.840399895515</v>
      </c>
      <c r="BL5" s="1045">
        <v>0.62184790941057666</v>
      </c>
      <c r="BM5" s="1045">
        <v>0.14336592783828617</v>
      </c>
    </row>
    <row r="6" spans="1:65" x14ac:dyDescent="0.25">
      <c r="B6" s="1060"/>
      <c r="C6" s="1060" t="s">
        <v>8</v>
      </c>
      <c r="D6" s="1044">
        <v>405</v>
      </c>
      <c r="E6" s="1044">
        <v>405</v>
      </c>
      <c r="F6" s="1044">
        <v>405</v>
      </c>
      <c r="G6" s="1044">
        <v>490</v>
      </c>
      <c r="H6" s="1044">
        <v>480</v>
      </c>
      <c r="I6" s="1044">
        <v>465</v>
      </c>
      <c r="J6" s="1089">
        <v>457.82139999999998</v>
      </c>
      <c r="K6" s="1044">
        <v>447.62088000000006</v>
      </c>
      <c r="L6" s="1044">
        <v>467.30242405163318</v>
      </c>
      <c r="M6" s="1044">
        <v>464.96591193137499</v>
      </c>
      <c r="N6" s="1045">
        <v>4.3969226930685501E-2</v>
      </c>
      <c r="O6" s="1045">
        <v>-5.0000000000000044E-3</v>
      </c>
      <c r="P6" s="1057"/>
      <c r="Q6" s="1046">
        <v>95</v>
      </c>
      <c r="R6" s="1046">
        <v>95</v>
      </c>
      <c r="S6" s="1046">
        <v>95</v>
      </c>
      <c r="T6" s="1046">
        <v>80</v>
      </c>
      <c r="U6" s="1046">
        <v>115</v>
      </c>
      <c r="V6" s="1046">
        <v>110</v>
      </c>
      <c r="W6" s="1046">
        <v>130</v>
      </c>
      <c r="X6" s="1046">
        <v>120</v>
      </c>
      <c r="Y6" s="1046">
        <v>120</v>
      </c>
      <c r="Z6" s="1046">
        <v>120</v>
      </c>
      <c r="AA6" s="1046">
        <v>115</v>
      </c>
      <c r="AB6" s="1046">
        <v>125</v>
      </c>
      <c r="AC6" s="1046">
        <v>100</v>
      </c>
      <c r="AD6" s="1046">
        <v>140</v>
      </c>
      <c r="AE6" s="1046">
        <v>115</v>
      </c>
      <c r="AF6" s="1046">
        <v>115</v>
      </c>
      <c r="AG6" s="1046">
        <v>120</v>
      </c>
      <c r="AH6" s="1046">
        <v>120</v>
      </c>
      <c r="AI6" s="1046">
        <v>111.4571283018868</v>
      </c>
      <c r="AJ6" s="1046">
        <v>118.81441169811319</v>
      </c>
      <c r="AK6" s="1046">
        <v>119.06663113006395</v>
      </c>
      <c r="AL6" s="1046">
        <v>108.48322886993604</v>
      </c>
      <c r="AM6" s="1046">
        <v>107.64875596927972</v>
      </c>
      <c r="AN6" s="1046">
        <v>109.94480403072028</v>
      </c>
      <c r="AO6" s="1046">
        <v>115.38638519356425</v>
      </c>
      <c r="AP6" s="1046">
        <v>114.64093480643575</v>
      </c>
      <c r="AQ6" s="1046">
        <v>117.84114183023325</v>
      </c>
      <c r="AR6" s="1046">
        <v>124.97457816976673</v>
      </c>
      <c r="AS6" s="1046">
        <v>111.0499524009324</v>
      </c>
      <c r="AT6" s="1045">
        <v>-3.7581841092927504E-2</v>
      </c>
      <c r="AU6" s="1045">
        <v>-0.11141966608536158</v>
      </c>
      <c r="AV6" s="1057"/>
      <c r="AW6" s="1046">
        <v>215</v>
      </c>
      <c r="AX6" s="1046">
        <v>190</v>
      </c>
      <c r="AY6" s="1046">
        <v>175</v>
      </c>
      <c r="AZ6" s="1046">
        <v>225</v>
      </c>
      <c r="BA6" s="1046">
        <v>250</v>
      </c>
      <c r="BB6" s="1046">
        <v>240</v>
      </c>
      <c r="BC6" s="1046">
        <v>240</v>
      </c>
      <c r="BD6" s="1046">
        <v>240</v>
      </c>
      <c r="BE6" s="1046">
        <v>230</v>
      </c>
      <c r="BF6" s="1046">
        <v>240</v>
      </c>
      <c r="BG6" s="1046">
        <v>230.27153999999999</v>
      </c>
      <c r="BH6" s="1046">
        <v>227.54986</v>
      </c>
      <c r="BI6" s="1046">
        <v>217.59356</v>
      </c>
      <c r="BJ6" s="1046">
        <v>230.02732</v>
      </c>
      <c r="BK6" s="1046">
        <v>242.81572</v>
      </c>
      <c r="BL6" s="1045">
        <v>0.11591409231045269</v>
      </c>
      <c r="BM6" s="1045">
        <v>5.5595135395221762E-2</v>
      </c>
    </row>
    <row r="7" spans="1:65" x14ac:dyDescent="0.25">
      <c r="B7" s="1060"/>
      <c r="C7" s="1060" t="s">
        <v>15</v>
      </c>
      <c r="D7" s="1044">
        <v>355</v>
      </c>
      <c r="E7" s="1044">
        <v>395</v>
      </c>
      <c r="F7" s="1044">
        <v>365</v>
      </c>
      <c r="G7" s="1044">
        <v>390</v>
      </c>
      <c r="H7" s="1044">
        <v>360</v>
      </c>
      <c r="I7" s="1044">
        <v>345</v>
      </c>
      <c r="J7" s="1089">
        <v>356.3391414125814</v>
      </c>
      <c r="K7" s="1044">
        <v>337.22154999999998</v>
      </c>
      <c r="L7" s="1044">
        <v>314.17633683395337</v>
      </c>
      <c r="M7" s="1044">
        <v>355.72526553505253</v>
      </c>
      <c r="N7" s="1045">
        <v>-6.8338494873908862E-2</v>
      </c>
      <c r="O7" s="1045">
        <v>0.13224716132284131</v>
      </c>
      <c r="P7" s="1057"/>
      <c r="Q7" s="1046">
        <v>105</v>
      </c>
      <c r="R7" s="1046">
        <v>115</v>
      </c>
      <c r="S7" s="1046">
        <v>100</v>
      </c>
      <c r="T7" s="1046">
        <v>100</v>
      </c>
      <c r="U7" s="1046">
        <v>90</v>
      </c>
      <c r="V7" s="1046">
        <v>100</v>
      </c>
      <c r="W7" s="1046">
        <v>100</v>
      </c>
      <c r="X7" s="1046">
        <v>105</v>
      </c>
      <c r="Y7" s="1046">
        <v>100</v>
      </c>
      <c r="Z7" s="1046">
        <v>85</v>
      </c>
      <c r="AA7" s="1046">
        <v>95</v>
      </c>
      <c r="AB7" s="1046">
        <v>85</v>
      </c>
      <c r="AC7" s="1046">
        <v>95</v>
      </c>
      <c r="AD7" s="1046">
        <v>95</v>
      </c>
      <c r="AE7" s="1046">
        <v>90</v>
      </c>
      <c r="AF7" s="1046">
        <v>85</v>
      </c>
      <c r="AG7" s="1046">
        <v>90</v>
      </c>
      <c r="AH7" s="1046">
        <v>90</v>
      </c>
      <c r="AI7" s="1046">
        <v>85.149501412581387</v>
      </c>
      <c r="AJ7" s="1046">
        <v>98.594069999999988</v>
      </c>
      <c r="AK7" s="1046">
        <v>78.519019999999998</v>
      </c>
      <c r="AL7" s="1046">
        <v>94.076549999999997</v>
      </c>
      <c r="AM7" s="1046">
        <v>97.866374477791112</v>
      </c>
      <c r="AN7" s="1046">
        <v>86.809065522208883</v>
      </c>
      <c r="AO7" s="1046">
        <v>70.809776601101504</v>
      </c>
      <c r="AP7" s="1046">
        <v>81.736333398898495</v>
      </c>
      <c r="AQ7" s="1046">
        <v>83.30203871754523</v>
      </c>
      <c r="AR7" s="1046">
        <v>75.37025128245476</v>
      </c>
      <c r="AS7" s="1046">
        <v>73.263899230769226</v>
      </c>
      <c r="AT7" s="1045">
        <v>3.4657963172129991E-2</v>
      </c>
      <c r="AU7" s="1045">
        <v>-2.7946729854884556E-2</v>
      </c>
      <c r="AV7" s="1057"/>
      <c r="AW7" s="1046">
        <v>175</v>
      </c>
      <c r="AX7" s="1046">
        <v>220</v>
      </c>
      <c r="AY7" s="1046">
        <v>200</v>
      </c>
      <c r="AZ7" s="1046">
        <v>190</v>
      </c>
      <c r="BA7" s="1046">
        <v>205</v>
      </c>
      <c r="BB7" s="1046">
        <v>185</v>
      </c>
      <c r="BC7" s="1046">
        <v>180</v>
      </c>
      <c r="BD7" s="1046">
        <v>190</v>
      </c>
      <c r="BE7" s="1046">
        <v>175</v>
      </c>
      <c r="BF7" s="1046">
        <v>180</v>
      </c>
      <c r="BG7" s="1046">
        <v>183.74357141258139</v>
      </c>
      <c r="BH7" s="1046">
        <v>172.59557000000001</v>
      </c>
      <c r="BI7" s="1046">
        <v>184.67543999999998</v>
      </c>
      <c r="BJ7" s="1046">
        <v>152.54611</v>
      </c>
      <c r="BK7" s="1046">
        <v>158.67228999999998</v>
      </c>
      <c r="BL7" s="1045">
        <v>-0.14080459209952345</v>
      </c>
      <c r="BM7" s="1045">
        <v>4.015952946948298E-2</v>
      </c>
    </row>
    <row r="8" spans="1:65" x14ac:dyDescent="0.25">
      <c r="B8" s="1060"/>
      <c r="C8" s="1060" t="s">
        <v>1</v>
      </c>
      <c r="D8" s="1044">
        <v>740</v>
      </c>
      <c r="E8" s="1044">
        <v>740</v>
      </c>
      <c r="F8" s="1044">
        <v>710</v>
      </c>
      <c r="G8" s="1044">
        <v>715</v>
      </c>
      <c r="H8" s="1044">
        <v>720</v>
      </c>
      <c r="I8" s="1044">
        <v>665</v>
      </c>
      <c r="J8" s="1089">
        <v>716.37891437287317</v>
      </c>
      <c r="K8" s="1044">
        <v>704.21686006867185</v>
      </c>
      <c r="L8" s="1044">
        <v>644.41626818606801</v>
      </c>
      <c r="M8" s="1044">
        <v>666.48589242206094</v>
      </c>
      <c r="N8" s="1045">
        <v>-8.4917864472560889E-2</v>
      </c>
      <c r="O8" s="1045">
        <v>3.4247466002240268E-2</v>
      </c>
      <c r="P8" s="1057"/>
      <c r="Q8" s="1046">
        <v>200</v>
      </c>
      <c r="R8" s="1046">
        <v>175</v>
      </c>
      <c r="S8" s="1046">
        <v>180</v>
      </c>
      <c r="T8" s="1046">
        <v>190</v>
      </c>
      <c r="U8" s="1046">
        <v>190</v>
      </c>
      <c r="V8" s="1046">
        <v>160</v>
      </c>
      <c r="W8" s="1046">
        <v>190</v>
      </c>
      <c r="X8" s="1046">
        <v>180</v>
      </c>
      <c r="Y8" s="1046">
        <v>175</v>
      </c>
      <c r="Z8" s="1046">
        <v>170</v>
      </c>
      <c r="AA8" s="1046">
        <v>140</v>
      </c>
      <c r="AB8" s="1046">
        <v>205</v>
      </c>
      <c r="AC8" s="1046">
        <v>185</v>
      </c>
      <c r="AD8" s="1046">
        <v>190</v>
      </c>
      <c r="AE8" s="1046">
        <v>140</v>
      </c>
      <c r="AF8" s="1046">
        <v>200</v>
      </c>
      <c r="AG8" s="1046">
        <v>180</v>
      </c>
      <c r="AH8" s="1046">
        <v>145</v>
      </c>
      <c r="AI8" s="1046">
        <v>204</v>
      </c>
      <c r="AJ8" s="1046">
        <v>188.79226177563464</v>
      </c>
      <c r="AK8" s="1046">
        <v>174.19652661717544</v>
      </c>
      <c r="AL8" s="1046">
        <v>149.39012598006315</v>
      </c>
      <c r="AM8" s="1046">
        <v>150</v>
      </c>
      <c r="AN8" s="1046">
        <v>175.49612974710641</v>
      </c>
      <c r="AO8" s="1046">
        <v>196.28350601702576</v>
      </c>
      <c r="AP8" s="1046">
        <v>182.43722430453971</v>
      </c>
      <c r="AQ8" s="1046">
        <v>184</v>
      </c>
      <c r="AR8" s="1046">
        <v>136.49639252859006</v>
      </c>
      <c r="AS8" s="1046">
        <v>149.28429436147673</v>
      </c>
      <c r="AT8" s="1045">
        <v>-0.23944554796913142</v>
      </c>
      <c r="AU8" s="1045">
        <v>9.3686738499027644E-2</v>
      </c>
      <c r="AV8" s="1057"/>
      <c r="AW8" s="1046">
        <v>365</v>
      </c>
      <c r="AX8" s="1046">
        <v>375</v>
      </c>
      <c r="AY8" s="1046">
        <v>370</v>
      </c>
      <c r="AZ8" s="1046">
        <v>350</v>
      </c>
      <c r="BA8" s="1046">
        <v>370</v>
      </c>
      <c r="BB8" s="1046">
        <v>345</v>
      </c>
      <c r="BC8" s="1046">
        <v>345</v>
      </c>
      <c r="BD8" s="1046">
        <v>375</v>
      </c>
      <c r="BE8" s="1046">
        <v>340</v>
      </c>
      <c r="BF8" s="1046">
        <v>325</v>
      </c>
      <c r="BG8" s="1046">
        <v>392.79226177563464</v>
      </c>
      <c r="BH8" s="1046">
        <v>323.58665259723858</v>
      </c>
      <c r="BI8" s="1046">
        <v>325.49612974710641</v>
      </c>
      <c r="BJ8" s="1046">
        <v>378.7207303215655</v>
      </c>
      <c r="BK8" s="1046">
        <v>320.49639252859004</v>
      </c>
      <c r="BL8" s="1045">
        <v>-1.5360358423926246E-2</v>
      </c>
      <c r="BM8" s="1045">
        <v>-0.15373950547554693</v>
      </c>
    </row>
    <row r="9" spans="1:65" x14ac:dyDescent="0.25">
      <c r="B9" s="1047"/>
      <c r="C9" s="1048" t="s">
        <v>2</v>
      </c>
      <c r="D9" s="1048">
        <v>215</v>
      </c>
      <c r="E9" s="1048">
        <v>200</v>
      </c>
      <c r="F9" s="1048">
        <v>200</v>
      </c>
      <c r="G9" s="1048">
        <v>185</v>
      </c>
      <c r="H9" s="1048">
        <v>185</v>
      </c>
      <c r="I9" s="1048">
        <v>180</v>
      </c>
      <c r="J9" s="1090">
        <v>170.13750441378028</v>
      </c>
      <c r="K9" s="1048">
        <v>201.95771924071977</v>
      </c>
      <c r="L9" s="1048">
        <v>208.5244943009593</v>
      </c>
      <c r="M9" s="1048">
        <v>201.75345773905337</v>
      </c>
      <c r="N9" s="1068">
        <v>3.2515593288179323E-2</v>
      </c>
      <c r="O9" s="1068">
        <v>-3.2471180829880986E-2</v>
      </c>
      <c r="P9" s="1057"/>
      <c r="Q9" s="1048">
        <v>45</v>
      </c>
      <c r="R9" s="1048">
        <v>50</v>
      </c>
      <c r="S9" s="1048">
        <v>45</v>
      </c>
      <c r="T9" s="1048">
        <v>45</v>
      </c>
      <c r="U9" s="1048">
        <v>45</v>
      </c>
      <c r="V9" s="1048">
        <v>50</v>
      </c>
      <c r="W9" s="1048">
        <v>40</v>
      </c>
      <c r="X9" s="1048">
        <v>45</v>
      </c>
      <c r="Y9" s="1048">
        <v>45</v>
      </c>
      <c r="Z9" s="1048">
        <v>50</v>
      </c>
      <c r="AA9" s="1048">
        <v>45</v>
      </c>
      <c r="AB9" s="1048">
        <v>45</v>
      </c>
      <c r="AC9" s="1048">
        <v>45</v>
      </c>
      <c r="AD9" s="1048">
        <v>45</v>
      </c>
      <c r="AE9" s="1048">
        <v>40</v>
      </c>
      <c r="AF9" s="1048">
        <v>45</v>
      </c>
      <c r="AG9" s="1048">
        <v>45</v>
      </c>
      <c r="AH9" s="1048">
        <v>40</v>
      </c>
      <c r="AI9" s="1048">
        <v>45.727047678170074</v>
      </c>
      <c r="AJ9" s="1048">
        <v>41.004418463470074</v>
      </c>
      <c r="AK9" s="1048">
        <v>41.084514977270075</v>
      </c>
      <c r="AL9" s="1048">
        <v>42.321523294870076</v>
      </c>
      <c r="AM9" s="1048">
        <v>49.860080935454945</v>
      </c>
      <c r="AN9" s="1048">
        <v>49.134642701954945</v>
      </c>
      <c r="AO9" s="1048">
        <v>51.664865480054942</v>
      </c>
      <c r="AP9" s="1048">
        <v>51.298130123254936</v>
      </c>
      <c r="AQ9" s="1048">
        <v>50.673082565939808</v>
      </c>
      <c r="AR9" s="1048">
        <v>52.001182565939814</v>
      </c>
      <c r="AS9" s="1048">
        <v>50.248432565939808</v>
      </c>
      <c r="AT9" s="1049">
        <v>-2.74157863560478E-2</v>
      </c>
      <c r="AU9" s="1049">
        <v>-3.3705964239898578E-2</v>
      </c>
      <c r="AV9" s="1057"/>
      <c r="AW9" s="1048">
        <v>105</v>
      </c>
      <c r="AX9" s="1048">
        <v>95</v>
      </c>
      <c r="AY9" s="1048">
        <v>90</v>
      </c>
      <c r="AZ9" s="1048">
        <v>95</v>
      </c>
      <c r="BA9" s="1048">
        <v>85</v>
      </c>
      <c r="BB9" s="1048">
        <v>95</v>
      </c>
      <c r="BC9" s="1048">
        <v>90</v>
      </c>
      <c r="BD9" s="1048">
        <v>90</v>
      </c>
      <c r="BE9" s="1048">
        <v>85</v>
      </c>
      <c r="BF9" s="1048">
        <v>85</v>
      </c>
      <c r="BG9" s="1048">
        <v>86.731466141640141</v>
      </c>
      <c r="BH9" s="1048">
        <v>83.406038272140151</v>
      </c>
      <c r="BI9" s="1048">
        <v>98.994723637409891</v>
      </c>
      <c r="BJ9" s="1048">
        <v>102.96299560330988</v>
      </c>
      <c r="BK9" s="1048">
        <v>102.67426513187962</v>
      </c>
      <c r="BL9" s="1049">
        <v>3.7169066787305471E-2</v>
      </c>
      <c r="BM9" s="1049">
        <v>-2.8042159198888861E-3</v>
      </c>
    </row>
    <row r="10" spans="1:65" x14ac:dyDescent="0.25">
      <c r="B10" s="1085" t="s">
        <v>36</v>
      </c>
      <c r="D10" s="1050">
        <v>-215</v>
      </c>
      <c r="E10" s="1050">
        <v>350</v>
      </c>
      <c r="F10" s="1050">
        <v>30</v>
      </c>
      <c r="G10" s="1050">
        <v>30</v>
      </c>
      <c r="H10" s="1050">
        <v>30</v>
      </c>
      <c r="I10" s="1050">
        <v>10</v>
      </c>
      <c r="J10" s="1091">
        <v>2.0553724172843388</v>
      </c>
      <c r="K10" s="1092">
        <v>-83.635707465801829</v>
      </c>
      <c r="L10" s="1050">
        <v>-50</v>
      </c>
      <c r="M10" s="1050">
        <v>0</v>
      </c>
      <c r="N10" s="1102" t="s">
        <v>157</v>
      </c>
      <c r="O10" s="1051" t="s">
        <v>157</v>
      </c>
      <c r="P10" s="1057"/>
      <c r="Q10" s="1050">
        <v>65</v>
      </c>
      <c r="R10" s="1050">
        <v>-40</v>
      </c>
      <c r="S10" s="1050">
        <v>60</v>
      </c>
      <c r="T10" s="1050">
        <v>-5</v>
      </c>
      <c r="U10" s="1050">
        <v>25</v>
      </c>
      <c r="V10" s="1050">
        <v>-45</v>
      </c>
      <c r="W10" s="1050">
        <v>150</v>
      </c>
      <c r="X10" s="1050">
        <v>60</v>
      </c>
      <c r="Y10" s="1050">
        <v>-105</v>
      </c>
      <c r="Z10" s="1050">
        <v>-75</v>
      </c>
      <c r="AA10" s="1050">
        <v>-60</v>
      </c>
      <c r="AB10" s="1050">
        <v>75</v>
      </c>
      <c r="AC10" s="1050">
        <v>-10</v>
      </c>
      <c r="AD10" s="1050">
        <v>25</v>
      </c>
      <c r="AE10" s="1050">
        <v>-5</v>
      </c>
      <c r="AF10" s="1050">
        <v>55</v>
      </c>
      <c r="AG10" s="1050">
        <v>-20</v>
      </c>
      <c r="AH10" s="1050">
        <v>-20</v>
      </c>
      <c r="AI10" s="1050">
        <v>12.188790193236848</v>
      </c>
      <c r="AJ10" s="1050">
        <v>-26.456840846936046</v>
      </c>
      <c r="AK10" s="1050">
        <v>-29.140944913994538</v>
      </c>
      <c r="AL10" s="1050">
        <v>45.464367984978075</v>
      </c>
      <c r="AM10" s="1050">
        <v>53.747878497737702</v>
      </c>
      <c r="AN10" s="1050">
        <v>24.803950263688535</v>
      </c>
      <c r="AO10" s="1050">
        <v>-111.53326566469633</v>
      </c>
      <c r="AP10" s="1050">
        <v>-50.654270562531742</v>
      </c>
      <c r="AQ10" s="1050">
        <v>-29.303095800149173</v>
      </c>
      <c r="AR10" s="1050">
        <v>18.218104029757061</v>
      </c>
      <c r="AS10" s="1050">
        <v>-27.620146404017177</v>
      </c>
      <c r="AT10" s="1045" t="s">
        <v>157</v>
      </c>
      <c r="AU10" s="1045" t="s">
        <v>157</v>
      </c>
      <c r="AV10" s="1057"/>
      <c r="AW10" s="1050">
        <v>325</v>
      </c>
      <c r="AX10" s="1050">
        <v>25</v>
      </c>
      <c r="AY10" s="1050">
        <v>55</v>
      </c>
      <c r="AZ10" s="1050">
        <v>-20</v>
      </c>
      <c r="BA10" s="1050">
        <v>210</v>
      </c>
      <c r="BB10" s="1050">
        <v>-180</v>
      </c>
      <c r="BC10" s="1050">
        <v>15</v>
      </c>
      <c r="BD10" s="1050">
        <v>15</v>
      </c>
      <c r="BE10" s="1050">
        <v>50</v>
      </c>
      <c r="BF10" s="1050">
        <v>-40</v>
      </c>
      <c r="BG10" s="1050">
        <v>-14.268050653699198</v>
      </c>
      <c r="BH10" s="1050">
        <v>16.323423070983537</v>
      </c>
      <c r="BI10" s="1050">
        <v>78.551828761426236</v>
      </c>
      <c r="BJ10" s="1050">
        <v>-162.18753622722807</v>
      </c>
      <c r="BK10" s="1050">
        <v>-11.084991770392111</v>
      </c>
      <c r="BL10" s="1045" t="s">
        <v>157</v>
      </c>
      <c r="BM10" s="1045" t="s">
        <v>157</v>
      </c>
    </row>
    <row r="11" spans="1:65" x14ac:dyDescent="0.25">
      <c r="B11" s="1052" t="s">
        <v>14</v>
      </c>
      <c r="C11" s="1053"/>
      <c r="D11" s="1053">
        <v>5855</v>
      </c>
      <c r="E11" s="1053">
        <v>5225</v>
      </c>
      <c r="F11" s="1053">
        <v>6190</v>
      </c>
      <c r="G11" s="1053">
        <v>6075</v>
      </c>
      <c r="H11" s="1053">
        <v>6160</v>
      </c>
      <c r="I11" s="1053">
        <v>6135</v>
      </c>
      <c r="J11" s="1054">
        <v>6102.1423431490784</v>
      </c>
      <c r="K11" s="1053">
        <v>4905.6583775461713</v>
      </c>
      <c r="L11" s="1053">
        <v>6136.5906618918407</v>
      </c>
      <c r="M11" s="1053">
        <v>6202.9465045015859</v>
      </c>
      <c r="N11" s="1055">
        <v>0.25092091409785167</v>
      </c>
      <c r="O11" s="1055">
        <v>1.0813144670348329E-2</v>
      </c>
      <c r="P11" s="1057"/>
      <c r="Q11" s="1053">
        <v>1380</v>
      </c>
      <c r="R11" s="1053">
        <v>1375</v>
      </c>
      <c r="S11" s="1053">
        <v>1420</v>
      </c>
      <c r="T11" s="1053">
        <v>1540</v>
      </c>
      <c r="U11" s="1053">
        <v>1680</v>
      </c>
      <c r="V11" s="1053">
        <v>1570</v>
      </c>
      <c r="W11" s="1053">
        <v>1425</v>
      </c>
      <c r="X11" s="1053">
        <v>1710</v>
      </c>
      <c r="Y11" s="1053">
        <v>1515</v>
      </c>
      <c r="Z11" s="1053">
        <v>1420</v>
      </c>
      <c r="AA11" s="1053">
        <v>1365</v>
      </c>
      <c r="AB11" s="1053">
        <v>1630</v>
      </c>
      <c r="AC11" s="1053">
        <v>1555</v>
      </c>
      <c r="AD11" s="1053">
        <v>1610</v>
      </c>
      <c r="AE11" s="1053">
        <v>1295</v>
      </c>
      <c r="AF11" s="1053">
        <v>1660</v>
      </c>
      <c r="AG11" s="1053">
        <v>1645</v>
      </c>
      <c r="AH11" s="1053">
        <v>1545</v>
      </c>
      <c r="AI11" s="1053">
        <v>1333.2413392839883</v>
      </c>
      <c r="AJ11" s="1053">
        <v>1640.0032419094916</v>
      </c>
      <c r="AK11" s="1053">
        <v>1502.6772817150966</v>
      </c>
      <c r="AL11" s="1053">
        <v>1626.220480240502</v>
      </c>
      <c r="AM11" s="1053">
        <v>1301.9795183687127</v>
      </c>
      <c r="AN11" s="1053">
        <v>967.11010316450415</v>
      </c>
      <c r="AO11" s="1053">
        <v>1384.274852266514</v>
      </c>
      <c r="AP11" s="1053">
        <v>1252.2939037464407</v>
      </c>
      <c r="AQ11" s="1053">
        <v>1438.7486395114643</v>
      </c>
      <c r="AR11" s="1053">
        <v>1586.6654362741288</v>
      </c>
      <c r="AS11" s="1053">
        <v>1568.8981319442155</v>
      </c>
      <c r="AT11" s="1055">
        <v>0.13337183679629261</v>
      </c>
      <c r="AU11" s="1055">
        <v>-1.1197889563684726E-2</v>
      </c>
      <c r="AV11" s="1057"/>
      <c r="AW11" s="1053">
        <v>2470</v>
      </c>
      <c r="AX11" s="1053">
        <v>2755</v>
      </c>
      <c r="AY11" s="1053">
        <v>2960</v>
      </c>
      <c r="AZ11" s="1053">
        <v>3250</v>
      </c>
      <c r="BA11" s="1053">
        <v>3135</v>
      </c>
      <c r="BB11" s="1053">
        <v>2935</v>
      </c>
      <c r="BC11" s="1053">
        <v>2995</v>
      </c>
      <c r="BD11" s="1053">
        <v>3165</v>
      </c>
      <c r="BE11" s="1053">
        <v>2955</v>
      </c>
      <c r="BF11" s="1053">
        <v>3190</v>
      </c>
      <c r="BG11" s="1053">
        <v>2973.2445811934799</v>
      </c>
      <c r="BH11" s="1053">
        <v>3128.8977619555985</v>
      </c>
      <c r="BI11" s="1053">
        <v>2269.0896215332168</v>
      </c>
      <c r="BJ11" s="1053">
        <v>2636.5687560129545</v>
      </c>
      <c r="BK11" s="1053">
        <v>3025.414075785593</v>
      </c>
      <c r="BL11" s="1055">
        <v>0.33331625471070203</v>
      </c>
      <c r="BM11" s="1055">
        <v>0.14748157767015879</v>
      </c>
    </row>
    <row r="12" spans="1:65" x14ac:dyDescent="0.25">
      <c r="B12" s="1029"/>
      <c r="C12" s="1036"/>
      <c r="D12" s="1036"/>
      <c r="E12" s="1036"/>
      <c r="F12" s="1036"/>
      <c r="G12" s="1036"/>
      <c r="H12" s="1036"/>
      <c r="I12" s="1036"/>
      <c r="J12" s="1037"/>
      <c r="K12" s="1036"/>
      <c r="L12" s="1036"/>
      <c r="M12" s="1036"/>
      <c r="N12" s="1103"/>
      <c r="O12" s="1042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7"/>
      <c r="AN12" s="1057"/>
      <c r="AO12" s="1057"/>
      <c r="AP12" s="1057"/>
      <c r="AQ12" s="1057"/>
      <c r="AR12" s="1057"/>
      <c r="AS12" s="1057"/>
      <c r="AT12" s="1042"/>
      <c r="AU12" s="1042"/>
      <c r="AV12" s="1057"/>
      <c r="AW12" s="1044"/>
      <c r="AX12" s="1044"/>
      <c r="AY12" s="1044"/>
      <c r="AZ12" s="1044"/>
      <c r="BA12" s="1044"/>
      <c r="BB12" s="1044"/>
      <c r="BC12" s="1044"/>
      <c r="BD12" s="1044"/>
      <c r="BE12" s="1044"/>
      <c r="BF12" s="1044"/>
      <c r="BG12" s="1044"/>
      <c r="BH12" s="1044"/>
      <c r="BI12" s="1044"/>
      <c r="BJ12" s="1044"/>
      <c r="BK12" s="1044"/>
      <c r="BL12" s="1042"/>
      <c r="BM12" s="1045"/>
    </row>
    <row r="13" spans="1:65" s="1059" customFormat="1" x14ac:dyDescent="0.25">
      <c r="A13" s="1030"/>
      <c r="B13" s="1029" t="s">
        <v>22</v>
      </c>
      <c r="C13" s="1036"/>
      <c r="D13" s="1036">
        <v>1980</v>
      </c>
      <c r="E13" s="1036">
        <v>2035</v>
      </c>
      <c r="F13" s="1036">
        <v>1705</v>
      </c>
      <c r="G13" s="1036">
        <v>1840</v>
      </c>
      <c r="H13" s="1036">
        <v>1895</v>
      </c>
      <c r="I13" s="1036">
        <v>1935</v>
      </c>
      <c r="J13" s="1037">
        <v>2117.202174285901</v>
      </c>
      <c r="K13" s="1036">
        <v>1915.5819766543818</v>
      </c>
      <c r="L13" s="1036">
        <v>1977.1479926313543</v>
      </c>
      <c r="M13" s="1036">
        <v>2032.2201382553014</v>
      </c>
      <c r="N13" s="1042">
        <v>3.2139588243829342E-2</v>
      </c>
      <c r="O13" s="1042">
        <v>2.7854336564180349E-2</v>
      </c>
      <c r="P13" s="1057"/>
      <c r="Q13" s="1036">
        <v>565</v>
      </c>
      <c r="R13" s="1036">
        <v>475</v>
      </c>
      <c r="S13" s="1036">
        <v>435</v>
      </c>
      <c r="T13" s="1036">
        <v>475</v>
      </c>
      <c r="U13" s="1036">
        <v>415</v>
      </c>
      <c r="V13" s="1036">
        <v>370</v>
      </c>
      <c r="W13" s="1036">
        <v>395</v>
      </c>
      <c r="X13" s="1036">
        <v>480</v>
      </c>
      <c r="Y13" s="1036">
        <v>510</v>
      </c>
      <c r="Z13" s="1036">
        <v>460</v>
      </c>
      <c r="AA13" s="1036">
        <v>420</v>
      </c>
      <c r="AB13" s="1036">
        <v>480</v>
      </c>
      <c r="AC13" s="1036">
        <v>480</v>
      </c>
      <c r="AD13" s="1036">
        <v>505</v>
      </c>
      <c r="AE13" s="1036">
        <v>460</v>
      </c>
      <c r="AF13" s="1036">
        <v>480</v>
      </c>
      <c r="AG13" s="1036">
        <v>490</v>
      </c>
      <c r="AH13" s="1036">
        <v>495</v>
      </c>
      <c r="AI13" s="1036">
        <v>531.66893416382504</v>
      </c>
      <c r="AJ13" s="1036">
        <v>547.63631544446366</v>
      </c>
      <c r="AK13" s="1036">
        <v>515.58043733861859</v>
      </c>
      <c r="AL13" s="1036">
        <v>522.31648733899385</v>
      </c>
      <c r="AM13" s="1036">
        <v>438.52881926198609</v>
      </c>
      <c r="AN13" s="1036">
        <v>369.51364044183254</v>
      </c>
      <c r="AO13" s="1036">
        <v>526.74148631668049</v>
      </c>
      <c r="AP13" s="1036">
        <v>580.79882122085019</v>
      </c>
      <c r="AQ13" s="1036">
        <v>510.44247992456991</v>
      </c>
      <c r="AR13" s="1036">
        <v>494.22935330280865</v>
      </c>
      <c r="AS13" s="1036">
        <v>480.2774697932453</v>
      </c>
      <c r="AT13" s="1042">
        <v>-8.8210284798985295E-2</v>
      </c>
      <c r="AU13" s="1042">
        <v>-2.8229572801223735E-2</v>
      </c>
      <c r="AV13" s="1057"/>
      <c r="AW13" s="1036">
        <v>995</v>
      </c>
      <c r="AX13" s="1036">
        <v>1040</v>
      </c>
      <c r="AY13" s="1036">
        <v>910</v>
      </c>
      <c r="AZ13" s="1036">
        <v>785</v>
      </c>
      <c r="BA13" s="1036">
        <v>875</v>
      </c>
      <c r="BB13" s="1036">
        <v>970</v>
      </c>
      <c r="BC13" s="1036">
        <v>900</v>
      </c>
      <c r="BD13" s="1036">
        <v>985</v>
      </c>
      <c r="BE13" s="1036">
        <v>940</v>
      </c>
      <c r="BF13" s="1036">
        <v>985</v>
      </c>
      <c r="BG13" s="1036">
        <v>1079.3052496082887</v>
      </c>
      <c r="BH13" s="1036">
        <v>1037.8969246776123</v>
      </c>
      <c r="BI13" s="1036">
        <v>808.04245970381862</v>
      </c>
      <c r="BJ13" s="1036">
        <v>1107.5403075375307</v>
      </c>
      <c r="BK13" s="1036">
        <v>1004.6718332273786</v>
      </c>
      <c r="BL13" s="1042">
        <v>0.24334039772567495</v>
      </c>
      <c r="BM13" s="1042">
        <v>-9.2880117870262069E-2</v>
      </c>
    </row>
    <row r="14" spans="1:65" x14ac:dyDescent="0.25">
      <c r="B14" s="1044"/>
      <c r="C14" s="1044" t="s">
        <v>4</v>
      </c>
      <c r="D14" s="1044">
        <v>1120</v>
      </c>
      <c r="E14" s="1044">
        <v>1255</v>
      </c>
      <c r="F14" s="1044">
        <v>1185</v>
      </c>
      <c r="G14" s="1044">
        <v>1210</v>
      </c>
      <c r="H14" s="1044">
        <v>1325</v>
      </c>
      <c r="I14" s="1044">
        <v>1420</v>
      </c>
      <c r="J14" s="1093">
        <v>1583.5401990778064</v>
      </c>
      <c r="K14" s="1044">
        <v>1437.57404932752</v>
      </c>
      <c r="L14" s="1044">
        <v>1494.940682304456</v>
      </c>
      <c r="M14" s="1044">
        <v>1559.1144635162318</v>
      </c>
      <c r="N14" s="1045">
        <v>3.9905167322526136E-2</v>
      </c>
      <c r="O14" s="1045">
        <v>4.2927309405247804E-2</v>
      </c>
      <c r="P14" s="1057"/>
      <c r="Q14" s="1044">
        <v>365</v>
      </c>
      <c r="R14" s="1044">
        <v>305</v>
      </c>
      <c r="S14" s="1044">
        <v>315</v>
      </c>
      <c r="T14" s="1044">
        <v>310</v>
      </c>
      <c r="U14" s="1044">
        <v>295</v>
      </c>
      <c r="V14" s="1044">
        <v>265</v>
      </c>
      <c r="W14" s="1044">
        <v>280</v>
      </c>
      <c r="X14" s="1044">
        <v>340</v>
      </c>
      <c r="Y14" s="1044">
        <v>315</v>
      </c>
      <c r="Z14" s="1044">
        <v>280</v>
      </c>
      <c r="AA14" s="1044">
        <v>300</v>
      </c>
      <c r="AB14" s="1044">
        <v>330</v>
      </c>
      <c r="AC14" s="1044">
        <v>330</v>
      </c>
      <c r="AD14" s="1044">
        <v>365</v>
      </c>
      <c r="AE14" s="1044">
        <v>330</v>
      </c>
      <c r="AF14" s="1044">
        <v>345</v>
      </c>
      <c r="AG14" s="1044">
        <v>365</v>
      </c>
      <c r="AH14" s="1044">
        <v>380</v>
      </c>
      <c r="AI14" s="1044">
        <v>396.36736333547969</v>
      </c>
      <c r="AJ14" s="1044">
        <v>414.83922186998592</v>
      </c>
      <c r="AK14" s="1044">
        <v>385.62496503946295</v>
      </c>
      <c r="AL14" s="1044">
        <v>386.70864883287777</v>
      </c>
      <c r="AM14" s="1044">
        <v>355.2970124001925</v>
      </c>
      <c r="AN14" s="1044">
        <v>259.3117359600368</v>
      </c>
      <c r="AO14" s="1044">
        <v>391.11560887507261</v>
      </c>
      <c r="AP14" s="1044">
        <v>431.84969209221805</v>
      </c>
      <c r="AQ14" s="1044">
        <v>378.40984077524149</v>
      </c>
      <c r="AR14" s="1044">
        <v>382.14570689379497</v>
      </c>
      <c r="AS14" s="1044">
        <v>361.37260180943196</v>
      </c>
      <c r="AT14" s="1045">
        <v>-7.6046586714315856E-2</v>
      </c>
      <c r="AU14" s="1045">
        <v>-5.4359121951712108E-2</v>
      </c>
      <c r="AV14" s="1057"/>
      <c r="AW14" s="1046">
        <v>585</v>
      </c>
      <c r="AX14" s="1046">
        <v>670</v>
      </c>
      <c r="AY14" s="1046">
        <v>625</v>
      </c>
      <c r="AZ14" s="1046">
        <v>560</v>
      </c>
      <c r="BA14" s="1046">
        <v>620</v>
      </c>
      <c r="BB14" s="1046">
        <v>595</v>
      </c>
      <c r="BC14" s="1046">
        <v>630</v>
      </c>
      <c r="BD14" s="1046">
        <v>695</v>
      </c>
      <c r="BE14" s="1046">
        <v>675</v>
      </c>
      <c r="BF14" s="1046">
        <v>745</v>
      </c>
      <c r="BG14" s="1046">
        <v>811.20658520546567</v>
      </c>
      <c r="BH14" s="1046">
        <v>772.33361387234072</v>
      </c>
      <c r="BI14" s="1046">
        <v>614.60874836022936</v>
      </c>
      <c r="BJ14" s="1046">
        <v>822.96530096729066</v>
      </c>
      <c r="BK14" s="1046">
        <v>760.55554766903651</v>
      </c>
      <c r="BL14" s="1045">
        <v>0.23746293832977794</v>
      </c>
      <c r="BM14" s="1045">
        <v>-7.5835218355985945E-2</v>
      </c>
    </row>
    <row r="15" spans="1:65" x14ac:dyDescent="0.25">
      <c r="B15" s="1044"/>
      <c r="C15" s="1044" t="s">
        <v>5</v>
      </c>
      <c r="D15" s="1044">
        <v>855</v>
      </c>
      <c r="E15" s="1044">
        <v>775</v>
      </c>
      <c r="F15" s="1044">
        <v>515</v>
      </c>
      <c r="G15" s="1044">
        <v>625</v>
      </c>
      <c r="H15" s="1044">
        <v>560</v>
      </c>
      <c r="I15" s="1044">
        <v>505</v>
      </c>
      <c r="J15" s="1093">
        <v>476.43626153638382</v>
      </c>
      <c r="K15" s="1044">
        <v>421.92517022032166</v>
      </c>
      <c r="L15" s="1044">
        <v>424.18159665518732</v>
      </c>
      <c r="M15" s="1044">
        <v>414.25262882218215</v>
      </c>
      <c r="N15" s="1045">
        <v>5.3479303775296749E-3</v>
      </c>
      <c r="O15" s="1045">
        <v>-2.3407351736375093E-2</v>
      </c>
      <c r="P15" s="1057"/>
      <c r="Q15" s="1046">
        <v>200</v>
      </c>
      <c r="R15" s="1046">
        <v>170</v>
      </c>
      <c r="S15" s="1046">
        <v>120</v>
      </c>
      <c r="T15" s="1046">
        <v>165</v>
      </c>
      <c r="U15" s="1046">
        <v>120</v>
      </c>
      <c r="V15" s="1046">
        <v>105</v>
      </c>
      <c r="W15" s="1046">
        <v>115</v>
      </c>
      <c r="X15" s="1046">
        <v>140</v>
      </c>
      <c r="Y15" s="1046">
        <v>195</v>
      </c>
      <c r="Z15" s="1046">
        <v>180</v>
      </c>
      <c r="AA15" s="1046">
        <v>120</v>
      </c>
      <c r="AB15" s="1046">
        <v>150</v>
      </c>
      <c r="AC15" s="1046">
        <v>150</v>
      </c>
      <c r="AD15" s="1046">
        <v>140</v>
      </c>
      <c r="AE15" s="1046">
        <v>130</v>
      </c>
      <c r="AF15" s="1046">
        <v>135</v>
      </c>
      <c r="AG15" s="1046">
        <v>125</v>
      </c>
      <c r="AH15" s="1046">
        <v>115</v>
      </c>
      <c r="AI15" s="1046">
        <v>120.42288527370043</v>
      </c>
      <c r="AJ15" s="1046">
        <v>119.06292229326716</v>
      </c>
      <c r="AK15" s="1046">
        <v>116.36436530212434</v>
      </c>
      <c r="AL15" s="1046">
        <v>120.58608866729192</v>
      </c>
      <c r="AM15" s="1046">
        <v>69.826279157708385</v>
      </c>
      <c r="AN15" s="1046">
        <v>96.914946660582146</v>
      </c>
      <c r="AO15" s="1046">
        <v>121.30275056346373</v>
      </c>
      <c r="AP15" s="1046">
        <v>133.88119383856733</v>
      </c>
      <c r="AQ15" s="1046">
        <v>117.95072923390104</v>
      </c>
      <c r="AR15" s="1046">
        <v>97.605917053778825</v>
      </c>
      <c r="AS15" s="1046">
        <v>104.23618031463542</v>
      </c>
      <c r="AT15" s="1045">
        <v>-0.14069400874714166</v>
      </c>
      <c r="AU15" s="1045">
        <v>6.7928906986278959E-2</v>
      </c>
      <c r="AV15" s="1057"/>
      <c r="AW15" s="1046">
        <v>405</v>
      </c>
      <c r="AX15" s="1046">
        <v>370</v>
      </c>
      <c r="AY15" s="1046">
        <v>285</v>
      </c>
      <c r="AZ15" s="1046">
        <v>225</v>
      </c>
      <c r="BA15" s="1046">
        <v>255</v>
      </c>
      <c r="BB15" s="1046">
        <v>375</v>
      </c>
      <c r="BC15" s="1046">
        <v>270</v>
      </c>
      <c r="BD15" s="1046">
        <v>290</v>
      </c>
      <c r="BE15" s="1046">
        <v>265</v>
      </c>
      <c r="BF15" s="1046">
        <v>240</v>
      </c>
      <c r="BG15" s="1046">
        <v>239.48580756696759</v>
      </c>
      <c r="BH15" s="1046">
        <v>236.95045396941626</v>
      </c>
      <c r="BI15" s="1046">
        <v>166.74122581829053</v>
      </c>
      <c r="BJ15" s="1046">
        <v>255.18394440203105</v>
      </c>
      <c r="BK15" s="1046">
        <v>215.55664628767988</v>
      </c>
      <c r="BL15" s="1045">
        <v>0.29276155449754748</v>
      </c>
      <c r="BM15" s="1045">
        <v>-0.15528915115411845</v>
      </c>
    </row>
    <row r="16" spans="1:65" x14ac:dyDescent="0.25">
      <c r="B16" s="1044"/>
      <c r="C16" s="1044" t="s">
        <v>6</v>
      </c>
      <c r="D16" s="1044">
        <v>5</v>
      </c>
      <c r="E16" s="1044">
        <v>5</v>
      </c>
      <c r="F16" s="1044">
        <v>5</v>
      </c>
      <c r="G16" s="1044">
        <v>5</v>
      </c>
      <c r="H16" s="1044">
        <v>10</v>
      </c>
      <c r="I16" s="1044">
        <v>10</v>
      </c>
      <c r="J16" s="1093">
        <v>57.22571367171097</v>
      </c>
      <c r="K16" s="1044">
        <v>56.082757106540171</v>
      </c>
      <c r="L16" s="1044">
        <v>58.025713671710967</v>
      </c>
      <c r="M16" s="1044">
        <v>58.853045916887694</v>
      </c>
      <c r="N16" s="1045">
        <v>3.4644455183966194E-2</v>
      </c>
      <c r="O16" s="1045">
        <v>1.4258027912547266E-2</v>
      </c>
      <c r="P16" s="1057"/>
      <c r="Q16" s="1046">
        <v>0</v>
      </c>
      <c r="R16" s="1046">
        <v>0</v>
      </c>
      <c r="S16" s="1046">
        <v>0</v>
      </c>
      <c r="T16" s="1046">
        <v>0</v>
      </c>
      <c r="U16" s="1046">
        <v>0</v>
      </c>
      <c r="V16" s="1046">
        <v>0</v>
      </c>
      <c r="W16" s="1046">
        <v>0</v>
      </c>
      <c r="X16" s="1046">
        <v>0</v>
      </c>
      <c r="Y16" s="1046">
        <v>0</v>
      </c>
      <c r="Z16" s="1046">
        <v>0</v>
      </c>
      <c r="AA16" s="1046">
        <v>0</v>
      </c>
      <c r="AB16" s="1046">
        <v>0</v>
      </c>
      <c r="AC16" s="1046">
        <v>0</v>
      </c>
      <c r="AD16" s="1046">
        <v>0</v>
      </c>
      <c r="AE16" s="1046">
        <v>0</v>
      </c>
      <c r="AF16" s="1046">
        <v>0</v>
      </c>
      <c r="AG16" s="1046">
        <v>0</v>
      </c>
      <c r="AH16" s="1046">
        <v>0</v>
      </c>
      <c r="AI16" s="1046">
        <v>14.878685554644852</v>
      </c>
      <c r="AJ16" s="1046">
        <v>13.734171281210632</v>
      </c>
      <c r="AK16" s="1046">
        <v>13.591106997031353</v>
      </c>
      <c r="AL16" s="1046">
        <v>15.02174983882413</v>
      </c>
      <c r="AM16" s="1046">
        <v>13.405527704085188</v>
      </c>
      <c r="AN16" s="1046">
        <v>13.286957821213612</v>
      </c>
      <c r="AO16" s="1046">
        <v>14.323126878144235</v>
      </c>
      <c r="AP16" s="1046">
        <v>15.067935290064826</v>
      </c>
      <c r="AQ16" s="1046">
        <v>14.081909915427365</v>
      </c>
      <c r="AR16" s="1046">
        <v>14.477729355234873</v>
      </c>
      <c r="AS16" s="1046">
        <v>14.668687669177929</v>
      </c>
      <c r="AT16" s="1045">
        <v>2.4126072049322378E-2</v>
      </c>
      <c r="AU16" s="1045">
        <v>1.3189797188328356E-2</v>
      </c>
      <c r="AV16" s="1057"/>
      <c r="AW16" s="1046">
        <v>5</v>
      </c>
      <c r="AX16" s="1046">
        <v>0</v>
      </c>
      <c r="AY16" s="1046">
        <v>0</v>
      </c>
      <c r="AZ16" s="1046">
        <v>0</v>
      </c>
      <c r="BA16" s="1046">
        <v>0</v>
      </c>
      <c r="BB16" s="1046">
        <v>0</v>
      </c>
      <c r="BC16" s="1046">
        <v>0</v>
      </c>
      <c r="BD16" s="1046">
        <v>0</v>
      </c>
      <c r="BE16" s="1046">
        <v>0</v>
      </c>
      <c r="BF16" s="1046">
        <v>0</v>
      </c>
      <c r="BG16" s="1046">
        <v>28.612856835855482</v>
      </c>
      <c r="BH16" s="1046">
        <v>28.612856835855482</v>
      </c>
      <c r="BI16" s="1046">
        <v>26.6924855252988</v>
      </c>
      <c r="BJ16" s="1046">
        <v>29.391062168209061</v>
      </c>
      <c r="BK16" s="1046">
        <v>28.559639270662238</v>
      </c>
      <c r="BL16" s="1045">
        <v>6.9950538835874765E-2</v>
      </c>
      <c r="BM16" s="1045">
        <v>-2.8288290256013093E-2</v>
      </c>
    </row>
    <row r="17" spans="1:65" x14ac:dyDescent="0.25">
      <c r="B17" s="1029"/>
      <c r="C17" s="1036"/>
      <c r="D17" s="1036"/>
      <c r="E17" s="1036"/>
      <c r="F17" s="1036"/>
      <c r="G17" s="1036"/>
      <c r="H17" s="1036"/>
      <c r="I17" s="1036"/>
      <c r="J17" s="1043"/>
      <c r="K17" s="1036"/>
      <c r="L17" s="1036"/>
      <c r="M17" s="1036"/>
      <c r="N17" s="1103"/>
      <c r="O17" s="1042"/>
      <c r="P17" s="1057"/>
      <c r="Q17" s="1057"/>
      <c r="R17" s="1057"/>
      <c r="S17" s="1057"/>
      <c r="T17" s="1057"/>
      <c r="U17" s="1057"/>
      <c r="V17" s="1057"/>
      <c r="W17" s="1057"/>
      <c r="X17" s="1057"/>
      <c r="Y17" s="1057"/>
      <c r="Z17" s="1057"/>
      <c r="AA17" s="1057"/>
      <c r="AB17" s="1057"/>
      <c r="AC17" s="1057"/>
      <c r="AD17" s="1057"/>
      <c r="AE17" s="1057"/>
      <c r="AF17" s="1057"/>
      <c r="AG17" s="1057"/>
      <c r="AH17" s="1057"/>
      <c r="AI17" s="1057"/>
      <c r="AJ17" s="1057"/>
      <c r="AK17" s="1057"/>
      <c r="AL17" s="1057"/>
      <c r="AM17" s="1057"/>
      <c r="AN17" s="1057"/>
      <c r="AO17" s="1057"/>
      <c r="AP17" s="1057"/>
      <c r="AQ17" s="1057"/>
      <c r="AR17" s="1057"/>
      <c r="AS17" s="1057"/>
      <c r="AT17" s="1042"/>
      <c r="AU17" s="1042"/>
      <c r="AV17" s="1057"/>
      <c r="AW17" s="1044"/>
      <c r="AX17" s="1044"/>
      <c r="AY17" s="1044"/>
      <c r="AZ17" s="1044"/>
      <c r="BA17" s="1044"/>
      <c r="BB17" s="1044"/>
      <c r="BC17" s="1044"/>
      <c r="BD17" s="1044"/>
      <c r="BE17" s="1044"/>
      <c r="BF17" s="1044"/>
      <c r="BG17" s="1044"/>
      <c r="BH17" s="1044"/>
      <c r="BI17" s="1044"/>
      <c r="BJ17" s="1044"/>
      <c r="BK17" s="1044"/>
      <c r="BL17" s="1045"/>
      <c r="BM17" s="1045"/>
    </row>
    <row r="18" spans="1:65" s="1059" customFormat="1" x14ac:dyDescent="0.25">
      <c r="A18" s="1030"/>
      <c r="B18" s="1052" t="s">
        <v>25</v>
      </c>
      <c r="C18" s="1053"/>
      <c r="D18" s="1053">
        <v>7835</v>
      </c>
      <c r="E18" s="1053">
        <v>7260</v>
      </c>
      <c r="F18" s="1053">
        <v>7895</v>
      </c>
      <c r="G18" s="1053">
        <v>7915</v>
      </c>
      <c r="H18" s="1053">
        <v>8055</v>
      </c>
      <c r="I18" s="1053">
        <v>8070</v>
      </c>
      <c r="J18" s="1054">
        <v>8219.3445174349799</v>
      </c>
      <c r="K18" s="1053">
        <v>6821.2403542005532</v>
      </c>
      <c r="L18" s="1053">
        <v>8113.7386545231948</v>
      </c>
      <c r="M18" s="1053">
        <v>8235.1666427568871</v>
      </c>
      <c r="N18" s="1055">
        <v>0.18948141880482416</v>
      </c>
      <c r="O18" s="1055">
        <v>1.496572583909872E-2</v>
      </c>
      <c r="P18" s="1057"/>
      <c r="Q18" s="1053">
        <v>1945</v>
      </c>
      <c r="R18" s="1053">
        <v>1850</v>
      </c>
      <c r="S18" s="1053">
        <v>1855</v>
      </c>
      <c r="T18" s="1053">
        <v>2015</v>
      </c>
      <c r="U18" s="1053">
        <v>2095</v>
      </c>
      <c r="V18" s="1053">
        <v>1940</v>
      </c>
      <c r="W18" s="1053">
        <v>1820</v>
      </c>
      <c r="X18" s="1053">
        <v>2190</v>
      </c>
      <c r="Y18" s="1053">
        <v>2025</v>
      </c>
      <c r="Z18" s="1053">
        <v>1880</v>
      </c>
      <c r="AA18" s="1053">
        <v>1785</v>
      </c>
      <c r="AB18" s="1053">
        <v>2110</v>
      </c>
      <c r="AC18" s="1053">
        <v>2035</v>
      </c>
      <c r="AD18" s="1053">
        <v>2115</v>
      </c>
      <c r="AE18" s="1053">
        <v>1755</v>
      </c>
      <c r="AF18" s="1053">
        <v>2140</v>
      </c>
      <c r="AG18" s="1053">
        <v>2135</v>
      </c>
      <c r="AH18" s="1053">
        <v>2040</v>
      </c>
      <c r="AI18" s="1053">
        <v>1864.9102734478133</v>
      </c>
      <c r="AJ18" s="1053">
        <v>2187.6395573539553</v>
      </c>
      <c r="AK18" s="1053">
        <v>2018.2577190537152</v>
      </c>
      <c r="AL18" s="1053">
        <v>2148.5369675794959</v>
      </c>
      <c r="AM18" s="1053">
        <v>1740.5083376306989</v>
      </c>
      <c r="AN18" s="1053">
        <v>1336.6237436063366</v>
      </c>
      <c r="AO18" s="1053">
        <v>1911.0163385831945</v>
      </c>
      <c r="AP18" s="1053">
        <v>1833.0927249672909</v>
      </c>
      <c r="AQ18" s="1053">
        <v>1949.1911194360341</v>
      </c>
      <c r="AR18" s="1053">
        <v>2080.8947895769375</v>
      </c>
      <c r="AS18" s="1053">
        <v>2049.175601737461</v>
      </c>
      <c r="AT18" s="1055">
        <v>7.2296222886663708E-2</v>
      </c>
      <c r="AU18" s="1055">
        <v>-1.5243052170804461E-2</v>
      </c>
      <c r="AV18" s="1057"/>
      <c r="AW18" s="1053">
        <v>3465</v>
      </c>
      <c r="AX18" s="1053">
        <v>3795</v>
      </c>
      <c r="AY18" s="1053">
        <v>3870</v>
      </c>
      <c r="AZ18" s="1053">
        <v>4035</v>
      </c>
      <c r="BA18" s="1053">
        <v>4010</v>
      </c>
      <c r="BB18" s="1053">
        <v>3905</v>
      </c>
      <c r="BC18" s="1053">
        <v>3895</v>
      </c>
      <c r="BD18" s="1053">
        <v>4150</v>
      </c>
      <c r="BE18" s="1053">
        <v>3895</v>
      </c>
      <c r="BF18" s="1053">
        <v>4175</v>
      </c>
      <c r="BG18" s="1053">
        <v>4052.5498308017686</v>
      </c>
      <c r="BH18" s="1053">
        <v>4166.7946866332113</v>
      </c>
      <c r="BI18" s="1053">
        <v>3077.1320812370354</v>
      </c>
      <c r="BJ18" s="1053">
        <v>3744.1090635504852</v>
      </c>
      <c r="BK18" s="1053">
        <v>4030.0859090129716</v>
      </c>
      <c r="BL18" s="1055">
        <v>0.30968895797051377</v>
      </c>
      <c r="BM18" s="1055">
        <v>7.6380479470140816E-2</v>
      </c>
    </row>
    <row r="19" spans="1:65" x14ac:dyDescent="0.25">
      <c r="B19" s="1029"/>
      <c r="C19" s="1036"/>
      <c r="D19" s="1036"/>
      <c r="E19" s="1036"/>
      <c r="F19" s="1036"/>
      <c r="G19" s="1036"/>
      <c r="H19" s="1036"/>
      <c r="I19" s="1036"/>
      <c r="J19" s="1037"/>
      <c r="K19" s="1036"/>
      <c r="L19" s="1036"/>
      <c r="M19" s="1036"/>
      <c r="N19" s="1103"/>
      <c r="O19" s="1042"/>
      <c r="P19" s="1057"/>
      <c r="Q19" s="1036"/>
      <c r="R19" s="1036"/>
      <c r="S19" s="1036"/>
      <c r="T19" s="1036"/>
      <c r="U19" s="1036"/>
      <c r="V19" s="1036"/>
      <c r="W19" s="1036"/>
      <c r="X19" s="1036"/>
      <c r="Y19" s="1036"/>
      <c r="Z19" s="1036"/>
      <c r="AA19" s="1036"/>
      <c r="AB19" s="1036"/>
      <c r="AC19" s="1036"/>
      <c r="AD19" s="1036"/>
      <c r="AE19" s="1036"/>
      <c r="AF19" s="1036"/>
      <c r="AG19" s="1036"/>
      <c r="AH19" s="1036"/>
      <c r="AI19" s="1036"/>
      <c r="AJ19" s="1036"/>
      <c r="AK19" s="1036"/>
      <c r="AL19" s="1036"/>
      <c r="AM19" s="1036"/>
      <c r="AN19" s="1036"/>
      <c r="AO19" s="1036"/>
      <c r="AP19" s="1036"/>
      <c r="AQ19" s="1036"/>
      <c r="AR19" s="1036"/>
      <c r="AS19" s="1036"/>
      <c r="AT19" s="1042"/>
      <c r="AU19" s="1042"/>
      <c r="AV19" s="1057"/>
      <c r="AW19" s="1061"/>
      <c r="AX19" s="1046"/>
      <c r="AY19" s="1046"/>
      <c r="AZ19" s="1046"/>
      <c r="BA19" s="1046"/>
      <c r="BB19" s="1046"/>
      <c r="BC19" s="1046"/>
      <c r="BD19" s="1046"/>
      <c r="BE19" s="1046"/>
      <c r="BF19" s="1046"/>
      <c r="BG19" s="1046"/>
      <c r="BH19" s="1046"/>
      <c r="BI19" s="1046"/>
      <c r="BJ19" s="1046"/>
      <c r="BK19" s="1046"/>
      <c r="BL19" s="1045"/>
      <c r="BM19" s="1045"/>
    </row>
    <row r="20" spans="1:65" x14ac:dyDescent="0.25">
      <c r="B20" s="1029" t="s">
        <v>32</v>
      </c>
      <c r="C20" s="1060"/>
      <c r="D20" s="1060"/>
      <c r="E20" s="1060"/>
      <c r="F20" s="1060"/>
      <c r="G20" s="1060"/>
      <c r="H20" s="1060"/>
      <c r="I20" s="1060"/>
      <c r="J20" s="1089"/>
      <c r="K20" s="1060"/>
      <c r="L20" s="1060"/>
      <c r="M20" s="1060"/>
      <c r="N20" s="1104"/>
      <c r="O20" s="1045"/>
      <c r="P20" s="1057"/>
      <c r="Q20" s="1061"/>
      <c r="R20" s="1061"/>
      <c r="S20" s="1061"/>
      <c r="T20" s="1061"/>
      <c r="U20" s="1061"/>
      <c r="V20" s="1061"/>
      <c r="W20" s="1061"/>
      <c r="X20" s="1061"/>
      <c r="Y20" s="1061"/>
      <c r="Z20" s="1061"/>
      <c r="AA20" s="1061"/>
      <c r="AB20" s="1061"/>
      <c r="AC20" s="1061"/>
      <c r="AD20" s="1061"/>
      <c r="AE20" s="1061"/>
      <c r="AF20" s="1061"/>
      <c r="AG20" s="1061"/>
      <c r="AH20" s="1061"/>
      <c r="AI20" s="1061"/>
      <c r="AJ20" s="1061"/>
      <c r="AK20" s="1061"/>
      <c r="AL20" s="1061"/>
      <c r="AM20" s="1061"/>
      <c r="AN20" s="1061"/>
      <c r="AO20" s="1061"/>
      <c r="AP20" s="1061"/>
      <c r="AQ20" s="1061"/>
      <c r="AR20" s="1061"/>
      <c r="AS20" s="1061"/>
      <c r="AT20" s="1045"/>
      <c r="AU20" s="1045"/>
      <c r="AV20" s="1057"/>
      <c r="AW20" s="1044"/>
      <c r="AX20" s="1044"/>
      <c r="AY20" s="1044"/>
      <c r="AZ20" s="1044"/>
      <c r="BA20" s="1044"/>
      <c r="BB20" s="1044"/>
      <c r="BC20" s="1044"/>
      <c r="BD20" s="1044"/>
      <c r="BE20" s="1044"/>
      <c r="BF20" s="1044"/>
      <c r="BG20" s="1044"/>
      <c r="BH20" s="1044"/>
      <c r="BI20" s="1044"/>
      <c r="BJ20" s="1044"/>
      <c r="BK20" s="1044"/>
      <c r="BL20" s="1045"/>
      <c r="BM20" s="1045"/>
    </row>
    <row r="21" spans="1:65" x14ac:dyDescent="0.25">
      <c r="B21" s="1029" t="s">
        <v>27</v>
      </c>
      <c r="C21" s="1036"/>
      <c r="D21" s="1036">
        <v>3130</v>
      </c>
      <c r="E21" s="1036">
        <v>3245</v>
      </c>
      <c r="F21" s="1036">
        <v>3245</v>
      </c>
      <c r="G21" s="1036">
        <v>3360</v>
      </c>
      <c r="H21" s="1036">
        <v>3300</v>
      </c>
      <c r="I21" s="1036">
        <v>3100</v>
      </c>
      <c r="J21" s="1094">
        <v>2835.5739677697402</v>
      </c>
      <c r="K21" s="1062">
        <v>2364.8272559827278</v>
      </c>
      <c r="L21" s="1099">
        <v>2704.3696703304458</v>
      </c>
      <c r="M21" s="1099">
        <v>3237.010132974644</v>
      </c>
      <c r="N21" s="1042">
        <v>0.1435802185925914</v>
      </c>
      <c r="O21" s="1042">
        <v>0.19695549335868523</v>
      </c>
      <c r="P21" s="1057"/>
      <c r="Q21" s="1036">
        <v>760</v>
      </c>
      <c r="R21" s="1036">
        <v>810</v>
      </c>
      <c r="S21" s="1036">
        <v>860</v>
      </c>
      <c r="T21" s="1036">
        <v>855</v>
      </c>
      <c r="U21" s="1036">
        <v>795</v>
      </c>
      <c r="V21" s="1036">
        <v>840</v>
      </c>
      <c r="W21" s="1036">
        <v>860</v>
      </c>
      <c r="X21" s="1036">
        <v>865</v>
      </c>
      <c r="Y21" s="1036">
        <v>780</v>
      </c>
      <c r="Z21" s="1036">
        <v>840</v>
      </c>
      <c r="AA21" s="1036">
        <v>845</v>
      </c>
      <c r="AB21" s="1036">
        <v>825</v>
      </c>
      <c r="AC21" s="1036">
        <v>785</v>
      </c>
      <c r="AD21" s="1036">
        <v>840</v>
      </c>
      <c r="AE21" s="1036">
        <v>795</v>
      </c>
      <c r="AF21" s="1036">
        <v>810</v>
      </c>
      <c r="AG21" s="1036">
        <v>730</v>
      </c>
      <c r="AH21" s="1036">
        <v>770</v>
      </c>
      <c r="AI21" s="1036">
        <v>752.05024816679497</v>
      </c>
      <c r="AJ21" s="1036">
        <v>735.52022193989444</v>
      </c>
      <c r="AK21" s="1036">
        <v>667.77584308232053</v>
      </c>
      <c r="AL21" s="1036">
        <v>680.2276545807307</v>
      </c>
      <c r="AM21" s="1036">
        <v>637.19817377916615</v>
      </c>
      <c r="AN21" s="1036">
        <v>380.90527853130845</v>
      </c>
      <c r="AO21" s="1036">
        <v>638.12331418121039</v>
      </c>
      <c r="AP21" s="1036">
        <v>708.60048949104259</v>
      </c>
      <c r="AQ21" s="1036">
        <v>724.64282679331109</v>
      </c>
      <c r="AR21" s="1036">
        <v>652.92115547168669</v>
      </c>
      <c r="AS21" s="1036">
        <v>617.05225320915213</v>
      </c>
      <c r="AT21" s="1042">
        <v>-3.302035908074441E-2</v>
      </c>
      <c r="AU21" s="1042">
        <v>-5.4936039308792095E-2</v>
      </c>
      <c r="AV21" s="1057"/>
      <c r="AW21" s="1036">
        <v>1665</v>
      </c>
      <c r="AX21" s="1036">
        <v>1580</v>
      </c>
      <c r="AY21" s="1036">
        <v>1715</v>
      </c>
      <c r="AZ21" s="1036">
        <v>1635</v>
      </c>
      <c r="BA21" s="1036">
        <v>1725</v>
      </c>
      <c r="BB21" s="1036">
        <v>1620</v>
      </c>
      <c r="BC21" s="1036">
        <v>1670</v>
      </c>
      <c r="BD21" s="1036">
        <v>1625</v>
      </c>
      <c r="BE21" s="1036">
        <v>1605</v>
      </c>
      <c r="BF21" s="1036">
        <v>1500</v>
      </c>
      <c r="BG21" s="1036">
        <v>1487.5704701066893</v>
      </c>
      <c r="BH21" s="1036">
        <v>1348.0034976630513</v>
      </c>
      <c r="BI21" s="1036">
        <v>1018.1034523104746</v>
      </c>
      <c r="BJ21" s="1036">
        <v>1346.7238036722529</v>
      </c>
      <c r="BK21" s="1036">
        <v>1377.5639822649978</v>
      </c>
      <c r="BL21" s="1042">
        <v>0.35306876638004403</v>
      </c>
      <c r="BM21" s="1042">
        <v>2.2900151099022548E-2</v>
      </c>
    </row>
    <row r="22" spans="1:65" x14ac:dyDescent="0.25">
      <c r="B22" s="1060"/>
      <c r="C22" s="1060" t="s">
        <v>4</v>
      </c>
      <c r="D22" s="1044">
        <v>2990</v>
      </c>
      <c r="E22" s="1044">
        <v>3095</v>
      </c>
      <c r="F22" s="1044">
        <v>3105</v>
      </c>
      <c r="G22" s="1044">
        <v>3225</v>
      </c>
      <c r="H22" s="1044">
        <v>3160</v>
      </c>
      <c r="I22" s="1044">
        <v>2955</v>
      </c>
      <c r="J22" s="1095">
        <v>2835.5739677697402</v>
      </c>
      <c r="K22" s="1095">
        <v>2364.8272559827278</v>
      </c>
      <c r="L22" s="1100">
        <v>2704.3696703304458</v>
      </c>
      <c r="M22" s="1100">
        <v>3237.010132974644</v>
      </c>
      <c r="N22" s="1045">
        <v>0.1435802185925914</v>
      </c>
      <c r="O22" s="1045">
        <v>0.19695549335868523</v>
      </c>
      <c r="P22" s="1057"/>
      <c r="Q22" s="1046">
        <v>730</v>
      </c>
      <c r="R22" s="1046">
        <v>775</v>
      </c>
      <c r="S22" s="1046">
        <v>800</v>
      </c>
      <c r="T22" s="1046">
        <v>790</v>
      </c>
      <c r="U22" s="1046">
        <v>740</v>
      </c>
      <c r="V22" s="1046">
        <v>780</v>
      </c>
      <c r="W22" s="1046">
        <v>830</v>
      </c>
      <c r="X22" s="1046">
        <v>830</v>
      </c>
      <c r="Y22" s="1046">
        <v>760</v>
      </c>
      <c r="Z22" s="1046">
        <v>805</v>
      </c>
      <c r="AA22" s="1046">
        <v>815</v>
      </c>
      <c r="AB22" s="1046">
        <v>795</v>
      </c>
      <c r="AC22" s="1046">
        <v>745</v>
      </c>
      <c r="AD22" s="1046">
        <v>805</v>
      </c>
      <c r="AE22" s="1046">
        <v>760</v>
      </c>
      <c r="AF22" s="1046">
        <v>770</v>
      </c>
      <c r="AG22" s="1046">
        <v>690</v>
      </c>
      <c r="AH22" s="1046">
        <v>735</v>
      </c>
      <c r="AI22" s="1046">
        <v>752.05024816679497</v>
      </c>
      <c r="AJ22" s="1046">
        <v>735.52022193989444</v>
      </c>
      <c r="AK22" s="1046">
        <v>667.77584308232053</v>
      </c>
      <c r="AL22" s="1046">
        <v>680.2276545807307</v>
      </c>
      <c r="AM22" s="1046">
        <v>637.19817377916615</v>
      </c>
      <c r="AN22" s="1046">
        <v>380.90527853130845</v>
      </c>
      <c r="AO22" s="1046">
        <v>638.12331418121039</v>
      </c>
      <c r="AP22" s="1046">
        <v>708.60048949104259</v>
      </c>
      <c r="AQ22" s="1046">
        <v>724.64282679331109</v>
      </c>
      <c r="AR22" s="1046">
        <v>652.92115547168669</v>
      </c>
      <c r="AS22" s="1046">
        <v>617.05225320915213</v>
      </c>
      <c r="AT22" s="1045">
        <v>-3.302035908074441E-2</v>
      </c>
      <c r="AU22" s="1045">
        <v>-5.4936039308792095E-2</v>
      </c>
      <c r="AV22" s="1057"/>
      <c r="AW22" s="1046">
        <v>1590</v>
      </c>
      <c r="AX22" s="1046">
        <v>1505</v>
      </c>
      <c r="AY22" s="1046">
        <v>1590</v>
      </c>
      <c r="AZ22" s="1046">
        <v>1520</v>
      </c>
      <c r="BA22" s="1046">
        <v>1660</v>
      </c>
      <c r="BB22" s="1046">
        <v>1565</v>
      </c>
      <c r="BC22" s="1046">
        <v>1610</v>
      </c>
      <c r="BD22" s="1046">
        <v>1550</v>
      </c>
      <c r="BE22" s="1046">
        <v>1530</v>
      </c>
      <c r="BF22" s="1046">
        <v>1425</v>
      </c>
      <c r="BG22" s="1046">
        <v>1487.5704701066893</v>
      </c>
      <c r="BH22" s="1046">
        <v>1348.0034976630513</v>
      </c>
      <c r="BI22" s="1046">
        <v>1018.1034523104746</v>
      </c>
      <c r="BJ22" s="1046">
        <v>1346.7238036722529</v>
      </c>
      <c r="BK22" s="1046">
        <v>1377.5639822649978</v>
      </c>
      <c r="BL22" s="1045">
        <v>0.35306876638004403</v>
      </c>
      <c r="BM22" s="1045">
        <v>2.2900151099022548E-2</v>
      </c>
    </row>
    <row r="23" spans="1:65" x14ac:dyDescent="0.25">
      <c r="B23" s="1048"/>
      <c r="C23" s="1048" t="s">
        <v>9</v>
      </c>
      <c r="D23" s="1048">
        <v>140</v>
      </c>
      <c r="E23" s="1048">
        <v>150</v>
      </c>
      <c r="F23" s="1048">
        <v>140</v>
      </c>
      <c r="G23" s="1048">
        <v>135</v>
      </c>
      <c r="H23" s="1048">
        <v>140</v>
      </c>
      <c r="I23" s="1048">
        <v>145</v>
      </c>
      <c r="J23" s="1096" t="s">
        <v>101</v>
      </c>
      <c r="K23" s="1064" t="s">
        <v>101</v>
      </c>
      <c r="L23" s="1048" t="s">
        <v>101</v>
      </c>
      <c r="M23" s="1048" t="s">
        <v>101</v>
      </c>
      <c r="N23" s="1064" t="s">
        <v>101</v>
      </c>
      <c r="O23" s="1064" t="s">
        <v>101</v>
      </c>
      <c r="P23" s="1057"/>
      <c r="Q23" s="1048">
        <v>35</v>
      </c>
      <c r="R23" s="1048">
        <v>40</v>
      </c>
      <c r="S23" s="1048">
        <v>35</v>
      </c>
      <c r="T23" s="1048">
        <v>35</v>
      </c>
      <c r="U23" s="1048">
        <v>35</v>
      </c>
      <c r="V23" s="1048">
        <v>35</v>
      </c>
      <c r="W23" s="1048">
        <v>35</v>
      </c>
      <c r="X23" s="1048">
        <v>35</v>
      </c>
      <c r="Y23" s="1048">
        <v>30</v>
      </c>
      <c r="Z23" s="1048">
        <v>35</v>
      </c>
      <c r="AA23" s="1048">
        <v>35</v>
      </c>
      <c r="AB23" s="1048">
        <v>35</v>
      </c>
      <c r="AC23" s="1048">
        <v>35</v>
      </c>
      <c r="AD23" s="1048">
        <v>35</v>
      </c>
      <c r="AE23" s="1048">
        <v>35</v>
      </c>
      <c r="AF23" s="1048">
        <v>40</v>
      </c>
      <c r="AG23" s="1048">
        <v>35</v>
      </c>
      <c r="AH23" s="1048">
        <v>40</v>
      </c>
      <c r="AI23" s="1048" t="s">
        <v>101</v>
      </c>
      <c r="AJ23" s="1048" t="s">
        <v>101</v>
      </c>
      <c r="AK23" s="1048" t="s">
        <v>101</v>
      </c>
      <c r="AL23" s="1048" t="s">
        <v>101</v>
      </c>
      <c r="AM23" s="1048" t="s">
        <v>101</v>
      </c>
      <c r="AN23" s="1048" t="s">
        <v>101</v>
      </c>
      <c r="AO23" s="1048" t="s">
        <v>101</v>
      </c>
      <c r="AP23" s="1048" t="s">
        <v>101</v>
      </c>
      <c r="AQ23" s="1048" t="s">
        <v>101</v>
      </c>
      <c r="AR23" s="1048" t="s">
        <v>101</v>
      </c>
      <c r="AS23" s="1048" t="s">
        <v>101</v>
      </c>
      <c r="AT23" s="1063" t="s">
        <v>157</v>
      </c>
      <c r="AU23" s="1063" t="s">
        <v>157</v>
      </c>
      <c r="AV23" s="1057"/>
      <c r="AW23" s="1048">
        <v>75</v>
      </c>
      <c r="AX23" s="1048">
        <v>75</v>
      </c>
      <c r="AY23" s="1048">
        <v>70</v>
      </c>
      <c r="AZ23" s="1048">
        <v>70</v>
      </c>
      <c r="BA23" s="1048">
        <v>70</v>
      </c>
      <c r="BB23" s="1048">
        <v>65</v>
      </c>
      <c r="BC23" s="1048">
        <v>70</v>
      </c>
      <c r="BD23" s="1048">
        <v>70</v>
      </c>
      <c r="BE23" s="1048">
        <v>75</v>
      </c>
      <c r="BF23" s="1048">
        <v>75</v>
      </c>
      <c r="BG23" s="1048" t="s">
        <v>101</v>
      </c>
      <c r="BH23" s="1048" t="s">
        <v>101</v>
      </c>
      <c r="BI23" s="1048" t="s">
        <v>101</v>
      </c>
      <c r="BJ23" s="1048" t="s">
        <v>101</v>
      </c>
      <c r="BK23" s="1048" t="s">
        <v>101</v>
      </c>
      <c r="BL23" s="1063" t="s">
        <v>157</v>
      </c>
      <c r="BM23" s="1063" t="s">
        <v>157</v>
      </c>
    </row>
    <row r="24" spans="1:65" x14ac:dyDescent="0.25">
      <c r="B24" s="1065"/>
      <c r="C24" s="1065"/>
      <c r="D24" s="1065"/>
      <c r="E24" s="1065"/>
      <c r="F24" s="1065"/>
      <c r="G24" s="1065"/>
      <c r="H24" s="1065"/>
      <c r="I24" s="1065"/>
      <c r="J24" s="1097"/>
      <c r="K24" s="1065"/>
      <c r="L24" s="1065"/>
      <c r="M24" s="1065"/>
      <c r="N24" s="1105"/>
      <c r="O24" s="1051"/>
      <c r="P24" s="1057"/>
      <c r="Q24" s="1065"/>
      <c r="R24" s="1065"/>
      <c r="S24" s="1065"/>
      <c r="T24" s="1065"/>
      <c r="U24" s="1065"/>
      <c r="V24" s="1065"/>
      <c r="W24" s="1065"/>
      <c r="X24" s="1065"/>
      <c r="Y24" s="1065"/>
      <c r="Z24" s="1065"/>
      <c r="AA24" s="1065"/>
      <c r="AB24" s="1065"/>
      <c r="AC24" s="1065"/>
      <c r="AD24" s="1065"/>
      <c r="AE24" s="1065"/>
      <c r="AF24" s="1065"/>
      <c r="AG24" s="1065"/>
      <c r="AH24" s="1065"/>
      <c r="AI24" s="1065"/>
      <c r="AJ24" s="1065"/>
      <c r="AK24" s="1065"/>
      <c r="AL24" s="1065"/>
      <c r="AM24" s="1065"/>
      <c r="AN24" s="1065"/>
      <c r="AO24" s="1065"/>
      <c r="AP24" s="1065"/>
      <c r="AQ24" s="1065"/>
      <c r="AR24" s="1065"/>
      <c r="AS24" s="1065"/>
      <c r="AT24" s="1051"/>
      <c r="AU24" s="1051"/>
      <c r="AV24" s="1057"/>
      <c r="AW24" s="1065"/>
      <c r="AX24" s="1065"/>
      <c r="AY24" s="1065"/>
      <c r="AZ24" s="1065"/>
      <c r="BA24" s="1065"/>
      <c r="BB24" s="1065"/>
      <c r="BC24" s="1065"/>
      <c r="BD24" s="1065"/>
      <c r="BE24" s="1065"/>
      <c r="BF24" s="1065"/>
      <c r="BG24" s="1065"/>
      <c r="BH24" s="1065"/>
      <c r="BI24" s="1065"/>
      <c r="BJ24" s="1065"/>
      <c r="BK24" s="1065"/>
      <c r="BL24" s="1045"/>
      <c r="BM24" s="1045"/>
    </row>
    <row r="25" spans="1:65" x14ac:dyDescent="0.25">
      <c r="A25" s="1086"/>
      <c r="B25" s="1066" t="s">
        <v>5</v>
      </c>
      <c r="C25" s="1047"/>
      <c r="D25" s="1047">
        <v>2945</v>
      </c>
      <c r="E25" s="1047">
        <v>3000</v>
      </c>
      <c r="F25" s="1047">
        <v>2840</v>
      </c>
      <c r="G25" s="1047">
        <v>2505</v>
      </c>
      <c r="H25" s="1047">
        <v>2460</v>
      </c>
      <c r="I25" s="1047">
        <v>2245</v>
      </c>
      <c r="J25" s="1098">
        <v>2099.107610252664</v>
      </c>
      <c r="K25" s="1047">
        <v>1819.9778909319002</v>
      </c>
      <c r="L25" s="1047">
        <v>1914.1401125193897</v>
      </c>
      <c r="M25" s="1047">
        <v>1890.0795949302094</v>
      </c>
      <c r="N25" s="1067">
        <v>5.1738112895028054E-2</v>
      </c>
      <c r="O25" s="1067">
        <v>-1.2569883171985707E-2</v>
      </c>
      <c r="P25" s="1057"/>
      <c r="Q25" s="1047">
        <v>740</v>
      </c>
      <c r="R25" s="1047">
        <v>695</v>
      </c>
      <c r="S25" s="1047">
        <v>720</v>
      </c>
      <c r="T25" s="1047">
        <v>660</v>
      </c>
      <c r="U25" s="1047">
        <v>785</v>
      </c>
      <c r="V25" s="1047">
        <v>675</v>
      </c>
      <c r="W25" s="1047">
        <v>580</v>
      </c>
      <c r="X25" s="1047">
        <v>600</v>
      </c>
      <c r="Y25" s="1047">
        <v>630</v>
      </c>
      <c r="Z25" s="1047">
        <v>700</v>
      </c>
      <c r="AA25" s="1047">
        <v>610</v>
      </c>
      <c r="AB25" s="1047">
        <v>590</v>
      </c>
      <c r="AC25" s="1047">
        <v>580</v>
      </c>
      <c r="AD25" s="1047">
        <v>680</v>
      </c>
      <c r="AE25" s="1047">
        <v>580</v>
      </c>
      <c r="AF25" s="1047">
        <v>570</v>
      </c>
      <c r="AG25" s="1047">
        <v>550</v>
      </c>
      <c r="AH25" s="1047">
        <v>560</v>
      </c>
      <c r="AI25" s="1047">
        <v>538.799950252043</v>
      </c>
      <c r="AJ25" s="1047">
        <v>535.13025580837802</v>
      </c>
      <c r="AK25" s="1047">
        <v>529.14641352166018</v>
      </c>
      <c r="AL25" s="1047">
        <v>496.03099067058241</v>
      </c>
      <c r="AM25" s="1047">
        <v>392.534844217802</v>
      </c>
      <c r="AN25" s="1047">
        <v>387.95864950950175</v>
      </c>
      <c r="AO25" s="1047">
        <v>510.01555456641421</v>
      </c>
      <c r="AP25" s="1047">
        <v>529.4688426381822</v>
      </c>
      <c r="AQ25" s="1047">
        <v>480.45235101935702</v>
      </c>
      <c r="AR25" s="1047">
        <v>460.71402855956057</v>
      </c>
      <c r="AS25" s="1047">
        <v>482.56871773069673</v>
      </c>
      <c r="AT25" s="1067">
        <v>-5.3815685796193446E-2</v>
      </c>
      <c r="AU25" s="1067">
        <v>4.7436561112466302E-2</v>
      </c>
      <c r="AV25" s="1057"/>
      <c r="AW25" s="1047">
        <v>1565</v>
      </c>
      <c r="AX25" s="1047">
        <v>1435</v>
      </c>
      <c r="AY25" s="1047">
        <v>1380</v>
      </c>
      <c r="AZ25" s="1047">
        <v>1460</v>
      </c>
      <c r="BA25" s="1047">
        <v>1180</v>
      </c>
      <c r="BB25" s="1047">
        <v>1330</v>
      </c>
      <c r="BC25" s="1047">
        <v>1200</v>
      </c>
      <c r="BD25" s="1047">
        <v>1260</v>
      </c>
      <c r="BE25" s="1047">
        <v>1150</v>
      </c>
      <c r="BF25" s="1047">
        <v>1110</v>
      </c>
      <c r="BG25" s="1047">
        <v>1073.9302060604209</v>
      </c>
      <c r="BH25" s="1047">
        <v>1025.1774041922426</v>
      </c>
      <c r="BI25" s="1047">
        <v>780.49349372730376</v>
      </c>
      <c r="BJ25" s="1047">
        <v>1039.4843972045965</v>
      </c>
      <c r="BK25" s="1047">
        <v>941.1663795789176</v>
      </c>
      <c r="BL25" s="1111">
        <v>0.20586063451254244</v>
      </c>
      <c r="BM25" s="1111">
        <v>-9.458344722641121E-2</v>
      </c>
    </row>
    <row r="26" spans="1:65" x14ac:dyDescent="0.25">
      <c r="B26" s="1029"/>
      <c r="C26" s="1036"/>
      <c r="D26" s="1036"/>
      <c r="E26" s="1036"/>
      <c r="F26" s="1036"/>
      <c r="G26" s="1036"/>
      <c r="H26" s="1036"/>
      <c r="I26" s="1036"/>
      <c r="J26" s="1037"/>
      <c r="K26" s="1036"/>
      <c r="L26" s="1036"/>
      <c r="M26" s="1036"/>
      <c r="N26" s="1042"/>
      <c r="O26" s="1042"/>
      <c r="P26" s="1057"/>
      <c r="Q26" s="1057"/>
      <c r="R26" s="1057"/>
      <c r="S26" s="1057"/>
      <c r="T26" s="1057"/>
      <c r="U26" s="1057"/>
      <c r="V26" s="1057"/>
      <c r="W26" s="1057"/>
      <c r="X26" s="1057"/>
      <c r="Y26" s="1057"/>
      <c r="Z26" s="1057"/>
      <c r="AA26" s="1057"/>
      <c r="AB26" s="1057"/>
      <c r="AC26" s="1057"/>
      <c r="AD26" s="1057"/>
      <c r="AE26" s="1057"/>
      <c r="AF26" s="1057"/>
      <c r="AG26" s="1057"/>
      <c r="AH26" s="1057"/>
      <c r="AI26" s="1057"/>
      <c r="AJ26" s="1057"/>
      <c r="AK26" s="1057"/>
      <c r="AL26" s="1057"/>
      <c r="AM26" s="1057"/>
      <c r="AN26" s="1057"/>
      <c r="AO26" s="1057"/>
      <c r="AP26" s="1057"/>
      <c r="AQ26" s="1057"/>
      <c r="AR26" s="1057"/>
      <c r="AS26" s="1057"/>
      <c r="AT26" s="1042"/>
      <c r="AU26" s="1042"/>
      <c r="AV26" s="1057"/>
      <c r="AW26" s="1044"/>
      <c r="AX26" s="1044"/>
      <c r="AY26" s="1044"/>
      <c r="AZ26" s="1044"/>
      <c r="BA26" s="1044"/>
      <c r="BB26" s="1044"/>
      <c r="BC26" s="1044"/>
      <c r="BD26" s="1044"/>
      <c r="BE26" s="1044"/>
      <c r="BF26" s="1044"/>
      <c r="BG26" s="1044"/>
      <c r="BH26" s="1044"/>
      <c r="BI26" s="1044"/>
      <c r="BJ26" s="1044"/>
      <c r="BK26" s="1044"/>
      <c r="BL26" s="1045"/>
      <c r="BM26" s="1045"/>
    </row>
    <row r="27" spans="1:65" x14ac:dyDescent="0.25">
      <c r="B27" s="1029" t="s">
        <v>6</v>
      </c>
      <c r="C27" s="1036"/>
      <c r="D27" s="1036">
        <v>1565</v>
      </c>
      <c r="E27" s="1036">
        <v>1685</v>
      </c>
      <c r="F27" s="1036">
        <v>1840</v>
      </c>
      <c r="G27" s="1036">
        <v>1950</v>
      </c>
      <c r="H27" s="1036">
        <v>1820</v>
      </c>
      <c r="I27" s="1036">
        <v>2015</v>
      </c>
      <c r="J27" s="1037">
        <v>2127.2762316907574</v>
      </c>
      <c r="K27" s="1036">
        <v>1987.3027908957692</v>
      </c>
      <c r="L27" s="1036">
        <v>2501.2288396450076</v>
      </c>
      <c r="M27" s="1036">
        <v>2169.0056148812073</v>
      </c>
      <c r="N27" s="1042">
        <v>0.25860480401055952</v>
      </c>
      <c r="O27" s="1042">
        <v>-0.13282400214566203</v>
      </c>
      <c r="P27" s="1057"/>
      <c r="Q27" s="1036">
        <v>405</v>
      </c>
      <c r="R27" s="1036">
        <v>430</v>
      </c>
      <c r="S27" s="1036">
        <v>440</v>
      </c>
      <c r="T27" s="1036">
        <v>450</v>
      </c>
      <c r="U27" s="1036">
        <v>445</v>
      </c>
      <c r="V27" s="1036">
        <v>465</v>
      </c>
      <c r="W27" s="1036">
        <v>470</v>
      </c>
      <c r="X27" s="1036">
        <v>515</v>
      </c>
      <c r="Y27" s="1036">
        <v>495</v>
      </c>
      <c r="Z27" s="1036">
        <v>445</v>
      </c>
      <c r="AA27" s="1036">
        <v>460</v>
      </c>
      <c r="AB27" s="1036">
        <v>445</v>
      </c>
      <c r="AC27" s="1036">
        <v>450</v>
      </c>
      <c r="AD27" s="1036">
        <v>455</v>
      </c>
      <c r="AE27" s="1036">
        <v>500</v>
      </c>
      <c r="AF27" s="1036">
        <v>500</v>
      </c>
      <c r="AG27" s="1036">
        <v>500</v>
      </c>
      <c r="AH27" s="1036">
        <v>520</v>
      </c>
      <c r="AI27" s="1036">
        <v>556.94969573883532</v>
      </c>
      <c r="AJ27" s="1036">
        <v>536.16218411848899</v>
      </c>
      <c r="AK27" s="1036">
        <v>532.57452663324034</v>
      </c>
      <c r="AL27" s="1036">
        <v>501.56732270851199</v>
      </c>
      <c r="AM27" s="1036">
        <v>568.26998860023491</v>
      </c>
      <c r="AN27" s="1036">
        <v>389.07897770853515</v>
      </c>
      <c r="AO27" s="1036">
        <v>504.55724975857402</v>
      </c>
      <c r="AP27" s="1036">
        <v>525.39657482842551</v>
      </c>
      <c r="AQ27" s="1036">
        <v>710.52200884492163</v>
      </c>
      <c r="AR27" s="1036">
        <v>663.73990959376522</v>
      </c>
      <c r="AS27" s="1036">
        <v>602.96054392843519</v>
      </c>
      <c r="AT27" s="1042">
        <v>0.19502899664398088</v>
      </c>
      <c r="AU27" s="1042">
        <v>-9.1571057859891836E-2</v>
      </c>
      <c r="AV27" s="1057"/>
      <c r="AW27" s="1036">
        <v>850</v>
      </c>
      <c r="AX27" s="1036">
        <v>835</v>
      </c>
      <c r="AY27" s="1036">
        <v>890</v>
      </c>
      <c r="AZ27" s="1036">
        <v>910</v>
      </c>
      <c r="BA27" s="1036">
        <v>985</v>
      </c>
      <c r="BB27" s="1036">
        <v>940</v>
      </c>
      <c r="BC27" s="1036">
        <v>905</v>
      </c>
      <c r="BD27" s="1036">
        <v>905</v>
      </c>
      <c r="BE27" s="1036">
        <v>1000</v>
      </c>
      <c r="BF27" s="1036">
        <v>1020</v>
      </c>
      <c r="BG27" s="1036">
        <v>1093.1118798573243</v>
      </c>
      <c r="BH27" s="1036">
        <v>1034.1418493417523</v>
      </c>
      <c r="BI27" s="1036">
        <v>957.34896630877006</v>
      </c>
      <c r="BJ27" s="1036">
        <v>1029.9538245869994</v>
      </c>
      <c r="BK27" s="1036">
        <v>1374.2619184386867</v>
      </c>
      <c r="BL27" s="1042">
        <v>0.4354869194013955</v>
      </c>
      <c r="BM27" s="1042">
        <v>0.33429468936605122</v>
      </c>
    </row>
    <row r="28" spans="1:65" x14ac:dyDescent="0.25">
      <c r="B28" s="1060"/>
      <c r="C28" s="1060" t="s">
        <v>12</v>
      </c>
      <c r="D28" s="1044">
        <v>535</v>
      </c>
      <c r="E28" s="1044">
        <v>540</v>
      </c>
      <c r="F28" s="1044">
        <v>515</v>
      </c>
      <c r="G28" s="1044">
        <v>560</v>
      </c>
      <c r="H28" s="1044">
        <v>570</v>
      </c>
      <c r="I28" s="1044">
        <v>565</v>
      </c>
      <c r="J28" s="1093">
        <v>694.31796271577525</v>
      </c>
      <c r="K28" s="1044">
        <v>585.31692061722958</v>
      </c>
      <c r="L28" s="1044">
        <v>649.20757204217296</v>
      </c>
      <c r="M28" s="1044">
        <v>608.49218671741073</v>
      </c>
      <c r="N28" s="1045">
        <v>0.10915565426943274</v>
      </c>
      <c r="O28" s="1045">
        <v>-6.2715512076802038E-2</v>
      </c>
      <c r="P28" s="1109"/>
      <c r="Q28" s="1044">
        <v>145</v>
      </c>
      <c r="R28" s="1044">
        <v>125</v>
      </c>
      <c r="S28" s="1044">
        <v>135</v>
      </c>
      <c r="T28" s="1044">
        <v>130</v>
      </c>
      <c r="U28" s="1044">
        <v>125</v>
      </c>
      <c r="V28" s="1044">
        <v>115</v>
      </c>
      <c r="W28" s="1044">
        <v>140</v>
      </c>
      <c r="X28" s="1044">
        <v>135</v>
      </c>
      <c r="Y28" s="1044">
        <v>165</v>
      </c>
      <c r="Z28" s="1044">
        <v>130</v>
      </c>
      <c r="AA28" s="1044">
        <v>150</v>
      </c>
      <c r="AB28" s="1044">
        <v>135</v>
      </c>
      <c r="AC28" s="1044">
        <v>160</v>
      </c>
      <c r="AD28" s="1044">
        <v>135</v>
      </c>
      <c r="AE28" s="1044">
        <v>145</v>
      </c>
      <c r="AF28" s="1044">
        <v>135</v>
      </c>
      <c r="AG28" s="1044">
        <v>155</v>
      </c>
      <c r="AH28" s="1044">
        <v>140</v>
      </c>
      <c r="AI28" s="1044">
        <v>138.26347586817758</v>
      </c>
      <c r="AJ28" s="1044">
        <v>204.72973636404896</v>
      </c>
      <c r="AK28" s="1044">
        <v>161.65982461778242</v>
      </c>
      <c r="AL28" s="1044">
        <v>189.66492586576629</v>
      </c>
      <c r="AM28" s="1044">
        <v>175.72304033472869</v>
      </c>
      <c r="AN28" s="1044">
        <v>111.64640809482935</v>
      </c>
      <c r="AO28" s="1044">
        <v>123.78586940404946</v>
      </c>
      <c r="AP28" s="1044">
        <v>174.16160278362207</v>
      </c>
      <c r="AQ28" s="1044">
        <v>119.20574221015767</v>
      </c>
      <c r="AR28" s="1044">
        <v>214.17522581596833</v>
      </c>
      <c r="AS28" s="1044">
        <v>157.21525623611149</v>
      </c>
      <c r="AT28" s="1045">
        <v>0.2700581818668264</v>
      </c>
      <c r="AU28" s="1045">
        <v>-0.2659503187768324</v>
      </c>
      <c r="AV28" s="1109"/>
      <c r="AW28" s="1046">
        <v>270</v>
      </c>
      <c r="AX28" s="1046">
        <v>270</v>
      </c>
      <c r="AY28" s="1046">
        <v>265</v>
      </c>
      <c r="AZ28" s="1046">
        <v>240</v>
      </c>
      <c r="BA28" s="1046">
        <v>275</v>
      </c>
      <c r="BB28" s="1046">
        <v>295</v>
      </c>
      <c r="BC28" s="1046">
        <v>285</v>
      </c>
      <c r="BD28" s="1046">
        <v>295</v>
      </c>
      <c r="BE28" s="1046">
        <v>280</v>
      </c>
      <c r="BF28" s="1046">
        <v>295</v>
      </c>
      <c r="BG28" s="1046">
        <v>342.99321223222654</v>
      </c>
      <c r="BH28" s="1046">
        <v>351.32475048354871</v>
      </c>
      <c r="BI28" s="1046">
        <v>287.36944842955802</v>
      </c>
      <c r="BJ28" s="1046">
        <v>297.94747218767156</v>
      </c>
      <c r="BK28" s="1046">
        <v>333.38096802612597</v>
      </c>
      <c r="BL28" s="1045">
        <v>0.16011277415889458</v>
      </c>
      <c r="BM28" s="1045">
        <v>0.11892531115731542</v>
      </c>
    </row>
    <row r="29" spans="1:65" x14ac:dyDescent="0.25">
      <c r="B29" s="1060"/>
      <c r="C29" s="1060" t="s">
        <v>13</v>
      </c>
      <c r="D29" s="1044">
        <v>50</v>
      </c>
      <c r="E29" s="1044">
        <v>60</v>
      </c>
      <c r="F29" s="1044">
        <v>205</v>
      </c>
      <c r="G29" s="1044">
        <v>220</v>
      </c>
      <c r="H29" s="1044">
        <v>100</v>
      </c>
      <c r="I29" s="1044">
        <v>235</v>
      </c>
      <c r="J29" s="1093">
        <v>218.82799632930983</v>
      </c>
      <c r="K29" s="1044">
        <v>108.88601227321639</v>
      </c>
      <c r="L29" s="1044">
        <v>179.45241167024059</v>
      </c>
      <c r="M29" s="1044">
        <v>194.13738496879643</v>
      </c>
      <c r="N29" s="1045">
        <v>0.64807589077611949</v>
      </c>
      <c r="O29" s="1045">
        <v>8.1832131214490067E-2</v>
      </c>
      <c r="P29" s="1057"/>
      <c r="Q29" s="1046">
        <v>15</v>
      </c>
      <c r="R29" s="1046">
        <v>15</v>
      </c>
      <c r="S29" s="1046">
        <v>55</v>
      </c>
      <c r="T29" s="1046">
        <v>50</v>
      </c>
      <c r="U29" s="1046">
        <v>50</v>
      </c>
      <c r="V29" s="1046">
        <v>50</v>
      </c>
      <c r="W29" s="1046">
        <v>55</v>
      </c>
      <c r="X29" s="1046">
        <v>60</v>
      </c>
      <c r="Y29" s="1046">
        <v>55</v>
      </c>
      <c r="Z29" s="1046">
        <v>55</v>
      </c>
      <c r="AA29" s="1046">
        <v>35</v>
      </c>
      <c r="AB29" s="1046">
        <v>15</v>
      </c>
      <c r="AC29" s="1046">
        <v>25</v>
      </c>
      <c r="AD29" s="1046">
        <v>25</v>
      </c>
      <c r="AE29" s="1046">
        <v>55</v>
      </c>
      <c r="AF29" s="1046">
        <v>55</v>
      </c>
      <c r="AG29" s="1046">
        <v>55</v>
      </c>
      <c r="AH29" s="1046">
        <v>55</v>
      </c>
      <c r="AI29" s="1046">
        <v>54.706999082327457</v>
      </c>
      <c r="AJ29" s="1046">
        <v>54.706999082327457</v>
      </c>
      <c r="AK29" s="1046">
        <v>54.706999082327457</v>
      </c>
      <c r="AL29" s="1046">
        <v>54.706999082327457</v>
      </c>
      <c r="AM29" s="1046">
        <v>33.175852077934877</v>
      </c>
      <c r="AN29" s="1046">
        <v>18.290451516342788</v>
      </c>
      <c r="AO29" s="1046">
        <v>21.426618642480928</v>
      </c>
      <c r="AP29" s="1046">
        <v>35.993090036457801</v>
      </c>
      <c r="AQ29" s="1046">
        <v>34.793248303682752</v>
      </c>
      <c r="AR29" s="1046">
        <v>45.449510454354247</v>
      </c>
      <c r="AS29" s="1046">
        <v>45.449510454354247</v>
      </c>
      <c r="AT29" s="1045">
        <v>1.1211704568375036</v>
      </c>
      <c r="AU29" s="1045">
        <v>0</v>
      </c>
      <c r="AV29" s="1057"/>
      <c r="AW29" s="1046">
        <v>30</v>
      </c>
      <c r="AX29" s="1046">
        <v>30</v>
      </c>
      <c r="AY29" s="1046">
        <v>105</v>
      </c>
      <c r="AZ29" s="1046">
        <v>100</v>
      </c>
      <c r="BA29" s="1046">
        <v>115</v>
      </c>
      <c r="BB29" s="1046">
        <v>110</v>
      </c>
      <c r="BC29" s="1046">
        <v>50</v>
      </c>
      <c r="BD29" s="1046">
        <v>50</v>
      </c>
      <c r="BE29" s="1046">
        <v>110</v>
      </c>
      <c r="BF29" s="1046">
        <v>110</v>
      </c>
      <c r="BG29" s="1046">
        <v>109.41399816465491</v>
      </c>
      <c r="BH29" s="1046">
        <v>109.41399816465491</v>
      </c>
      <c r="BI29" s="1046">
        <v>51.466303594277662</v>
      </c>
      <c r="BJ29" s="1046">
        <v>57.419708678938733</v>
      </c>
      <c r="BK29" s="1046">
        <v>80.242758758036999</v>
      </c>
      <c r="BL29" s="1045">
        <v>0.55913195924486181</v>
      </c>
      <c r="BM29" s="1045">
        <v>0.39747763623659149</v>
      </c>
    </row>
    <row r="30" spans="1:65" x14ac:dyDescent="0.25">
      <c r="B30" s="1060"/>
      <c r="C30" s="1060" t="s">
        <v>10</v>
      </c>
      <c r="D30" s="1044">
        <v>195</v>
      </c>
      <c r="E30" s="1044">
        <v>215</v>
      </c>
      <c r="F30" s="1044">
        <v>205</v>
      </c>
      <c r="G30" s="1044">
        <v>195</v>
      </c>
      <c r="H30" s="1044">
        <v>210</v>
      </c>
      <c r="I30" s="1044">
        <v>205</v>
      </c>
      <c r="J30" s="1093">
        <v>144.371088411681</v>
      </c>
      <c r="K30" s="1044">
        <v>129.77199999999999</v>
      </c>
      <c r="L30" s="1044">
        <v>137.90525</v>
      </c>
      <c r="M30" s="1044">
        <v>137.53579999999999</v>
      </c>
      <c r="N30" s="1045">
        <v>6.2673381006688622E-2</v>
      </c>
      <c r="O30" s="1045">
        <v>-2.6790133080503153E-3</v>
      </c>
      <c r="P30" s="1057"/>
      <c r="Q30" s="1046">
        <v>55</v>
      </c>
      <c r="R30" s="1046">
        <v>60</v>
      </c>
      <c r="S30" s="1046">
        <v>60</v>
      </c>
      <c r="T30" s="1046">
        <v>50</v>
      </c>
      <c r="U30" s="1046">
        <v>50</v>
      </c>
      <c r="V30" s="1046">
        <v>50</v>
      </c>
      <c r="W30" s="1046">
        <v>50</v>
      </c>
      <c r="X30" s="1046">
        <v>50</v>
      </c>
      <c r="Y30" s="1046">
        <v>50</v>
      </c>
      <c r="Z30" s="1046">
        <v>50</v>
      </c>
      <c r="AA30" s="1046">
        <v>55</v>
      </c>
      <c r="AB30" s="1046">
        <v>50</v>
      </c>
      <c r="AC30" s="1046">
        <v>50</v>
      </c>
      <c r="AD30" s="1046">
        <v>65</v>
      </c>
      <c r="AE30" s="1046">
        <v>55</v>
      </c>
      <c r="AF30" s="1046">
        <v>50</v>
      </c>
      <c r="AG30" s="1046">
        <v>50</v>
      </c>
      <c r="AH30" s="1046">
        <v>55</v>
      </c>
      <c r="AI30" s="1046">
        <v>35.253865920000003</v>
      </c>
      <c r="AJ30" s="1046">
        <v>35.729599999999998</v>
      </c>
      <c r="AK30" s="1046">
        <v>37.484800000000007</v>
      </c>
      <c r="AL30" s="1046">
        <v>35.880319999999998</v>
      </c>
      <c r="AM30" s="1046">
        <v>32.069000000000003</v>
      </c>
      <c r="AN30" s="1046">
        <v>29.286999999999999</v>
      </c>
      <c r="AO30" s="1046">
        <v>32.602000000000004</v>
      </c>
      <c r="AP30" s="1046">
        <v>35.814</v>
      </c>
      <c r="AQ30" s="1046">
        <v>33.107999999999997</v>
      </c>
      <c r="AR30" s="1046">
        <v>35.045249999999996</v>
      </c>
      <c r="AS30" s="1046">
        <v>35.67</v>
      </c>
      <c r="AT30" s="1045">
        <v>9.4104656156063893E-2</v>
      </c>
      <c r="AU30" s="1045">
        <v>1.7826952297387066E-2</v>
      </c>
      <c r="AV30" s="1057"/>
      <c r="AW30" s="1046">
        <v>100</v>
      </c>
      <c r="AX30" s="1046">
        <v>115</v>
      </c>
      <c r="AY30" s="1046">
        <v>110</v>
      </c>
      <c r="AZ30" s="1046">
        <v>100</v>
      </c>
      <c r="BA30" s="1046">
        <v>100</v>
      </c>
      <c r="BB30" s="1046">
        <v>100</v>
      </c>
      <c r="BC30" s="1046">
        <v>105</v>
      </c>
      <c r="BD30" s="1046">
        <v>115</v>
      </c>
      <c r="BE30" s="1046">
        <v>105</v>
      </c>
      <c r="BF30" s="1046">
        <v>105</v>
      </c>
      <c r="BG30" s="1046">
        <v>70.98346592</v>
      </c>
      <c r="BH30" s="1046">
        <v>73.365120000000005</v>
      </c>
      <c r="BI30" s="1046">
        <v>61.356000000000002</v>
      </c>
      <c r="BJ30" s="1046">
        <v>68.415999999999997</v>
      </c>
      <c r="BK30" s="1046">
        <v>68.153249999999986</v>
      </c>
      <c r="BL30" s="1045">
        <v>0.11078378642675513</v>
      </c>
      <c r="BM30" s="1045">
        <v>-3.840475912067487E-3</v>
      </c>
    </row>
    <row r="31" spans="1:65" x14ac:dyDescent="0.25">
      <c r="B31" s="1060"/>
      <c r="C31" s="1060" t="s">
        <v>11</v>
      </c>
      <c r="D31" s="1044">
        <v>145</v>
      </c>
      <c r="E31" s="1044">
        <v>205</v>
      </c>
      <c r="F31" s="1044">
        <v>235</v>
      </c>
      <c r="G31" s="1044">
        <v>255</v>
      </c>
      <c r="H31" s="1044">
        <v>205</v>
      </c>
      <c r="I31" s="1044">
        <v>250</v>
      </c>
      <c r="J31" s="1093">
        <v>236.06440472937214</v>
      </c>
      <c r="K31" s="1044">
        <v>423.25148576526692</v>
      </c>
      <c r="L31" s="1044">
        <v>726.24189239153111</v>
      </c>
      <c r="M31" s="1044">
        <v>347.94947601211629</v>
      </c>
      <c r="N31" s="1045">
        <v>0.71586377559534697</v>
      </c>
      <c r="O31" s="1045">
        <v>-0.5208903814866549</v>
      </c>
      <c r="P31" s="1057"/>
      <c r="Q31" s="1046">
        <v>40</v>
      </c>
      <c r="R31" s="1046">
        <v>50</v>
      </c>
      <c r="S31" s="1046">
        <v>30</v>
      </c>
      <c r="T31" s="1046">
        <v>45</v>
      </c>
      <c r="U31" s="1046">
        <v>70</v>
      </c>
      <c r="V31" s="1046">
        <v>70</v>
      </c>
      <c r="W31" s="1046">
        <v>60</v>
      </c>
      <c r="X31" s="1046">
        <v>80</v>
      </c>
      <c r="Y31" s="1046">
        <v>60</v>
      </c>
      <c r="Z31" s="1046">
        <v>5</v>
      </c>
      <c r="AA31" s="1046">
        <v>40</v>
      </c>
      <c r="AB31" s="1046">
        <v>50</v>
      </c>
      <c r="AC31" s="1046">
        <v>45</v>
      </c>
      <c r="AD31" s="1046">
        <v>35</v>
      </c>
      <c r="AE31" s="1046">
        <v>60</v>
      </c>
      <c r="AF31" s="1046">
        <v>60</v>
      </c>
      <c r="AG31" s="1046">
        <v>65</v>
      </c>
      <c r="AH31" s="1046">
        <v>65</v>
      </c>
      <c r="AI31" s="1046">
        <v>120.00206236838314</v>
      </c>
      <c r="AJ31" s="1046">
        <v>32.405710671628768</v>
      </c>
      <c r="AK31" s="1046">
        <v>71.198000928352272</v>
      </c>
      <c r="AL31" s="1046">
        <v>12.458630761007953</v>
      </c>
      <c r="AM31" s="1046">
        <v>149.63877125966491</v>
      </c>
      <c r="AN31" s="1046">
        <v>66.163226907743521</v>
      </c>
      <c r="AO31" s="1046">
        <v>130.50600384603021</v>
      </c>
      <c r="AP31" s="1046">
        <v>76.943483751828296</v>
      </c>
      <c r="AQ31" s="1046">
        <v>317.74572706849671</v>
      </c>
      <c r="AR31" s="1046">
        <v>168.87180612712399</v>
      </c>
      <c r="AS31" s="1046">
        <v>163.87563206311188</v>
      </c>
      <c r="AT31" s="1045">
        <v>0.25569419975843299</v>
      </c>
      <c r="AU31" s="1045">
        <v>-2.958560211200123E-2</v>
      </c>
      <c r="AV31" s="1057"/>
      <c r="AW31" s="1046">
        <v>115</v>
      </c>
      <c r="AX31" s="1046">
        <v>90</v>
      </c>
      <c r="AY31" s="1046">
        <v>75</v>
      </c>
      <c r="AZ31" s="1046">
        <v>140</v>
      </c>
      <c r="BA31" s="1046">
        <v>140</v>
      </c>
      <c r="BB31" s="1046">
        <v>65</v>
      </c>
      <c r="BC31" s="1046">
        <v>90</v>
      </c>
      <c r="BD31" s="1046">
        <v>80</v>
      </c>
      <c r="BE31" s="1046">
        <v>120</v>
      </c>
      <c r="BF31" s="1046">
        <v>130</v>
      </c>
      <c r="BG31" s="1046">
        <v>152.4077730400119</v>
      </c>
      <c r="BH31" s="1046">
        <v>83.656631689360225</v>
      </c>
      <c r="BI31" s="1046">
        <v>215.80199816740844</v>
      </c>
      <c r="BJ31" s="1046">
        <v>207.44948759785851</v>
      </c>
      <c r="BK31" s="1046">
        <v>486.61753319562069</v>
      </c>
      <c r="BL31" s="1045">
        <v>1.2549259845968943</v>
      </c>
      <c r="BM31" s="1045">
        <v>1.3457157635353156</v>
      </c>
    </row>
    <row r="32" spans="1:65" x14ac:dyDescent="0.25">
      <c r="B32" s="1060"/>
      <c r="C32" s="1060" t="s">
        <v>58</v>
      </c>
      <c r="D32" s="1044">
        <v>220</v>
      </c>
      <c r="E32" s="1044">
        <v>225</v>
      </c>
      <c r="F32" s="1044">
        <v>240</v>
      </c>
      <c r="G32" s="1044">
        <v>235</v>
      </c>
      <c r="H32" s="1044">
        <v>235</v>
      </c>
      <c r="I32" s="1044">
        <v>235</v>
      </c>
      <c r="J32" s="1093">
        <v>248.88000000000008</v>
      </c>
      <c r="K32" s="1044">
        <v>238.93206947885432</v>
      </c>
      <c r="L32" s="1044">
        <v>247.44031179790068</v>
      </c>
      <c r="M32" s="1044">
        <v>253.68212864718029</v>
      </c>
      <c r="N32" s="1045">
        <v>3.5609461457409619E-2</v>
      </c>
      <c r="O32" s="1045">
        <v>2.522554552217704E-2</v>
      </c>
      <c r="P32" s="1057"/>
      <c r="Q32" s="1046">
        <v>45</v>
      </c>
      <c r="R32" s="1046">
        <v>65</v>
      </c>
      <c r="S32" s="1046">
        <v>50</v>
      </c>
      <c r="T32" s="1046">
        <v>65</v>
      </c>
      <c r="U32" s="1046">
        <v>45</v>
      </c>
      <c r="V32" s="1046">
        <v>65</v>
      </c>
      <c r="W32" s="1046">
        <v>50</v>
      </c>
      <c r="X32" s="1046">
        <v>70</v>
      </c>
      <c r="Y32" s="1046">
        <v>45</v>
      </c>
      <c r="Z32" s="1046">
        <v>75</v>
      </c>
      <c r="AA32" s="1046">
        <v>55</v>
      </c>
      <c r="AB32" s="1046">
        <v>70</v>
      </c>
      <c r="AC32" s="1046">
        <v>45</v>
      </c>
      <c r="AD32" s="1046">
        <v>70</v>
      </c>
      <c r="AE32" s="1046">
        <v>55</v>
      </c>
      <c r="AF32" s="1046">
        <v>70</v>
      </c>
      <c r="AG32" s="1046">
        <v>45</v>
      </c>
      <c r="AH32" s="1046">
        <v>70</v>
      </c>
      <c r="AI32" s="1046">
        <v>62.22000000000002</v>
      </c>
      <c r="AJ32" s="1046">
        <v>62.22000000000002</v>
      </c>
      <c r="AK32" s="1046">
        <v>62.22000000000002</v>
      </c>
      <c r="AL32" s="1046">
        <v>62.22000000000002</v>
      </c>
      <c r="AM32" s="1046">
        <v>59.733017369713579</v>
      </c>
      <c r="AN32" s="1046">
        <v>59.733017369713579</v>
      </c>
      <c r="AO32" s="1046">
        <v>59.733017369713579</v>
      </c>
      <c r="AP32" s="1046">
        <v>59.733017369713579</v>
      </c>
      <c r="AQ32" s="1046">
        <v>62.079224037202067</v>
      </c>
      <c r="AR32" s="1046">
        <v>58.90804997093629</v>
      </c>
      <c r="AS32" s="1046">
        <v>61.860077949475169</v>
      </c>
      <c r="AT32" s="1045">
        <v>3.5609461457409619E-2</v>
      </c>
      <c r="AU32" s="1045">
        <v>5.0112471555166627E-2</v>
      </c>
      <c r="AV32" s="1057"/>
      <c r="AW32" s="1046">
        <v>115</v>
      </c>
      <c r="AX32" s="1046">
        <v>110</v>
      </c>
      <c r="AY32" s="1046">
        <v>115</v>
      </c>
      <c r="AZ32" s="1046">
        <v>110</v>
      </c>
      <c r="BA32" s="1046">
        <v>120</v>
      </c>
      <c r="BB32" s="1046">
        <v>120</v>
      </c>
      <c r="BC32" s="1046">
        <v>125</v>
      </c>
      <c r="BD32" s="1046">
        <v>115</v>
      </c>
      <c r="BE32" s="1046">
        <v>125</v>
      </c>
      <c r="BF32" s="1046">
        <v>115</v>
      </c>
      <c r="BG32" s="1046">
        <v>124.44000000000004</v>
      </c>
      <c r="BH32" s="1046">
        <v>124.44000000000004</v>
      </c>
      <c r="BI32" s="1046">
        <v>119.46603473942716</v>
      </c>
      <c r="BJ32" s="1046">
        <v>119.46603473942716</v>
      </c>
      <c r="BK32" s="1046">
        <v>120.98727400813836</v>
      </c>
      <c r="BL32" s="1045">
        <v>1.2733654984274256E-2</v>
      </c>
      <c r="BM32" s="1045">
        <v>1.2733654984274256E-2</v>
      </c>
    </row>
    <row r="33" spans="1:66" x14ac:dyDescent="0.25">
      <c r="B33" s="1048"/>
      <c r="C33" s="1048" t="s">
        <v>2</v>
      </c>
      <c r="D33" s="1048">
        <v>420</v>
      </c>
      <c r="E33" s="1048">
        <v>440</v>
      </c>
      <c r="F33" s="1048">
        <v>440</v>
      </c>
      <c r="G33" s="1048">
        <v>485</v>
      </c>
      <c r="H33" s="1048">
        <v>500</v>
      </c>
      <c r="I33" s="1048">
        <v>525</v>
      </c>
      <c r="J33" s="1090">
        <v>584.81477950461931</v>
      </c>
      <c r="K33" s="1048">
        <v>501.14430276120225</v>
      </c>
      <c r="L33" s="1048">
        <v>560.98140174316222</v>
      </c>
      <c r="M33" s="1048">
        <v>627.20863853570336</v>
      </c>
      <c r="N33" s="1068">
        <v>0.11940093632167392</v>
      </c>
      <c r="O33" s="1068">
        <v>0.1180560292850179</v>
      </c>
      <c r="P33" s="1057"/>
      <c r="Q33" s="1048">
        <v>105</v>
      </c>
      <c r="R33" s="1048">
        <v>115</v>
      </c>
      <c r="S33" s="1048">
        <v>110</v>
      </c>
      <c r="T33" s="1048">
        <v>110</v>
      </c>
      <c r="U33" s="1048">
        <v>105</v>
      </c>
      <c r="V33" s="1048">
        <v>115</v>
      </c>
      <c r="W33" s="1048">
        <v>115</v>
      </c>
      <c r="X33" s="1048">
        <v>120</v>
      </c>
      <c r="Y33" s="1048">
        <v>120</v>
      </c>
      <c r="Z33" s="1048">
        <v>130</v>
      </c>
      <c r="AA33" s="1048">
        <v>125</v>
      </c>
      <c r="AB33" s="1048">
        <v>125</v>
      </c>
      <c r="AC33" s="1048">
        <v>125</v>
      </c>
      <c r="AD33" s="1048">
        <v>125</v>
      </c>
      <c r="AE33" s="1048">
        <v>130</v>
      </c>
      <c r="AF33" s="1048">
        <v>130</v>
      </c>
      <c r="AG33" s="1048">
        <v>130</v>
      </c>
      <c r="AH33" s="1048">
        <v>135</v>
      </c>
      <c r="AI33" s="1048">
        <v>146.50329249994707</v>
      </c>
      <c r="AJ33" s="1048">
        <v>146.37013800048385</v>
      </c>
      <c r="AK33" s="1048">
        <v>145.3049020047782</v>
      </c>
      <c r="AL33" s="1048">
        <v>146.63644699941028</v>
      </c>
      <c r="AM33" s="1048">
        <v>117.93030755819279</v>
      </c>
      <c r="AN33" s="1048">
        <v>103.9588738199059</v>
      </c>
      <c r="AO33" s="1048">
        <v>136.5037404962998</v>
      </c>
      <c r="AP33" s="1048">
        <v>142.75138088680376</v>
      </c>
      <c r="AQ33" s="1048">
        <v>143.5900672253824</v>
      </c>
      <c r="AR33" s="1048">
        <v>141.29006722538239</v>
      </c>
      <c r="AS33" s="1048">
        <v>138.89006722538238</v>
      </c>
      <c r="AT33" s="1068">
        <v>1.7481768048306812E-2</v>
      </c>
      <c r="AU33" s="1068">
        <v>-1.6986332069412802E-2</v>
      </c>
      <c r="AV33" s="1057"/>
      <c r="AW33" s="1048">
        <v>220</v>
      </c>
      <c r="AX33" s="1048">
        <v>220</v>
      </c>
      <c r="AY33" s="1048">
        <v>220</v>
      </c>
      <c r="AZ33" s="1048">
        <v>220</v>
      </c>
      <c r="BA33" s="1048">
        <v>235</v>
      </c>
      <c r="BB33" s="1048">
        <v>250</v>
      </c>
      <c r="BC33" s="1048">
        <v>250</v>
      </c>
      <c r="BD33" s="1048">
        <v>250</v>
      </c>
      <c r="BE33" s="1048">
        <v>260</v>
      </c>
      <c r="BF33" s="1048">
        <v>265</v>
      </c>
      <c r="BG33" s="1048">
        <v>292.87343050043091</v>
      </c>
      <c r="BH33" s="1048">
        <v>291.94134900418851</v>
      </c>
      <c r="BI33" s="1048">
        <v>221.8891813780987</v>
      </c>
      <c r="BJ33" s="1048">
        <v>279.25512138310353</v>
      </c>
      <c r="BK33" s="1048">
        <v>284.88013445076479</v>
      </c>
      <c r="BL33" s="1049">
        <v>0.28388474229092608</v>
      </c>
      <c r="BM33" s="1049">
        <v>2.0142918202543658E-2</v>
      </c>
    </row>
    <row r="34" spans="1:66" x14ac:dyDescent="0.25">
      <c r="B34" s="1065"/>
      <c r="C34" s="1065"/>
      <c r="D34" s="1065"/>
      <c r="E34" s="1065"/>
      <c r="F34" s="1065"/>
      <c r="G34" s="1065"/>
      <c r="H34" s="1065"/>
      <c r="I34" s="1065"/>
      <c r="J34" s="1097"/>
      <c r="K34" s="1065"/>
      <c r="L34" s="1065"/>
      <c r="M34" s="1065"/>
      <c r="N34" s="1105"/>
      <c r="O34" s="1051"/>
      <c r="P34" s="1057"/>
      <c r="Q34" s="1065"/>
      <c r="R34" s="1065"/>
      <c r="S34" s="1065"/>
      <c r="T34" s="1065"/>
      <c r="U34" s="1065"/>
      <c r="V34" s="1065"/>
      <c r="W34" s="1065"/>
      <c r="X34" s="1065"/>
      <c r="Y34" s="1065"/>
      <c r="Z34" s="1065"/>
      <c r="AA34" s="1065"/>
      <c r="AB34" s="1065"/>
      <c r="AC34" s="1065"/>
      <c r="AD34" s="1065"/>
      <c r="AE34" s="1065"/>
      <c r="AF34" s="1065"/>
      <c r="AG34" s="1065"/>
      <c r="AH34" s="1065"/>
      <c r="AI34" s="1065"/>
      <c r="AJ34" s="1065"/>
      <c r="AK34" s="1065"/>
      <c r="AL34" s="1065"/>
      <c r="AM34" s="1065"/>
      <c r="AN34" s="1065"/>
      <c r="AO34" s="1065"/>
      <c r="AP34" s="1065"/>
      <c r="AQ34" s="1065"/>
      <c r="AR34" s="1065"/>
      <c r="AS34" s="1065"/>
      <c r="AT34" s="1051"/>
      <c r="AU34" s="1051"/>
      <c r="AV34" s="1057"/>
      <c r="AW34" s="1065"/>
      <c r="AX34" s="1065"/>
      <c r="AY34" s="1065"/>
      <c r="AZ34" s="1065"/>
      <c r="BA34" s="1065"/>
      <c r="BB34" s="1065"/>
      <c r="BC34" s="1065"/>
      <c r="BD34" s="1065"/>
      <c r="BE34" s="1065"/>
      <c r="BF34" s="1065"/>
      <c r="BG34" s="1065"/>
      <c r="BH34" s="1065"/>
      <c r="BI34" s="1065"/>
      <c r="BJ34" s="1065"/>
      <c r="BK34" s="1065"/>
      <c r="BL34" s="1045"/>
      <c r="BM34" s="1045"/>
    </row>
    <row r="35" spans="1:66" x14ac:dyDescent="0.25">
      <c r="B35" s="1029" t="s">
        <v>3</v>
      </c>
      <c r="C35" s="1036"/>
      <c r="D35" s="1036">
        <v>935</v>
      </c>
      <c r="E35" s="1036">
        <v>150</v>
      </c>
      <c r="F35" s="1036">
        <v>305</v>
      </c>
      <c r="G35" s="1036">
        <v>535</v>
      </c>
      <c r="H35" s="1036">
        <v>275</v>
      </c>
      <c r="I35" s="1036">
        <v>15</v>
      </c>
      <c r="J35" s="1037">
        <v>1253.3257669468919</v>
      </c>
      <c r="K35" s="1036">
        <v>1553.6031345174943</v>
      </c>
      <c r="L35" s="1036">
        <v>224.99861526311707</v>
      </c>
      <c r="M35" s="1036">
        <v>302.01958442989599</v>
      </c>
      <c r="N35" s="1042">
        <v>-0.85517626074242226</v>
      </c>
      <c r="O35" s="1042">
        <v>0.34231752527325265</v>
      </c>
      <c r="P35" s="1057"/>
      <c r="Q35" s="1036">
        <v>-175</v>
      </c>
      <c r="R35" s="1036">
        <v>0</v>
      </c>
      <c r="S35" s="1036">
        <v>-10</v>
      </c>
      <c r="T35" s="1036">
        <v>115</v>
      </c>
      <c r="U35" s="1036">
        <v>285</v>
      </c>
      <c r="V35" s="1036">
        <v>-95</v>
      </c>
      <c r="W35" s="1036">
        <v>165</v>
      </c>
      <c r="X35" s="1036">
        <v>95</v>
      </c>
      <c r="Y35" s="1036">
        <v>50</v>
      </c>
      <c r="Z35" s="1036">
        <v>225</v>
      </c>
      <c r="AA35" s="1036">
        <v>80</v>
      </c>
      <c r="AB35" s="1036">
        <v>105</v>
      </c>
      <c r="AC35" s="1036">
        <v>-10</v>
      </c>
      <c r="AD35" s="1036">
        <v>100</v>
      </c>
      <c r="AE35" s="1036">
        <v>60</v>
      </c>
      <c r="AF35" s="1036">
        <v>-55</v>
      </c>
      <c r="AG35" s="1036">
        <v>65</v>
      </c>
      <c r="AH35" s="1036">
        <v>-65</v>
      </c>
      <c r="AI35" s="1036">
        <v>794.24448288801239</v>
      </c>
      <c r="AJ35" s="1036">
        <v>126.32217089883892</v>
      </c>
      <c r="AK35" s="1036">
        <v>250.89736904452838</v>
      </c>
      <c r="AL35" s="1036">
        <v>81.861744115512124</v>
      </c>
      <c r="AM35" s="1036">
        <v>71.261129587265231</v>
      </c>
      <c r="AN35" s="1036">
        <v>384.65316331498724</v>
      </c>
      <c r="AO35" s="1036">
        <v>962.05790788193235</v>
      </c>
      <c r="AP35" s="1036">
        <v>135.63178408161619</v>
      </c>
      <c r="AQ35" s="1036">
        <v>162.2141533496391</v>
      </c>
      <c r="AR35" s="1036">
        <v>189.14070000776152</v>
      </c>
      <c r="AS35" s="1036">
        <v>-245.77998806616313</v>
      </c>
      <c r="AT35" s="1042" t="s">
        <v>157</v>
      </c>
      <c r="AU35" s="1042" t="s">
        <v>157</v>
      </c>
      <c r="AV35" s="1057"/>
      <c r="AW35" s="1036">
        <v>325</v>
      </c>
      <c r="AX35" s="1036">
        <v>-175</v>
      </c>
      <c r="AY35" s="1036">
        <v>105</v>
      </c>
      <c r="AZ35" s="1036">
        <v>190</v>
      </c>
      <c r="BA35" s="1036">
        <v>260</v>
      </c>
      <c r="BB35" s="1036">
        <v>275</v>
      </c>
      <c r="BC35" s="1036">
        <v>185</v>
      </c>
      <c r="BD35" s="1036">
        <v>90</v>
      </c>
      <c r="BE35" s="1036">
        <v>5</v>
      </c>
      <c r="BF35" s="1036">
        <v>0</v>
      </c>
      <c r="BG35" s="1036">
        <v>920.56665378685125</v>
      </c>
      <c r="BH35" s="1036">
        <v>332.7591131600405</v>
      </c>
      <c r="BI35" s="1036">
        <v>455.91429290225244</v>
      </c>
      <c r="BJ35" s="1036">
        <v>1097.6896919635485</v>
      </c>
      <c r="BK35" s="1036">
        <v>351.35485335740066</v>
      </c>
      <c r="BL35" s="1042">
        <v>-0.22934012197610398</v>
      </c>
      <c r="BM35" s="1042">
        <v>-0.67991422719029393</v>
      </c>
    </row>
    <row r="36" spans="1:66" x14ac:dyDescent="0.25">
      <c r="B36" s="1060"/>
      <c r="C36" s="1060" t="s">
        <v>42</v>
      </c>
      <c r="D36" s="1044">
        <v>-5</v>
      </c>
      <c r="E36" s="1044">
        <v>50</v>
      </c>
      <c r="F36" s="1044">
        <v>525</v>
      </c>
      <c r="G36" s="1044">
        <v>460</v>
      </c>
      <c r="H36" s="1044">
        <v>215</v>
      </c>
      <c r="I36" s="1044">
        <v>280</v>
      </c>
      <c r="J36" s="1093">
        <v>282.56181880054447</v>
      </c>
      <c r="K36" s="1044">
        <v>586.06889965169353</v>
      </c>
      <c r="L36" s="1044">
        <v>364.99861526311707</v>
      </c>
      <c r="M36" s="1044">
        <v>402.01958442989599</v>
      </c>
      <c r="N36" s="1045">
        <v>-0.37720869426779113</v>
      </c>
      <c r="O36" s="1045">
        <v>0.10142769758206227</v>
      </c>
      <c r="P36" s="1057"/>
      <c r="Q36" s="1044">
        <v>15</v>
      </c>
      <c r="R36" s="1044">
        <v>40</v>
      </c>
      <c r="S36" s="1044">
        <v>45</v>
      </c>
      <c r="T36" s="1044">
        <v>75</v>
      </c>
      <c r="U36" s="1044">
        <v>180</v>
      </c>
      <c r="V36" s="1044">
        <v>220</v>
      </c>
      <c r="W36" s="1044">
        <v>150</v>
      </c>
      <c r="X36" s="1044">
        <v>115</v>
      </c>
      <c r="Y36" s="1044">
        <v>80</v>
      </c>
      <c r="Z36" s="1044">
        <v>115</v>
      </c>
      <c r="AA36" s="1044">
        <v>30</v>
      </c>
      <c r="AB36" s="1044">
        <v>75</v>
      </c>
      <c r="AC36" s="1044">
        <v>45</v>
      </c>
      <c r="AD36" s="1044">
        <v>65</v>
      </c>
      <c r="AE36" s="1044">
        <v>85</v>
      </c>
      <c r="AF36" s="1044">
        <v>70</v>
      </c>
      <c r="AG36" s="1044">
        <v>70</v>
      </c>
      <c r="AH36" s="1044">
        <v>50</v>
      </c>
      <c r="AI36" s="1044">
        <v>110.98504998977324</v>
      </c>
      <c r="AJ36" s="1044">
        <v>89.279700168659957</v>
      </c>
      <c r="AK36" s="1044">
        <v>53.747914245097618</v>
      </c>
      <c r="AL36" s="1044">
        <v>28.54915439701367</v>
      </c>
      <c r="AM36" s="1044">
        <v>304.85849182404206</v>
      </c>
      <c r="AN36" s="1044">
        <v>123.48182395183488</v>
      </c>
      <c r="AO36" s="1044">
        <v>97.266656863017545</v>
      </c>
      <c r="AP36" s="1044">
        <v>60.462777361105566</v>
      </c>
      <c r="AQ36" s="1044">
        <v>22.823681893629129</v>
      </c>
      <c r="AR36" s="1044">
        <v>109.26122521673182</v>
      </c>
      <c r="AS36" s="1044">
        <v>121.69868817056208</v>
      </c>
      <c r="AT36" s="1045">
        <v>0.25118609085076926</v>
      </c>
      <c r="AU36" s="1045">
        <v>0.11383235845249917</v>
      </c>
      <c r="AV36" s="1057"/>
      <c r="AW36" s="1046">
        <v>-5</v>
      </c>
      <c r="AX36" s="1046">
        <v>55</v>
      </c>
      <c r="AY36" s="1046">
        <v>120</v>
      </c>
      <c r="AZ36" s="1046">
        <v>400</v>
      </c>
      <c r="BA36" s="1046">
        <v>265</v>
      </c>
      <c r="BB36" s="1046">
        <v>195</v>
      </c>
      <c r="BC36" s="1046">
        <v>105</v>
      </c>
      <c r="BD36" s="1046">
        <v>110</v>
      </c>
      <c r="BE36" s="1046">
        <v>155</v>
      </c>
      <c r="BF36" s="1046">
        <v>120</v>
      </c>
      <c r="BG36" s="1046">
        <v>200.2647501584332</v>
      </c>
      <c r="BH36" s="1046">
        <v>82.297068642111284</v>
      </c>
      <c r="BI36" s="1046">
        <v>428.34031577587695</v>
      </c>
      <c r="BJ36" s="1046">
        <v>157.72943422412311</v>
      </c>
      <c r="BK36" s="1046">
        <v>132.08490711036094</v>
      </c>
      <c r="BL36" s="1045">
        <v>-0.69163559383592432</v>
      </c>
      <c r="BM36" s="1045">
        <v>-0.16258555189720003</v>
      </c>
    </row>
    <row r="37" spans="1:66" x14ac:dyDescent="0.25">
      <c r="B37" s="1060"/>
      <c r="C37" s="1060" t="s">
        <v>43</v>
      </c>
      <c r="D37" s="1044">
        <v>905</v>
      </c>
      <c r="E37" s="1044">
        <v>215</v>
      </c>
      <c r="F37" s="1044">
        <v>-240</v>
      </c>
      <c r="G37" s="1044">
        <v>-10</v>
      </c>
      <c r="H37" s="1044">
        <v>105</v>
      </c>
      <c r="I37" s="1044">
        <v>-245</v>
      </c>
      <c r="J37" s="1093">
        <v>990.97841441220169</v>
      </c>
      <c r="K37" s="1044">
        <v>509.15035047979933</v>
      </c>
      <c r="L37" s="1044">
        <v>-40</v>
      </c>
      <c r="M37" s="1044">
        <v>50</v>
      </c>
      <c r="N37" s="1045" t="s">
        <v>157</v>
      </c>
      <c r="O37" s="1045" t="s">
        <v>157</v>
      </c>
      <c r="P37" s="1057"/>
      <c r="Q37" s="1044">
        <v>-95</v>
      </c>
      <c r="R37" s="1044">
        <v>-30</v>
      </c>
      <c r="S37" s="1044">
        <v>-50</v>
      </c>
      <c r="T37" s="1044">
        <v>45</v>
      </c>
      <c r="U37" s="1044">
        <v>110</v>
      </c>
      <c r="V37" s="1044">
        <v>-345</v>
      </c>
      <c r="W37" s="1044">
        <v>-25</v>
      </c>
      <c r="X37" s="1044">
        <v>-15</v>
      </c>
      <c r="Y37" s="1044">
        <v>-85</v>
      </c>
      <c r="Z37" s="1044">
        <v>115</v>
      </c>
      <c r="AA37" s="1044">
        <v>60</v>
      </c>
      <c r="AB37" s="1044">
        <v>30</v>
      </c>
      <c r="AC37" s="1044">
        <v>-40</v>
      </c>
      <c r="AD37" s="1044">
        <v>55</v>
      </c>
      <c r="AE37" s="1044">
        <v>-15</v>
      </c>
      <c r="AF37" s="1044">
        <v>-125</v>
      </c>
      <c r="AG37" s="1044">
        <v>5</v>
      </c>
      <c r="AH37" s="1044">
        <v>-115</v>
      </c>
      <c r="AI37" s="1044">
        <v>686.97300068000004</v>
      </c>
      <c r="AJ37" s="1044">
        <v>49.912458320000034</v>
      </c>
      <c r="AK37" s="1044">
        <v>206.80744894799926</v>
      </c>
      <c r="AL37" s="1044">
        <v>47.285506464202307</v>
      </c>
      <c r="AM37" s="1044">
        <v>-213.15535744631916</v>
      </c>
      <c r="AN37" s="1044">
        <v>123.02622064660919</v>
      </c>
      <c r="AO37" s="1044">
        <v>523.23912059950851</v>
      </c>
      <c r="AP37" s="1044">
        <v>76.04036668000073</v>
      </c>
      <c r="AQ37" s="1044">
        <v>105.98809943999893</v>
      </c>
      <c r="AR37" s="1044">
        <v>30.869707080000413</v>
      </c>
      <c r="AS37" s="1044">
        <v>-194.52159502399996</v>
      </c>
      <c r="AT37" s="1045" t="s">
        <v>157</v>
      </c>
      <c r="AU37" s="1045" t="s">
        <v>157</v>
      </c>
      <c r="AV37" s="1057"/>
      <c r="AW37" s="1046">
        <v>340</v>
      </c>
      <c r="AX37" s="1046">
        <v>-125</v>
      </c>
      <c r="AY37" s="1046">
        <v>-5</v>
      </c>
      <c r="AZ37" s="1046">
        <v>-235</v>
      </c>
      <c r="BA37" s="1046">
        <v>-40</v>
      </c>
      <c r="BB37" s="1046">
        <v>30</v>
      </c>
      <c r="BC37" s="1046">
        <v>90</v>
      </c>
      <c r="BD37" s="1046">
        <v>15</v>
      </c>
      <c r="BE37" s="1046">
        <v>-140</v>
      </c>
      <c r="BF37" s="1046">
        <v>-110</v>
      </c>
      <c r="BG37" s="1046">
        <v>736.88545900000008</v>
      </c>
      <c r="BH37" s="1046">
        <v>254.09295541220158</v>
      </c>
      <c r="BI37" s="1046">
        <v>-90.129136799709968</v>
      </c>
      <c r="BJ37" s="1046">
        <v>599.27948727950923</v>
      </c>
      <c r="BK37" s="1046">
        <v>136.85780651999934</v>
      </c>
      <c r="BL37" s="1045" t="s">
        <v>157</v>
      </c>
      <c r="BM37" s="1045">
        <v>-0.77162941594867629</v>
      </c>
    </row>
    <row r="38" spans="1:66" x14ac:dyDescent="0.25">
      <c r="B38" s="1060"/>
      <c r="C38" s="1060" t="s">
        <v>37</v>
      </c>
      <c r="D38" s="1044">
        <v>35</v>
      </c>
      <c r="E38" s="1044">
        <v>-115</v>
      </c>
      <c r="F38" s="1044">
        <v>20</v>
      </c>
      <c r="G38" s="1044">
        <v>85</v>
      </c>
      <c r="H38" s="1044">
        <v>-45</v>
      </c>
      <c r="I38" s="1044">
        <v>-20</v>
      </c>
      <c r="J38" s="1093">
        <v>-20.21446626585432</v>
      </c>
      <c r="K38" s="1044">
        <v>458.38388438600157</v>
      </c>
      <c r="L38" s="1044">
        <v>-100</v>
      </c>
      <c r="M38" s="1044">
        <v>-150</v>
      </c>
      <c r="N38" s="1045" t="s">
        <v>157</v>
      </c>
      <c r="O38" s="1045" t="s">
        <v>157</v>
      </c>
      <c r="P38" s="1057"/>
      <c r="Q38" s="1044">
        <v>-95</v>
      </c>
      <c r="R38" s="1044">
        <v>-10</v>
      </c>
      <c r="S38" s="1044">
        <v>-5</v>
      </c>
      <c r="T38" s="1044">
        <v>-5</v>
      </c>
      <c r="U38" s="1044">
        <v>-5</v>
      </c>
      <c r="V38" s="1044">
        <v>30</v>
      </c>
      <c r="W38" s="1044">
        <v>40</v>
      </c>
      <c r="X38" s="1044">
        <v>-5</v>
      </c>
      <c r="Y38" s="1044">
        <v>55</v>
      </c>
      <c r="Z38" s="1044">
        <v>-5</v>
      </c>
      <c r="AA38" s="1044">
        <v>-10</v>
      </c>
      <c r="AB38" s="1044">
        <v>0</v>
      </c>
      <c r="AC38" s="1044">
        <v>-15</v>
      </c>
      <c r="AD38" s="1044">
        <v>-20</v>
      </c>
      <c r="AE38" s="1044">
        <v>-10</v>
      </c>
      <c r="AF38" s="1044">
        <v>0</v>
      </c>
      <c r="AG38" s="1044">
        <v>-10</v>
      </c>
      <c r="AH38" s="1044">
        <v>0</v>
      </c>
      <c r="AI38" s="1044">
        <v>-3.7135677817608959</v>
      </c>
      <c r="AJ38" s="1044">
        <v>-12.869987589821081</v>
      </c>
      <c r="AK38" s="1044">
        <v>-9.6579941485684895</v>
      </c>
      <c r="AL38" s="1044">
        <v>6.0270832542961434</v>
      </c>
      <c r="AM38" s="1044">
        <v>-20.442004790457666</v>
      </c>
      <c r="AN38" s="1044">
        <v>138.14511871654315</v>
      </c>
      <c r="AO38" s="1044">
        <v>341.55213041940618</v>
      </c>
      <c r="AP38" s="1044">
        <v>-0.87135995949008427</v>
      </c>
      <c r="AQ38" s="1044">
        <v>33.40237201601105</v>
      </c>
      <c r="AR38" s="1044">
        <v>49.009767711029298</v>
      </c>
      <c r="AS38" s="1044">
        <v>-172.95708121272526</v>
      </c>
      <c r="AT38" s="1045" t="s">
        <v>157</v>
      </c>
      <c r="AU38" s="1045" t="s">
        <v>157</v>
      </c>
      <c r="AV38" s="1057"/>
      <c r="AW38" s="1046">
        <v>-10</v>
      </c>
      <c r="AX38" s="1046">
        <v>-105</v>
      </c>
      <c r="AY38" s="1046">
        <v>-10</v>
      </c>
      <c r="AZ38" s="1046">
        <v>25</v>
      </c>
      <c r="BA38" s="1046">
        <v>35</v>
      </c>
      <c r="BB38" s="1046">
        <v>50</v>
      </c>
      <c r="BC38" s="1046">
        <v>-10</v>
      </c>
      <c r="BD38" s="1046">
        <v>-35</v>
      </c>
      <c r="BE38" s="1046">
        <v>-10</v>
      </c>
      <c r="BF38" s="1046">
        <v>-10</v>
      </c>
      <c r="BG38" s="1046">
        <v>-16.583555371581976</v>
      </c>
      <c r="BH38" s="1046">
        <v>-3.630910894272346</v>
      </c>
      <c r="BI38" s="1046">
        <v>117.70311392608548</v>
      </c>
      <c r="BJ38" s="1046">
        <v>340.68077045991612</v>
      </c>
      <c r="BK38" s="1046">
        <v>82.412139727040341</v>
      </c>
      <c r="BL38" s="1045">
        <v>-0.29983042097940549</v>
      </c>
      <c r="BM38" s="1045">
        <v>-0.7580957104923044</v>
      </c>
    </row>
    <row r="39" spans="1:66" x14ac:dyDescent="0.25">
      <c r="B39" s="1029"/>
      <c r="C39" s="1036"/>
      <c r="D39" s="1036"/>
      <c r="E39" s="1036"/>
      <c r="F39" s="1036"/>
      <c r="G39" s="1036"/>
      <c r="H39" s="1036"/>
      <c r="I39" s="1036"/>
      <c r="J39" s="1037"/>
      <c r="K39" s="1036"/>
      <c r="L39" s="1036"/>
      <c r="M39" s="1036"/>
      <c r="N39" s="1103"/>
      <c r="O39" s="1042"/>
      <c r="P39" s="1057"/>
      <c r="Q39" s="1057"/>
      <c r="R39" s="1057"/>
      <c r="S39" s="1057"/>
      <c r="T39" s="1057"/>
      <c r="U39" s="1057"/>
      <c r="V39" s="1057"/>
      <c r="W39" s="1057"/>
      <c r="X39" s="1057"/>
      <c r="Y39" s="1057"/>
      <c r="Z39" s="1057"/>
      <c r="AA39" s="1057"/>
      <c r="AB39" s="1057"/>
      <c r="AC39" s="1057"/>
      <c r="AD39" s="1057"/>
      <c r="AE39" s="1057"/>
      <c r="AF39" s="1057"/>
      <c r="AG39" s="1057"/>
      <c r="AH39" s="1057"/>
      <c r="AI39" s="1057"/>
      <c r="AJ39" s="1057"/>
      <c r="AK39" s="1057"/>
      <c r="AL39" s="1057"/>
      <c r="AM39" s="1057"/>
      <c r="AN39" s="1057"/>
      <c r="AO39" s="1057"/>
      <c r="AP39" s="1057"/>
      <c r="AQ39" s="1057"/>
      <c r="AR39" s="1057"/>
      <c r="AS39" s="1057"/>
      <c r="AT39" s="1042"/>
      <c r="AU39" s="1042"/>
      <c r="AV39" s="1057"/>
      <c r="AW39" s="1036"/>
      <c r="AX39" s="1046"/>
      <c r="AY39" s="1046"/>
      <c r="AZ39" s="1046"/>
      <c r="BA39" s="1046"/>
      <c r="BB39" s="1046"/>
      <c r="BC39" s="1046"/>
      <c r="BD39" s="1046"/>
      <c r="BE39" s="1046"/>
      <c r="BF39" s="1046"/>
      <c r="BG39" s="1046"/>
      <c r="BH39" s="1046"/>
      <c r="BI39" s="1046"/>
      <c r="BJ39" s="1046"/>
      <c r="BK39" s="1046"/>
      <c r="BL39" s="1045"/>
      <c r="BM39" s="1045"/>
      <c r="BN39" s="1069"/>
    </row>
    <row r="40" spans="1:66" x14ac:dyDescent="0.25">
      <c r="B40" s="1052" t="s">
        <v>26</v>
      </c>
      <c r="C40" s="1053"/>
      <c r="D40" s="1053">
        <v>8575</v>
      </c>
      <c r="E40" s="1053">
        <v>8080</v>
      </c>
      <c r="F40" s="1053">
        <v>8230</v>
      </c>
      <c r="G40" s="1053">
        <v>8350</v>
      </c>
      <c r="H40" s="1053">
        <v>7855</v>
      </c>
      <c r="I40" s="1053">
        <v>7375</v>
      </c>
      <c r="J40" s="1054">
        <v>8315.2835766600529</v>
      </c>
      <c r="K40" s="1053">
        <v>7725.711072327892</v>
      </c>
      <c r="L40" s="1053">
        <v>7344.7372377579604</v>
      </c>
      <c r="M40" s="1053">
        <v>7598.1149272159564</v>
      </c>
      <c r="N40" s="1055">
        <v>-4.9312462115559952E-2</v>
      </c>
      <c r="O40" s="1055">
        <v>3.4497856254874115E-2</v>
      </c>
      <c r="P40" s="1057"/>
      <c r="Q40" s="1053">
        <v>1730</v>
      </c>
      <c r="R40" s="1053">
        <v>1935</v>
      </c>
      <c r="S40" s="1053">
        <v>2010</v>
      </c>
      <c r="T40" s="1053">
        <v>2080</v>
      </c>
      <c r="U40" s="1053">
        <v>2310</v>
      </c>
      <c r="V40" s="1053">
        <v>1885</v>
      </c>
      <c r="W40" s="1053">
        <v>2075</v>
      </c>
      <c r="X40" s="1053">
        <v>2075</v>
      </c>
      <c r="Y40" s="1053">
        <v>1955</v>
      </c>
      <c r="Z40" s="1053">
        <v>2210</v>
      </c>
      <c r="AA40" s="1053">
        <v>1995</v>
      </c>
      <c r="AB40" s="1053">
        <v>1965</v>
      </c>
      <c r="AC40" s="1053">
        <v>1805</v>
      </c>
      <c r="AD40" s="1053">
        <v>2075</v>
      </c>
      <c r="AE40" s="1053">
        <v>1935</v>
      </c>
      <c r="AF40" s="1053">
        <v>1825</v>
      </c>
      <c r="AG40" s="1053">
        <v>1845</v>
      </c>
      <c r="AH40" s="1053">
        <v>1785</v>
      </c>
      <c r="AI40" s="1053">
        <v>2642.0443770456855</v>
      </c>
      <c r="AJ40" s="1053">
        <v>1933.1348327656003</v>
      </c>
      <c r="AK40" s="1053">
        <v>1980.3941522817495</v>
      </c>
      <c r="AL40" s="1053">
        <v>1759.687712075337</v>
      </c>
      <c r="AM40" s="1053">
        <v>1669.2641361844683</v>
      </c>
      <c r="AN40" s="1053">
        <v>1542.5960690643326</v>
      </c>
      <c r="AO40" s="1053">
        <v>2614.754026388131</v>
      </c>
      <c r="AP40" s="1053">
        <v>1899.0976910392662</v>
      </c>
      <c r="AQ40" s="1053">
        <v>2077.8313400072288</v>
      </c>
      <c r="AR40" s="1053">
        <v>1966.5157936327741</v>
      </c>
      <c r="AS40" s="1053">
        <v>1456.8015268021209</v>
      </c>
      <c r="AT40" s="1055">
        <v>-0.44285331924148075</v>
      </c>
      <c r="AU40" s="1055">
        <v>-0.25919663014200889</v>
      </c>
      <c r="AV40" s="1057"/>
      <c r="AW40" s="1053">
        <v>4405</v>
      </c>
      <c r="AX40" s="1053">
        <v>3675</v>
      </c>
      <c r="AY40" s="1053">
        <v>4090</v>
      </c>
      <c r="AZ40" s="1053">
        <v>4195</v>
      </c>
      <c r="BA40" s="1053">
        <v>4150</v>
      </c>
      <c r="BB40" s="1053">
        <v>4165</v>
      </c>
      <c r="BC40" s="1053">
        <v>3960</v>
      </c>
      <c r="BD40" s="1053">
        <v>3880</v>
      </c>
      <c r="BE40" s="1053">
        <v>3760</v>
      </c>
      <c r="BF40" s="1053">
        <v>3630</v>
      </c>
      <c r="BG40" s="1053">
        <v>4575.1792098112855</v>
      </c>
      <c r="BH40" s="1053">
        <v>3740.0818643570865</v>
      </c>
      <c r="BI40" s="1053">
        <v>3211.8602052488009</v>
      </c>
      <c r="BJ40" s="1053">
        <v>4513.8517174273975</v>
      </c>
      <c r="BK40" s="1053">
        <v>4044.347133640003</v>
      </c>
      <c r="BL40" s="1055">
        <v>0.25919151992691258</v>
      </c>
      <c r="BM40" s="1055">
        <v>-0.10401417972475657</v>
      </c>
    </row>
    <row r="41" spans="1:66" x14ac:dyDescent="0.25">
      <c r="B41" s="1029"/>
      <c r="C41" s="1070"/>
      <c r="D41" s="1070"/>
      <c r="E41" s="1070"/>
      <c r="F41" s="1070"/>
      <c r="G41" s="1070"/>
      <c r="H41" s="1070"/>
      <c r="I41" s="1070"/>
      <c r="J41" s="1037"/>
      <c r="K41" s="1070"/>
      <c r="L41" s="1070"/>
      <c r="M41" s="1070"/>
      <c r="N41" s="1106"/>
      <c r="O41" s="1042"/>
      <c r="P41" s="1057"/>
      <c r="Q41" s="1070"/>
      <c r="R41" s="1070"/>
      <c r="S41" s="1070"/>
      <c r="T41" s="1070"/>
      <c r="U41" s="1070"/>
      <c r="V41" s="1070"/>
      <c r="W41" s="1070"/>
      <c r="X41" s="1070"/>
      <c r="Y41" s="1070"/>
      <c r="Z41" s="1070"/>
      <c r="AA41" s="1070"/>
      <c r="AB41" s="1070"/>
      <c r="AC41" s="1070"/>
      <c r="AD41" s="1070"/>
      <c r="AE41" s="1070"/>
      <c r="AF41" s="1070"/>
      <c r="AG41" s="1070"/>
      <c r="AH41" s="1070"/>
      <c r="AI41" s="1070"/>
      <c r="AJ41" s="1070"/>
      <c r="AK41" s="1070"/>
      <c r="AL41" s="1070"/>
      <c r="AM41" s="1070"/>
      <c r="AN41" s="1070"/>
      <c r="AO41" s="1070"/>
      <c r="AP41" s="1070"/>
      <c r="AQ41" s="1070"/>
      <c r="AR41" s="1070"/>
      <c r="AS41" s="1070"/>
      <c r="AT41" s="1042"/>
      <c r="AU41" s="1042"/>
      <c r="AV41" s="1057"/>
      <c r="BL41" s="1045"/>
      <c r="BM41" s="1045"/>
    </row>
    <row r="42" spans="1:66" x14ac:dyDescent="0.25">
      <c r="B42" s="1071" t="s">
        <v>7</v>
      </c>
      <c r="C42" s="1072"/>
      <c r="D42" s="1072">
        <v>-740</v>
      </c>
      <c r="E42" s="1072">
        <v>-820</v>
      </c>
      <c r="F42" s="1072">
        <v>-335</v>
      </c>
      <c r="G42" s="1072">
        <v>-435</v>
      </c>
      <c r="H42" s="1072">
        <v>200</v>
      </c>
      <c r="I42" s="1072">
        <v>695</v>
      </c>
      <c r="J42" s="1073">
        <v>-95.939059225072924</v>
      </c>
      <c r="K42" s="1072">
        <v>-904.47071812733884</v>
      </c>
      <c r="L42" s="1072">
        <v>769.00141676523435</v>
      </c>
      <c r="M42" s="1072">
        <v>637.05171554093067</v>
      </c>
      <c r="N42" s="1074" t="s">
        <v>157</v>
      </c>
      <c r="O42" s="1074">
        <v>-0.17158577129720187</v>
      </c>
      <c r="P42" s="1057"/>
      <c r="Q42" s="1072">
        <v>215</v>
      </c>
      <c r="R42" s="1072">
        <v>-85</v>
      </c>
      <c r="S42" s="1072">
        <v>-155</v>
      </c>
      <c r="T42" s="1072">
        <v>-65</v>
      </c>
      <c r="U42" s="1072">
        <v>-215</v>
      </c>
      <c r="V42" s="1072">
        <v>55</v>
      </c>
      <c r="W42" s="1072">
        <v>-255</v>
      </c>
      <c r="X42" s="1072">
        <v>115</v>
      </c>
      <c r="Y42" s="1072">
        <v>70</v>
      </c>
      <c r="Z42" s="1072">
        <v>-330</v>
      </c>
      <c r="AA42" s="1072">
        <v>-210</v>
      </c>
      <c r="AB42" s="1072">
        <v>145</v>
      </c>
      <c r="AC42" s="1072">
        <v>230</v>
      </c>
      <c r="AD42" s="1072">
        <v>40</v>
      </c>
      <c r="AE42" s="1072">
        <v>-180</v>
      </c>
      <c r="AF42" s="1072">
        <v>315</v>
      </c>
      <c r="AG42" s="1072">
        <v>290</v>
      </c>
      <c r="AH42" s="1072">
        <v>255</v>
      </c>
      <c r="AI42" s="1072">
        <v>-777.13410359787213</v>
      </c>
      <c r="AJ42" s="1072">
        <v>254.50472458835497</v>
      </c>
      <c r="AK42" s="1072">
        <v>37.863566771965679</v>
      </c>
      <c r="AL42" s="1072">
        <v>388.84925550415892</v>
      </c>
      <c r="AM42" s="1072">
        <v>71.244201446230591</v>
      </c>
      <c r="AN42" s="1072">
        <v>-205.97232545799602</v>
      </c>
      <c r="AO42" s="1072">
        <v>-703.73768780493651</v>
      </c>
      <c r="AP42" s="1072">
        <v>-66.004966071975332</v>
      </c>
      <c r="AQ42" s="1072">
        <v>-128.64022057119473</v>
      </c>
      <c r="AR42" s="1072">
        <v>114.37899594416331</v>
      </c>
      <c r="AS42" s="1072">
        <v>592.3740749353401</v>
      </c>
      <c r="AT42" s="1074" t="s">
        <v>157</v>
      </c>
      <c r="AU42" s="1074" t="s">
        <v>158</v>
      </c>
      <c r="AV42" s="1057"/>
      <c r="AW42" s="1072">
        <v>-940</v>
      </c>
      <c r="AX42" s="1072">
        <v>120</v>
      </c>
      <c r="AY42" s="1072">
        <v>-220</v>
      </c>
      <c r="AZ42" s="1072">
        <v>-160</v>
      </c>
      <c r="BA42" s="1072">
        <v>-140</v>
      </c>
      <c r="BB42" s="1072">
        <v>-260</v>
      </c>
      <c r="BC42" s="1072">
        <v>-65</v>
      </c>
      <c r="BD42" s="1072">
        <v>270</v>
      </c>
      <c r="BE42" s="1072">
        <v>135</v>
      </c>
      <c r="BF42" s="1072">
        <v>545</v>
      </c>
      <c r="BG42" s="1072">
        <v>-522.62937900951692</v>
      </c>
      <c r="BH42" s="1072">
        <v>426.71282227612483</v>
      </c>
      <c r="BI42" s="1072">
        <v>-134.72812401176543</v>
      </c>
      <c r="BJ42" s="1072">
        <v>-769.74265387691185</v>
      </c>
      <c r="BK42" s="1072">
        <v>-14.261224627031424</v>
      </c>
      <c r="BL42" s="1074" t="s">
        <v>157</v>
      </c>
      <c r="BM42" s="1074" t="s">
        <v>157</v>
      </c>
    </row>
    <row r="43" spans="1:66" x14ac:dyDescent="0.25">
      <c r="A43" s="1079"/>
      <c r="B43" s="1079"/>
      <c r="C43" s="1077"/>
      <c r="D43" s="1077"/>
      <c r="E43" s="1077"/>
      <c r="F43" s="1077"/>
      <c r="G43" s="1077"/>
      <c r="H43" s="1077"/>
      <c r="I43" s="1077"/>
      <c r="J43" s="1097"/>
      <c r="K43" s="1077"/>
      <c r="L43" s="1077"/>
      <c r="M43" s="1077"/>
      <c r="N43" s="1107"/>
      <c r="O43" s="1051"/>
      <c r="P43" s="1057"/>
      <c r="Q43" s="1079"/>
      <c r="R43" s="1079"/>
      <c r="S43" s="1079"/>
      <c r="T43" s="1079"/>
      <c r="U43" s="1079"/>
      <c r="V43" s="1079"/>
      <c r="W43" s="1079"/>
      <c r="X43" s="1079"/>
      <c r="Y43" s="1079"/>
      <c r="Z43" s="1079"/>
      <c r="AA43" s="1079"/>
      <c r="AB43" s="1079"/>
      <c r="AC43" s="1079"/>
      <c r="AD43" s="1079"/>
      <c r="AE43" s="1079"/>
      <c r="AF43" s="1079"/>
      <c r="AG43" s="1079"/>
      <c r="AH43" s="1079"/>
      <c r="AI43" s="1079"/>
      <c r="AJ43" s="1079"/>
      <c r="AK43" s="1079"/>
      <c r="AL43" s="1079"/>
      <c r="AM43" s="1079"/>
      <c r="AN43" s="1079"/>
      <c r="AO43" s="1079"/>
      <c r="AP43" s="1079"/>
      <c r="AQ43" s="1079"/>
      <c r="AR43" s="1079"/>
      <c r="AS43" s="1079"/>
      <c r="AT43" s="1078"/>
      <c r="AU43" s="1078"/>
      <c r="AV43" s="1057"/>
      <c r="AW43" s="1044"/>
      <c r="AX43" s="1044"/>
      <c r="AY43" s="1044"/>
      <c r="AZ43" s="1044"/>
      <c r="BA43" s="1044"/>
      <c r="BB43" s="1044"/>
      <c r="BC43" s="1044"/>
      <c r="BD43" s="1044"/>
      <c r="BE43" s="1044"/>
      <c r="BF43" s="1044"/>
      <c r="BG43" s="1044"/>
      <c r="BH43" s="1044"/>
      <c r="BI43" s="1044"/>
      <c r="BJ43" s="1044"/>
      <c r="BK43" s="1044"/>
      <c r="BL43" s="1079"/>
      <c r="BM43" s="1079"/>
    </row>
    <row r="44" spans="1:66" x14ac:dyDescent="0.25">
      <c r="B44" s="1071" t="s">
        <v>38</v>
      </c>
      <c r="C44" s="1072"/>
      <c r="D44" s="1072" t="s">
        <v>159</v>
      </c>
      <c r="E44" s="1072">
        <v>2580</v>
      </c>
      <c r="F44" s="1072">
        <v>2245</v>
      </c>
      <c r="G44" s="1072">
        <v>1810</v>
      </c>
      <c r="H44" s="1072">
        <v>2010</v>
      </c>
      <c r="I44" s="1072">
        <v>2705</v>
      </c>
      <c r="J44" s="1072" t="s">
        <v>160</v>
      </c>
      <c r="K44" s="1072">
        <v>2649.5902226475882</v>
      </c>
      <c r="L44" s="1072">
        <v>3418.5916394128226</v>
      </c>
      <c r="M44" s="1072">
        <v>4055.6433549537533</v>
      </c>
      <c r="N44" s="1074">
        <v>0.2902340936315857</v>
      </c>
      <c r="O44" s="1074">
        <v>0.18634917028298559</v>
      </c>
      <c r="P44" s="1057"/>
      <c r="Q44" s="1075"/>
      <c r="R44" s="1075"/>
      <c r="S44" s="1075"/>
      <c r="T44" s="1075"/>
      <c r="U44" s="1075"/>
      <c r="V44" s="1075"/>
      <c r="W44" s="1075"/>
      <c r="X44" s="1075"/>
      <c r="Y44" s="1075"/>
      <c r="Z44" s="1075"/>
      <c r="AA44" s="1075"/>
      <c r="AB44" s="1075"/>
      <c r="AC44" s="1075"/>
      <c r="AD44" s="1075"/>
      <c r="AE44" s="1075"/>
      <c r="AF44" s="1075"/>
      <c r="AG44" s="1075"/>
      <c r="AH44" s="1075"/>
      <c r="AI44" s="1075"/>
      <c r="AJ44" s="1075"/>
      <c r="AK44" s="1075"/>
      <c r="AL44" s="1075"/>
      <c r="AM44" s="1075"/>
      <c r="AN44" s="1075"/>
      <c r="AO44" s="1075"/>
      <c r="AP44" s="1075"/>
      <c r="AQ44" s="1075"/>
      <c r="AR44" s="1075"/>
      <c r="AS44" s="1075"/>
      <c r="AT44" s="1081"/>
      <c r="AU44" s="1081"/>
      <c r="AV44" s="1057"/>
      <c r="AW44" s="1075"/>
      <c r="AX44" s="1075"/>
      <c r="AY44" s="1075"/>
      <c r="AZ44" s="1075"/>
      <c r="BA44" s="1075"/>
      <c r="BB44" s="1075"/>
      <c r="BC44" s="1075"/>
      <c r="BD44" s="1075"/>
      <c r="BE44" s="1075"/>
      <c r="BF44" s="1075"/>
      <c r="BG44" s="1075"/>
      <c r="BH44" s="1075"/>
      <c r="BI44" s="1075"/>
      <c r="BJ44" s="1075"/>
      <c r="BK44" s="1075"/>
      <c r="BL44" s="1082"/>
      <c r="BM44" s="1082"/>
    </row>
    <row r="45" spans="1:66" x14ac:dyDescent="0.25">
      <c r="A45" s="1079"/>
      <c r="B45" s="1079"/>
      <c r="C45" s="1057"/>
      <c r="D45" s="1057"/>
      <c r="E45" s="1057"/>
      <c r="F45" s="1057"/>
      <c r="G45" s="1057"/>
      <c r="H45" s="1057"/>
      <c r="I45" s="1079"/>
      <c r="J45" s="1058"/>
      <c r="K45" s="1057"/>
      <c r="L45" s="1057"/>
      <c r="M45" s="1057"/>
      <c r="N45" s="1057"/>
      <c r="O45" s="1057"/>
      <c r="P45" s="1057"/>
      <c r="Q45" s="1057"/>
      <c r="R45" s="1057"/>
      <c r="S45" s="1057"/>
      <c r="T45" s="1057"/>
      <c r="U45" s="1057"/>
      <c r="V45" s="1057"/>
      <c r="W45" s="1057"/>
      <c r="X45" s="1057"/>
      <c r="Y45" s="1057"/>
      <c r="Z45" s="1057"/>
      <c r="AA45" s="1057"/>
      <c r="AB45" s="1057"/>
      <c r="AC45" s="1057"/>
      <c r="AD45" s="1057"/>
      <c r="AE45" s="1057"/>
      <c r="AF45" s="1057"/>
      <c r="AG45" s="1057"/>
      <c r="AH45" s="1057"/>
      <c r="AI45" s="1057"/>
      <c r="AJ45" s="1057"/>
      <c r="AK45" s="1057"/>
      <c r="AL45" s="1057"/>
      <c r="AM45" s="1057"/>
      <c r="AN45" s="1057"/>
      <c r="AO45" s="1057"/>
      <c r="AP45" s="1057"/>
      <c r="AQ45" s="1057"/>
      <c r="AR45" s="1057"/>
      <c r="AS45" s="1057"/>
      <c r="AT45" s="1056"/>
      <c r="AU45" s="1056"/>
      <c r="AV45" s="1057"/>
      <c r="AW45" s="1079"/>
      <c r="AX45" s="1079"/>
      <c r="AY45" s="1079"/>
      <c r="AZ45" s="1079"/>
      <c r="BA45" s="1079"/>
      <c r="BB45" s="1079"/>
      <c r="BC45" s="1079"/>
      <c r="BD45" s="1079"/>
      <c r="BE45" s="1079"/>
      <c r="BF45" s="1079"/>
      <c r="BG45" s="1079"/>
      <c r="BH45" s="1079"/>
      <c r="BI45" s="1079"/>
      <c r="BJ45" s="1079"/>
      <c r="BK45" s="1079"/>
      <c r="BL45" s="1079"/>
      <c r="BM45" s="1079"/>
    </row>
    <row r="46" spans="1:66" x14ac:dyDescent="0.25">
      <c r="B46" s="1079" t="s">
        <v>170</v>
      </c>
      <c r="N46" s="1031"/>
      <c r="O46" s="1031"/>
    </row>
    <row r="47" spans="1:66" x14ac:dyDescent="0.25">
      <c r="B47" s="1079" t="s">
        <v>161</v>
      </c>
      <c r="E47" s="1083"/>
      <c r="AW47" s="1083"/>
      <c r="BL47" s="1083"/>
      <c r="BM47" s="1083"/>
    </row>
    <row r="48" spans="1:66" x14ac:dyDescent="0.25">
      <c r="B48" s="1079" t="s">
        <v>162</v>
      </c>
      <c r="P48" s="1083"/>
      <c r="AV48" s="1083"/>
    </row>
    <row r="49" spans="2:45" x14ac:dyDescent="0.25">
      <c r="B49" s="1079" t="s">
        <v>163</v>
      </c>
      <c r="Q49" s="1083"/>
      <c r="R49" s="1083"/>
      <c r="S49" s="1083"/>
      <c r="T49" s="1083"/>
      <c r="U49" s="1083"/>
      <c r="V49" s="1083"/>
      <c r="W49" s="1083"/>
      <c r="X49" s="1083"/>
      <c r="Y49" s="1083"/>
      <c r="Z49" s="1083"/>
      <c r="AA49" s="1083"/>
      <c r="AB49" s="1083"/>
      <c r="AC49" s="1083"/>
      <c r="AD49" s="1083"/>
      <c r="AE49" s="1083"/>
      <c r="AF49" s="1083"/>
      <c r="AG49" s="1083"/>
      <c r="AH49" s="1083"/>
      <c r="AI49" s="1083"/>
      <c r="AJ49" s="1083"/>
      <c r="AK49" s="1083"/>
      <c r="AL49" s="1083"/>
      <c r="AM49" s="1083"/>
      <c r="AN49" s="1083"/>
      <c r="AO49" s="1083"/>
      <c r="AP49" s="1083"/>
      <c r="AQ49" s="1083"/>
      <c r="AR49" s="1083"/>
      <c r="AS49" s="1083"/>
    </row>
    <row r="50" spans="2:45" x14ac:dyDescent="0.25">
      <c r="B50" s="1079" t="s">
        <v>164</v>
      </c>
    </row>
    <row r="51" spans="2:45" x14ac:dyDescent="0.25">
      <c r="B51" s="1079" t="s">
        <v>165</v>
      </c>
      <c r="Q51" s="1083"/>
      <c r="R51" s="1083"/>
      <c r="S51" s="1083"/>
      <c r="T51" s="1083"/>
      <c r="U51" s="1083"/>
      <c r="V51" s="1083"/>
      <c r="W51" s="1083"/>
      <c r="X51" s="1083"/>
      <c r="Y51" s="1083"/>
      <c r="Z51" s="1083"/>
      <c r="AA51" s="1083"/>
      <c r="AB51" s="1083"/>
      <c r="AC51" s="1083"/>
      <c r="AD51" s="1083"/>
      <c r="AE51" s="1083"/>
      <c r="AF51" s="1083"/>
      <c r="AG51" s="1083"/>
      <c r="AH51" s="1083"/>
      <c r="AI51" s="1083"/>
      <c r="AJ51" s="1083"/>
      <c r="AK51" s="1083"/>
      <c r="AL51" s="1083"/>
      <c r="AM51" s="1083"/>
      <c r="AN51" s="1083"/>
      <c r="AO51" s="1083"/>
      <c r="AP51" s="1083"/>
      <c r="AQ51" s="1083"/>
      <c r="AR51" s="1083"/>
      <c r="AS51" s="1083"/>
    </row>
    <row r="52" spans="2:45" x14ac:dyDescent="0.25">
      <c r="B52" s="1079" t="s">
        <v>166</v>
      </c>
    </row>
  </sheetData>
  <phoneticPr fontId="24" type="noConversion"/>
  <pageMargins left="0.7" right="0.7" top="0.75" bottom="0.75" header="0.3" footer="0.3"/>
  <pageSetup orientation="portrait" horizontalDpi="90" verticalDpi="9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BAED7-A678-40B8-83B5-7EE701C32705}">
  <dimension ref="A1:BH63"/>
  <sheetViews>
    <sheetView showGridLines="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N56" sqref="N56"/>
    </sheetView>
  </sheetViews>
  <sheetFormatPr defaultColWidth="9.28515625" defaultRowHeight="11.25" x14ac:dyDescent="0.2"/>
  <cols>
    <col min="1" max="1" width="9.28515625" style="1079"/>
    <col min="2" max="2" width="30.42578125" style="1079" bestFit="1" customWidth="1"/>
    <col min="3" max="12" width="7.7109375" style="1060" customWidth="1"/>
    <col min="13" max="14" width="9.140625" style="1060" customWidth="1"/>
    <col min="15" max="15" width="4.28515625" style="1079" customWidth="1"/>
    <col min="16" max="17" width="6.85546875" style="1079" customWidth="1"/>
    <col min="18" max="18" width="6.7109375" style="1079" customWidth="1"/>
    <col min="19" max="44" width="6.85546875" style="1079" customWidth="1"/>
    <col min="45" max="45" width="4.28515625" style="1079" customWidth="1"/>
    <col min="46" max="60" width="6.7109375" style="1079" customWidth="1"/>
    <col min="61" max="16384" width="9.28515625" style="1079"/>
  </cols>
  <sheetData>
    <row r="1" spans="1:60" x14ac:dyDescent="0.2">
      <c r="B1" s="1029" t="s">
        <v>150</v>
      </c>
      <c r="M1" s="1150"/>
      <c r="O1" s="1154"/>
    </row>
    <row r="2" spans="1:60" s="1115" customFormat="1" ht="33.75" x14ac:dyDescent="0.25">
      <c r="A2" s="1088"/>
      <c r="B2" s="1029" t="s">
        <v>120</v>
      </c>
      <c r="C2" s="1035">
        <v>2013</v>
      </c>
      <c r="D2" s="1035">
        <v>2014</v>
      </c>
      <c r="E2" s="1035">
        <v>2015</v>
      </c>
      <c r="F2" s="1035">
        <v>2016</v>
      </c>
      <c r="G2" s="1035">
        <v>2017</v>
      </c>
      <c r="H2" s="1035">
        <v>2018</v>
      </c>
      <c r="I2" s="1035">
        <v>2019</v>
      </c>
      <c r="J2" s="1035">
        <v>2020</v>
      </c>
      <c r="K2" s="1035" t="s">
        <v>122</v>
      </c>
      <c r="L2" s="1035" t="s">
        <v>154</v>
      </c>
      <c r="M2" s="1101" t="s">
        <v>138</v>
      </c>
      <c r="N2" s="1101" t="s">
        <v>155</v>
      </c>
      <c r="O2" s="1155"/>
      <c r="P2" s="1088" t="s">
        <v>20</v>
      </c>
      <c r="Q2" s="1088" t="s">
        <v>34</v>
      </c>
      <c r="R2" s="1101" t="s">
        <v>45</v>
      </c>
      <c r="S2" s="1088" t="s">
        <v>46</v>
      </c>
      <c r="T2" s="1088" t="s">
        <v>48</v>
      </c>
      <c r="U2" s="1088" t="s">
        <v>49</v>
      </c>
      <c r="V2" s="1088" t="s">
        <v>53</v>
      </c>
      <c r="W2" s="1088" t="s">
        <v>54</v>
      </c>
      <c r="X2" s="1088" t="s">
        <v>55</v>
      </c>
      <c r="Y2" s="1088" t="s">
        <v>56</v>
      </c>
      <c r="Z2" s="1088" t="s">
        <v>60</v>
      </c>
      <c r="AA2" s="1088" t="s">
        <v>61</v>
      </c>
      <c r="AB2" s="1088" t="s">
        <v>62</v>
      </c>
      <c r="AC2" s="1088" t="s">
        <v>63</v>
      </c>
      <c r="AD2" s="1088" t="s">
        <v>67</v>
      </c>
      <c r="AE2" s="1088" t="s">
        <v>70</v>
      </c>
      <c r="AF2" s="1088" t="s">
        <v>74</v>
      </c>
      <c r="AG2" s="1088" t="s">
        <v>80</v>
      </c>
      <c r="AH2" s="1088" t="s">
        <v>82</v>
      </c>
      <c r="AI2" s="1088" t="s">
        <v>88</v>
      </c>
      <c r="AJ2" s="1088" t="s">
        <v>89</v>
      </c>
      <c r="AK2" s="1088" t="s">
        <v>87</v>
      </c>
      <c r="AL2" s="1088" t="s">
        <v>90</v>
      </c>
      <c r="AM2" s="1088" t="s">
        <v>107</v>
      </c>
      <c r="AN2" s="1088" t="s">
        <v>124</v>
      </c>
      <c r="AO2" s="1088" t="s">
        <v>132</v>
      </c>
      <c r="AP2" s="1088" t="s">
        <v>141</v>
      </c>
      <c r="AQ2" s="1088" t="s">
        <v>146</v>
      </c>
      <c r="AR2" s="1088" t="s">
        <v>151</v>
      </c>
      <c r="AS2" s="1155"/>
      <c r="AT2" s="1088" t="s">
        <v>39</v>
      </c>
      <c r="AU2" s="1088" t="s">
        <v>40</v>
      </c>
      <c r="AV2" s="1088" t="s">
        <v>47</v>
      </c>
      <c r="AW2" s="1088" t="s">
        <v>50</v>
      </c>
      <c r="AX2" s="1088" t="s">
        <v>57</v>
      </c>
      <c r="AY2" s="1088" t="s">
        <v>59</v>
      </c>
      <c r="AZ2" s="1088" t="s">
        <v>64</v>
      </c>
      <c r="BA2" s="1088" t="s">
        <v>66</v>
      </c>
      <c r="BB2" s="1088" t="s">
        <v>71</v>
      </c>
      <c r="BC2" s="1088" t="s">
        <v>81</v>
      </c>
      <c r="BD2" s="1088" t="s">
        <v>93</v>
      </c>
      <c r="BE2" s="1088" t="s">
        <v>94</v>
      </c>
      <c r="BF2" s="1088" t="s">
        <v>109</v>
      </c>
      <c r="BG2" s="1088" t="s">
        <v>134</v>
      </c>
      <c r="BH2" s="1088" t="s">
        <v>147</v>
      </c>
    </row>
    <row r="3" spans="1:60" x14ac:dyDescent="0.2">
      <c r="B3" s="1060"/>
      <c r="C3" s="1044"/>
      <c r="D3" s="1044"/>
      <c r="E3" s="1044"/>
      <c r="F3" s="1044"/>
      <c r="G3" s="1044"/>
      <c r="H3" s="1044"/>
      <c r="I3" s="1044"/>
      <c r="J3" s="1044"/>
      <c r="K3" s="1044"/>
      <c r="L3" s="1044"/>
      <c r="M3" s="1116"/>
      <c r="N3" s="1116"/>
      <c r="P3" s="1117"/>
      <c r="Q3" s="1118"/>
      <c r="R3" s="1118"/>
      <c r="S3" s="1118"/>
      <c r="T3" s="1118"/>
      <c r="U3" s="1118"/>
      <c r="V3" s="1118"/>
      <c r="W3" s="1118"/>
      <c r="X3" s="1118"/>
      <c r="Y3" s="1118"/>
      <c r="Z3" s="1118"/>
      <c r="AA3" s="1118"/>
      <c r="AB3" s="1118"/>
      <c r="AC3" s="1118"/>
      <c r="AD3" s="1118"/>
      <c r="AE3" s="1118"/>
      <c r="AF3" s="1118"/>
      <c r="AG3" s="1118"/>
      <c r="AH3" s="1118"/>
      <c r="AI3" s="1118"/>
      <c r="AJ3" s="1118"/>
      <c r="AK3" s="1118"/>
      <c r="AL3" s="1118"/>
      <c r="AM3" s="1118"/>
      <c r="AN3" s="1118"/>
      <c r="AO3" s="1118"/>
      <c r="AP3" s="1118"/>
      <c r="AQ3" s="1118"/>
      <c r="AR3" s="1118"/>
      <c r="AT3" s="1119"/>
      <c r="AU3" s="1119"/>
      <c r="AV3" s="1119"/>
      <c r="AW3" s="1119"/>
      <c r="AX3" s="1119"/>
      <c r="AY3" s="1119"/>
      <c r="AZ3" s="1119"/>
      <c r="BA3" s="1119"/>
      <c r="BB3" s="1119"/>
      <c r="BC3" s="1119"/>
      <c r="BD3" s="1119"/>
      <c r="BE3" s="1119"/>
      <c r="BF3" s="1119"/>
      <c r="BG3" s="1119"/>
      <c r="BH3" s="1119"/>
    </row>
    <row r="4" spans="1:60" x14ac:dyDescent="0.2">
      <c r="B4" s="1113" t="s">
        <v>27</v>
      </c>
      <c r="C4" s="1036">
        <v>3130</v>
      </c>
      <c r="D4" s="1036">
        <v>3240</v>
      </c>
      <c r="E4" s="1036">
        <v>3250</v>
      </c>
      <c r="F4" s="1036">
        <v>3360</v>
      </c>
      <c r="G4" s="1036">
        <v>3295</v>
      </c>
      <c r="H4" s="1036">
        <v>3105</v>
      </c>
      <c r="I4" s="1036">
        <v>2835.5739677697402</v>
      </c>
      <c r="J4" s="1036">
        <v>2364.8272559827278</v>
      </c>
      <c r="K4" s="1036">
        <v>2704.3696703304458</v>
      </c>
      <c r="L4" s="1036">
        <v>3237.010132974644</v>
      </c>
      <c r="M4" s="1129">
        <v>0.1435802185925914</v>
      </c>
      <c r="N4" s="1129">
        <v>0.19695549335868523</v>
      </c>
      <c r="O4" s="1065"/>
      <c r="P4" s="1122">
        <v>760</v>
      </c>
      <c r="Q4" s="1122">
        <v>810</v>
      </c>
      <c r="R4" s="1122">
        <v>860</v>
      </c>
      <c r="S4" s="1122">
        <v>855</v>
      </c>
      <c r="T4" s="1122">
        <v>795</v>
      </c>
      <c r="U4" s="1122">
        <v>840</v>
      </c>
      <c r="V4" s="1122">
        <v>860</v>
      </c>
      <c r="W4" s="1122">
        <v>865</v>
      </c>
      <c r="X4" s="1122">
        <v>780</v>
      </c>
      <c r="Y4" s="1122">
        <v>840</v>
      </c>
      <c r="Z4" s="1122">
        <v>845</v>
      </c>
      <c r="AA4" s="1122">
        <v>825</v>
      </c>
      <c r="AB4" s="1122">
        <v>785</v>
      </c>
      <c r="AC4" s="1122">
        <v>840</v>
      </c>
      <c r="AD4" s="1122">
        <v>795</v>
      </c>
      <c r="AE4" s="1122">
        <v>810</v>
      </c>
      <c r="AF4" s="1122">
        <v>730</v>
      </c>
      <c r="AG4" s="1122">
        <v>770</v>
      </c>
      <c r="AH4" s="1122">
        <v>752.05024816679497</v>
      </c>
      <c r="AI4" s="1122">
        <v>735.52022193989444</v>
      </c>
      <c r="AJ4" s="1122">
        <v>667.77584308232053</v>
      </c>
      <c r="AK4" s="1122">
        <v>680.2276545807307</v>
      </c>
      <c r="AL4" s="1122">
        <v>637.19817377916615</v>
      </c>
      <c r="AM4" s="1122">
        <v>380.90527853130845</v>
      </c>
      <c r="AN4" s="1122">
        <v>638.12331418121039</v>
      </c>
      <c r="AO4" s="1122">
        <v>708.60048949104259</v>
      </c>
      <c r="AP4" s="1122">
        <v>724.64282679331109</v>
      </c>
      <c r="AQ4" s="1122">
        <v>652.92115547168669</v>
      </c>
      <c r="AR4" s="1122">
        <v>617.05225320915213</v>
      </c>
      <c r="AS4" s="1065"/>
      <c r="AT4" s="1157">
        <v>1670</v>
      </c>
      <c r="AU4" s="1157">
        <v>1570</v>
      </c>
      <c r="AV4" s="1157">
        <v>1715</v>
      </c>
      <c r="AW4" s="1157">
        <v>1635</v>
      </c>
      <c r="AX4" s="1157">
        <v>1725</v>
      </c>
      <c r="AY4" s="1157">
        <v>1620</v>
      </c>
      <c r="AZ4" s="1157">
        <v>1670</v>
      </c>
      <c r="BA4" s="1157">
        <v>1625</v>
      </c>
      <c r="BB4" s="1157">
        <v>1605</v>
      </c>
      <c r="BC4" s="1157">
        <v>1500</v>
      </c>
      <c r="BD4" s="1157">
        <v>1487.5704701066893</v>
      </c>
      <c r="BE4" s="1157">
        <v>1348.0034976630513</v>
      </c>
      <c r="BF4" s="1157">
        <v>1018.1034523104746</v>
      </c>
      <c r="BG4" s="1157">
        <v>1346.7238036722529</v>
      </c>
      <c r="BH4" s="1157">
        <v>1377.5639822649978</v>
      </c>
    </row>
    <row r="5" spans="1:60" x14ac:dyDescent="0.2">
      <c r="B5" s="1060" t="s">
        <v>15</v>
      </c>
      <c r="C5" s="1044">
        <v>425</v>
      </c>
      <c r="D5" s="1044">
        <v>465</v>
      </c>
      <c r="E5" s="1044">
        <v>480</v>
      </c>
      <c r="F5" s="1044">
        <v>410</v>
      </c>
      <c r="G5" s="1044">
        <v>390</v>
      </c>
      <c r="H5" s="1044">
        <v>390</v>
      </c>
      <c r="I5" s="1044">
        <v>340.6285887491901</v>
      </c>
      <c r="J5" s="1044">
        <v>298.15252728801539</v>
      </c>
      <c r="K5" s="1044">
        <v>390.07883291310628</v>
      </c>
      <c r="L5" s="1044"/>
      <c r="M5" s="1116"/>
      <c r="N5" s="1116"/>
      <c r="O5" s="1044"/>
      <c r="P5" s="1117"/>
      <c r="Q5" s="1117"/>
      <c r="R5" s="1117"/>
      <c r="S5" s="1117"/>
      <c r="T5" s="1117"/>
      <c r="U5" s="1117"/>
      <c r="V5" s="1117"/>
      <c r="W5" s="1117"/>
      <c r="X5" s="1117"/>
      <c r="Y5" s="1117"/>
      <c r="Z5" s="1117"/>
      <c r="AA5" s="1117"/>
      <c r="AB5" s="1117"/>
      <c r="AC5" s="1117"/>
      <c r="AD5" s="1117"/>
      <c r="AE5" s="1117"/>
      <c r="AF5" s="1117"/>
      <c r="AG5" s="1117"/>
      <c r="AH5" s="1117"/>
      <c r="AI5" s="1117"/>
      <c r="AJ5" s="1117"/>
      <c r="AK5" s="1117"/>
      <c r="AL5" s="1117"/>
      <c r="AM5" s="1117"/>
      <c r="AN5" s="1117"/>
      <c r="AO5" s="1117"/>
      <c r="AP5" s="1117"/>
      <c r="AQ5" s="1117"/>
      <c r="AR5" s="1117"/>
      <c r="AS5" s="1044"/>
      <c r="AT5" s="1044"/>
      <c r="AU5" s="1044"/>
      <c r="AV5" s="1044"/>
      <c r="AW5" s="1044"/>
      <c r="AX5" s="1044"/>
      <c r="AY5" s="1044"/>
      <c r="AZ5" s="1044"/>
      <c r="BA5" s="1044"/>
      <c r="BB5" s="1044"/>
      <c r="BC5" s="1044"/>
      <c r="BD5" s="1044"/>
      <c r="BE5" s="1044"/>
      <c r="BF5" s="1044"/>
      <c r="BG5" s="1044"/>
      <c r="BH5" s="1044"/>
    </row>
    <row r="6" spans="1:60" x14ac:dyDescent="0.2">
      <c r="B6" s="1060" t="s">
        <v>16</v>
      </c>
      <c r="C6" s="1044">
        <v>1350</v>
      </c>
      <c r="D6" s="1044">
        <v>1395</v>
      </c>
      <c r="E6" s="1044">
        <v>1450</v>
      </c>
      <c r="F6" s="1044">
        <v>1640</v>
      </c>
      <c r="G6" s="1044">
        <v>1550</v>
      </c>
      <c r="H6" s="1044">
        <v>1330</v>
      </c>
      <c r="I6" s="1044">
        <v>1445.2890922895751</v>
      </c>
      <c r="J6" s="1044">
        <v>1078.4922426687176</v>
      </c>
      <c r="K6" s="1044">
        <v>1071.8986917647305</v>
      </c>
      <c r="L6" s="1044"/>
      <c r="M6" s="1116"/>
      <c r="N6" s="1116"/>
      <c r="O6" s="1044"/>
      <c r="P6" s="1117"/>
      <c r="Q6" s="1117"/>
      <c r="R6" s="1117"/>
      <c r="S6" s="1117"/>
      <c r="T6" s="1117"/>
      <c r="U6" s="1117"/>
      <c r="V6" s="1117"/>
      <c r="W6" s="1117"/>
      <c r="X6" s="1117"/>
      <c r="Y6" s="1117"/>
      <c r="Z6" s="1117"/>
      <c r="AA6" s="1117"/>
      <c r="AB6" s="1117"/>
      <c r="AC6" s="1117"/>
      <c r="AD6" s="1117"/>
      <c r="AE6" s="1117"/>
      <c r="AF6" s="1117"/>
      <c r="AG6" s="1117"/>
      <c r="AH6" s="1117"/>
      <c r="AI6" s="1117"/>
      <c r="AJ6" s="1117"/>
      <c r="AK6" s="1117"/>
      <c r="AL6" s="1117"/>
      <c r="AM6" s="1117"/>
      <c r="AN6" s="1117"/>
      <c r="AO6" s="1117"/>
      <c r="AP6" s="1117"/>
      <c r="AQ6" s="1117"/>
      <c r="AR6" s="1117"/>
      <c r="AS6" s="1044"/>
      <c r="AT6" s="1044"/>
      <c r="AU6" s="1044"/>
      <c r="AV6" s="1044"/>
      <c r="AW6" s="1044"/>
      <c r="AX6" s="1044"/>
      <c r="AY6" s="1044"/>
      <c r="AZ6" s="1044"/>
      <c r="BA6" s="1044"/>
      <c r="BB6" s="1044"/>
      <c r="BC6" s="1044"/>
      <c r="BD6" s="1044"/>
      <c r="BE6" s="1044"/>
      <c r="BF6" s="1044"/>
      <c r="BG6" s="1044"/>
      <c r="BH6" s="1044"/>
    </row>
    <row r="7" spans="1:60" x14ac:dyDescent="0.2">
      <c r="B7" s="1060" t="s">
        <v>17</v>
      </c>
      <c r="C7" s="1044">
        <v>585</v>
      </c>
      <c r="D7" s="1044">
        <v>585</v>
      </c>
      <c r="E7" s="1044">
        <v>510</v>
      </c>
      <c r="F7" s="1044">
        <v>450</v>
      </c>
      <c r="G7" s="1044">
        <v>435</v>
      </c>
      <c r="H7" s="1044">
        <v>430</v>
      </c>
      <c r="I7" s="1044">
        <v>306.18472354777208</v>
      </c>
      <c r="J7" s="1044">
        <v>245.30010147201497</v>
      </c>
      <c r="K7" s="1044">
        <v>267.40410308839085</v>
      </c>
      <c r="L7" s="1044"/>
      <c r="M7" s="1116"/>
      <c r="N7" s="1116"/>
      <c r="O7" s="1044"/>
      <c r="P7" s="1117"/>
      <c r="Q7" s="1117"/>
      <c r="R7" s="1117"/>
      <c r="S7" s="1117"/>
      <c r="T7" s="1117"/>
      <c r="U7" s="1117"/>
      <c r="V7" s="1117"/>
      <c r="W7" s="1117"/>
      <c r="X7" s="1117"/>
      <c r="Y7" s="1117"/>
      <c r="Z7" s="1117"/>
      <c r="AA7" s="1117"/>
      <c r="AB7" s="1117"/>
      <c r="AC7" s="1117"/>
      <c r="AD7" s="1117"/>
      <c r="AE7" s="1117"/>
      <c r="AF7" s="1117"/>
      <c r="AG7" s="1117"/>
      <c r="AH7" s="1117"/>
      <c r="AI7" s="1117"/>
      <c r="AJ7" s="1117"/>
      <c r="AK7" s="1117"/>
      <c r="AL7" s="1117"/>
      <c r="AM7" s="1117"/>
      <c r="AN7" s="1117"/>
      <c r="AO7" s="1117"/>
      <c r="AP7" s="1117"/>
      <c r="AQ7" s="1117"/>
      <c r="AR7" s="1117"/>
      <c r="AS7" s="1044"/>
      <c r="AT7" s="1044"/>
      <c r="AU7" s="1044"/>
      <c r="AV7" s="1044"/>
      <c r="AW7" s="1044"/>
      <c r="AX7" s="1044"/>
      <c r="AY7" s="1044"/>
      <c r="AZ7" s="1044"/>
      <c r="BA7" s="1044"/>
      <c r="BB7" s="1044"/>
      <c r="BC7" s="1044"/>
      <c r="BD7" s="1044"/>
      <c r="BE7" s="1044"/>
      <c r="BF7" s="1044"/>
      <c r="BG7" s="1044"/>
      <c r="BH7" s="1044"/>
    </row>
    <row r="8" spans="1:60" x14ac:dyDescent="0.2">
      <c r="B8" s="1060" t="s">
        <v>18</v>
      </c>
      <c r="C8" s="1044">
        <v>130</v>
      </c>
      <c r="D8" s="1044">
        <v>125</v>
      </c>
      <c r="E8" s="1044">
        <v>145</v>
      </c>
      <c r="F8" s="1044">
        <v>195</v>
      </c>
      <c r="G8" s="1044">
        <v>230</v>
      </c>
      <c r="H8" s="1044">
        <v>220</v>
      </c>
      <c r="I8" s="1044">
        <v>185.44277886955069</v>
      </c>
      <c r="J8" s="1044">
        <v>280.41234139153664</v>
      </c>
      <c r="K8" s="1044">
        <v>397.93760259131795</v>
      </c>
      <c r="L8" s="1044"/>
      <c r="M8" s="1116"/>
      <c r="N8" s="1116"/>
      <c r="O8" s="1044"/>
      <c r="P8" s="1117"/>
      <c r="Q8" s="1117"/>
      <c r="R8" s="1117"/>
      <c r="S8" s="1117"/>
      <c r="T8" s="1117"/>
      <c r="U8" s="1117"/>
      <c r="V8" s="1117"/>
      <c r="W8" s="1117"/>
      <c r="X8" s="1117"/>
      <c r="Y8" s="1117"/>
      <c r="Z8" s="1117"/>
      <c r="AA8" s="1117"/>
      <c r="AB8" s="1117"/>
      <c r="AC8" s="1117"/>
      <c r="AD8" s="1117"/>
      <c r="AE8" s="1117"/>
      <c r="AF8" s="1117"/>
      <c r="AG8" s="1117"/>
      <c r="AH8" s="1117"/>
      <c r="AI8" s="1117"/>
      <c r="AJ8" s="1117"/>
      <c r="AK8" s="1117"/>
      <c r="AL8" s="1117"/>
      <c r="AM8" s="1117"/>
      <c r="AN8" s="1117"/>
      <c r="AO8" s="1117"/>
      <c r="AP8" s="1117"/>
      <c r="AQ8" s="1117"/>
      <c r="AR8" s="1117"/>
      <c r="AS8" s="1044"/>
      <c r="AT8" s="1044"/>
      <c r="AU8" s="1044"/>
      <c r="AV8" s="1044"/>
      <c r="AW8" s="1044"/>
      <c r="AX8" s="1044"/>
      <c r="AY8" s="1044"/>
      <c r="AZ8" s="1044"/>
      <c r="BA8" s="1044"/>
      <c r="BB8" s="1044"/>
      <c r="BC8" s="1044"/>
      <c r="BD8" s="1044"/>
      <c r="BE8" s="1044"/>
      <c r="BF8" s="1044"/>
      <c r="BG8" s="1044"/>
      <c r="BH8" s="1044"/>
    </row>
    <row r="9" spans="1:60" x14ac:dyDescent="0.2">
      <c r="B9" s="1060" t="s">
        <v>21</v>
      </c>
      <c r="C9" s="1044">
        <v>165</v>
      </c>
      <c r="D9" s="1044">
        <v>170</v>
      </c>
      <c r="E9" s="1044">
        <v>180</v>
      </c>
      <c r="F9" s="1044">
        <v>170</v>
      </c>
      <c r="G9" s="1044">
        <v>175</v>
      </c>
      <c r="H9" s="1044">
        <v>195</v>
      </c>
      <c r="I9" s="1044" t="s">
        <v>116</v>
      </c>
      <c r="J9" s="1044" t="s">
        <v>116</v>
      </c>
      <c r="K9" s="1044" t="s">
        <v>116</v>
      </c>
      <c r="L9" s="1044"/>
      <c r="M9" s="1116"/>
      <c r="N9" s="1116"/>
      <c r="O9" s="1044"/>
      <c r="P9" s="1117"/>
      <c r="Q9" s="1117"/>
      <c r="R9" s="1117"/>
      <c r="S9" s="1117"/>
      <c r="T9" s="1117"/>
      <c r="U9" s="1117"/>
      <c r="V9" s="1117"/>
      <c r="W9" s="1117"/>
      <c r="X9" s="1117"/>
      <c r="Y9" s="1117"/>
      <c r="Z9" s="1117"/>
      <c r="AA9" s="1117"/>
      <c r="AB9" s="1117"/>
      <c r="AC9" s="1117"/>
      <c r="AD9" s="1117"/>
      <c r="AE9" s="1117"/>
      <c r="AF9" s="1117"/>
      <c r="AG9" s="1117"/>
      <c r="AH9" s="1117"/>
      <c r="AI9" s="1117"/>
      <c r="AJ9" s="1117"/>
      <c r="AK9" s="1117"/>
      <c r="AL9" s="1117"/>
      <c r="AM9" s="1117"/>
      <c r="AN9" s="1117"/>
      <c r="AO9" s="1117"/>
      <c r="AP9" s="1117"/>
      <c r="AQ9" s="1117"/>
      <c r="AR9" s="1117"/>
      <c r="AS9" s="1044"/>
      <c r="AT9" s="1044"/>
      <c r="AU9" s="1044"/>
      <c r="AV9" s="1044"/>
      <c r="AW9" s="1044"/>
      <c r="AX9" s="1044"/>
      <c r="AY9" s="1044"/>
      <c r="AZ9" s="1044"/>
      <c r="BA9" s="1044"/>
      <c r="BB9" s="1044"/>
      <c r="BC9" s="1044"/>
      <c r="BD9" s="1044"/>
      <c r="BE9" s="1044"/>
      <c r="BF9" s="1044"/>
      <c r="BG9" s="1044"/>
      <c r="BH9" s="1044"/>
    </row>
    <row r="10" spans="1:60" x14ac:dyDescent="0.2">
      <c r="B10" s="1124" t="s">
        <v>19</v>
      </c>
      <c r="C10" s="1048">
        <v>475</v>
      </c>
      <c r="D10" s="1048">
        <v>500</v>
      </c>
      <c r="E10" s="1048">
        <v>485</v>
      </c>
      <c r="F10" s="1048">
        <v>495</v>
      </c>
      <c r="G10" s="1048">
        <v>515</v>
      </c>
      <c r="H10" s="1048">
        <v>540</v>
      </c>
      <c r="I10" s="1048">
        <v>558.02878431365207</v>
      </c>
      <c r="J10" s="1048">
        <v>462.47004316244329</v>
      </c>
      <c r="K10" s="1048">
        <v>577.05043997290011</v>
      </c>
      <c r="L10" s="1048"/>
      <c r="M10" s="1126"/>
      <c r="N10" s="1126"/>
      <c r="O10" s="1044"/>
      <c r="P10" s="1128"/>
      <c r="Q10" s="1128"/>
      <c r="R10" s="1128"/>
      <c r="S10" s="1128"/>
      <c r="T10" s="1128"/>
      <c r="U10" s="1128"/>
      <c r="V10" s="1128"/>
      <c r="W10" s="1128"/>
      <c r="X10" s="1128"/>
      <c r="Y10" s="1128"/>
      <c r="Z10" s="1128"/>
      <c r="AA10" s="1128"/>
      <c r="AB10" s="1128"/>
      <c r="AC10" s="1128"/>
      <c r="AD10" s="1128"/>
      <c r="AE10" s="1128"/>
      <c r="AF10" s="1128"/>
      <c r="AG10" s="1128"/>
      <c r="AH10" s="1128"/>
      <c r="AI10" s="1128"/>
      <c r="AJ10" s="1128"/>
      <c r="AK10" s="1128"/>
      <c r="AL10" s="1128"/>
      <c r="AM10" s="1128"/>
      <c r="AN10" s="1128"/>
      <c r="AO10" s="1128"/>
      <c r="AP10" s="1128"/>
      <c r="AQ10" s="1128"/>
      <c r="AR10" s="1128"/>
      <c r="AS10" s="1044"/>
      <c r="AT10" s="1048"/>
      <c r="AU10" s="1048"/>
      <c r="AV10" s="1048"/>
      <c r="AW10" s="1048"/>
      <c r="AX10" s="1048"/>
      <c r="AY10" s="1048"/>
      <c r="AZ10" s="1048"/>
      <c r="BA10" s="1048"/>
      <c r="BB10" s="1048"/>
      <c r="BC10" s="1048"/>
      <c r="BD10" s="1048"/>
      <c r="BE10" s="1048"/>
      <c r="BF10" s="1048"/>
      <c r="BG10" s="1048"/>
      <c r="BH10" s="1048"/>
    </row>
    <row r="11" spans="1:60" x14ac:dyDescent="0.2">
      <c r="B11" s="1113" t="s">
        <v>5</v>
      </c>
      <c r="C11" s="1036">
        <v>2945</v>
      </c>
      <c r="D11" s="1036">
        <v>3000</v>
      </c>
      <c r="E11" s="1036">
        <v>2840</v>
      </c>
      <c r="F11" s="1036">
        <v>2505</v>
      </c>
      <c r="G11" s="1036">
        <v>2460</v>
      </c>
      <c r="H11" s="1036">
        <v>2245</v>
      </c>
      <c r="I11" s="1036">
        <v>2099.107610252664</v>
      </c>
      <c r="J11" s="1036">
        <v>1819.9778909319002</v>
      </c>
      <c r="K11" s="1036">
        <v>1914.1401125193897</v>
      </c>
      <c r="L11" s="1036">
        <v>1890.0795949302094</v>
      </c>
      <c r="M11" s="1129">
        <v>5.1738112895028054E-2</v>
      </c>
      <c r="N11" s="1129">
        <v>-1.2569883171985707E-2</v>
      </c>
      <c r="O11" s="1065"/>
      <c r="P11" s="1122">
        <v>740</v>
      </c>
      <c r="Q11" s="1122">
        <v>695</v>
      </c>
      <c r="R11" s="1122">
        <v>720</v>
      </c>
      <c r="S11" s="1122">
        <v>660</v>
      </c>
      <c r="T11" s="1122">
        <v>785</v>
      </c>
      <c r="U11" s="1122">
        <v>675</v>
      </c>
      <c r="V11" s="1122">
        <v>580</v>
      </c>
      <c r="W11" s="1122">
        <v>600</v>
      </c>
      <c r="X11" s="1122">
        <v>630</v>
      </c>
      <c r="Y11" s="1122">
        <v>700</v>
      </c>
      <c r="Z11" s="1122">
        <v>610</v>
      </c>
      <c r="AA11" s="1122">
        <v>590</v>
      </c>
      <c r="AB11" s="1122">
        <v>580</v>
      </c>
      <c r="AC11" s="1122">
        <v>680</v>
      </c>
      <c r="AD11" s="1122">
        <v>580</v>
      </c>
      <c r="AE11" s="1122">
        <v>570</v>
      </c>
      <c r="AF11" s="1122">
        <v>550</v>
      </c>
      <c r="AG11" s="1122">
        <v>560</v>
      </c>
      <c r="AH11" s="1122">
        <v>538.799950252043</v>
      </c>
      <c r="AI11" s="1122">
        <v>535.13025580837802</v>
      </c>
      <c r="AJ11" s="1122">
        <v>529.14641352166018</v>
      </c>
      <c r="AK11" s="1122">
        <v>496.03099067058241</v>
      </c>
      <c r="AL11" s="1122">
        <v>392.534844217802</v>
      </c>
      <c r="AM11" s="1122">
        <v>387.95864950950175</v>
      </c>
      <c r="AN11" s="1122">
        <v>510.01555456641421</v>
      </c>
      <c r="AO11" s="1122">
        <v>529.4688426381822</v>
      </c>
      <c r="AP11" s="1122">
        <v>480.45235101935702</v>
      </c>
      <c r="AQ11" s="1122">
        <v>460.71402855956057</v>
      </c>
      <c r="AR11" s="1122">
        <v>482.56871773069673</v>
      </c>
      <c r="AS11" s="1065"/>
      <c r="AT11" s="1157">
        <v>1565</v>
      </c>
      <c r="AU11" s="1157">
        <v>1435</v>
      </c>
      <c r="AV11" s="1157">
        <v>1380</v>
      </c>
      <c r="AW11" s="1157">
        <v>1420</v>
      </c>
      <c r="AX11" s="1157">
        <v>1180</v>
      </c>
      <c r="AY11" s="1157">
        <v>1330</v>
      </c>
      <c r="AZ11" s="1157">
        <v>1200</v>
      </c>
      <c r="BA11" s="1157">
        <v>1260</v>
      </c>
      <c r="BB11" s="1157">
        <v>1150</v>
      </c>
      <c r="BC11" s="1157">
        <v>1110</v>
      </c>
      <c r="BD11" s="1157">
        <v>1073.9302060604209</v>
      </c>
      <c r="BE11" s="1157">
        <v>1025.1774041922426</v>
      </c>
      <c r="BF11" s="1157">
        <v>780.49349372730376</v>
      </c>
      <c r="BG11" s="1157">
        <v>1039.4843972045965</v>
      </c>
      <c r="BH11" s="1157">
        <v>941.1663795789176</v>
      </c>
    </row>
    <row r="12" spans="1:60" x14ac:dyDescent="0.2">
      <c r="B12" s="1060" t="s">
        <v>15</v>
      </c>
      <c r="C12" s="1044">
        <v>200</v>
      </c>
      <c r="D12" s="1044">
        <v>230</v>
      </c>
      <c r="E12" s="1044">
        <v>250</v>
      </c>
      <c r="F12" s="1044">
        <v>265</v>
      </c>
      <c r="G12" s="1044">
        <v>280</v>
      </c>
      <c r="H12" s="1044">
        <v>280</v>
      </c>
      <c r="I12" s="1044">
        <v>340.5</v>
      </c>
      <c r="J12" s="1044">
        <v>276.5</v>
      </c>
      <c r="K12" s="1044">
        <v>405</v>
      </c>
      <c r="L12" s="1044"/>
      <c r="M12" s="1116"/>
      <c r="N12" s="1116"/>
      <c r="O12" s="1044"/>
      <c r="P12" s="1117"/>
      <c r="Q12" s="1117"/>
      <c r="R12" s="1117"/>
      <c r="S12" s="1117"/>
      <c r="T12" s="1117"/>
      <c r="U12" s="1117"/>
      <c r="V12" s="1117"/>
      <c r="W12" s="1117"/>
      <c r="X12" s="1117"/>
      <c r="Y12" s="1117"/>
      <c r="Z12" s="1117"/>
      <c r="AA12" s="1117"/>
      <c r="AB12" s="1117"/>
      <c r="AC12" s="1117"/>
      <c r="AD12" s="1117"/>
      <c r="AE12" s="1117"/>
      <c r="AF12" s="1117"/>
      <c r="AG12" s="1117"/>
      <c r="AH12" s="1117"/>
      <c r="AI12" s="1117"/>
      <c r="AJ12" s="1117"/>
      <c r="AK12" s="1117"/>
      <c r="AL12" s="1117"/>
      <c r="AM12" s="1117"/>
      <c r="AN12" s="1117"/>
      <c r="AO12" s="1117"/>
      <c r="AP12" s="1117"/>
      <c r="AQ12" s="1117"/>
      <c r="AR12" s="1117"/>
      <c r="AS12" s="1044"/>
      <c r="AT12" s="1044"/>
      <c r="AU12" s="1044"/>
      <c r="AV12" s="1044"/>
      <c r="AW12" s="1044"/>
      <c r="AX12" s="1044"/>
      <c r="AY12" s="1044"/>
      <c r="AZ12" s="1044"/>
      <c r="BA12" s="1044"/>
      <c r="BB12" s="1044"/>
      <c r="BC12" s="1044"/>
      <c r="BD12" s="1044"/>
      <c r="BE12" s="1044"/>
      <c r="BF12" s="1044"/>
      <c r="BG12" s="1044"/>
      <c r="BH12" s="1044"/>
    </row>
    <row r="13" spans="1:60" x14ac:dyDescent="0.2">
      <c r="B13" s="1060" t="s">
        <v>16</v>
      </c>
      <c r="C13" s="1044">
        <v>220</v>
      </c>
      <c r="D13" s="1044">
        <v>220</v>
      </c>
      <c r="E13" s="1044">
        <v>235</v>
      </c>
      <c r="F13" s="1044">
        <v>240</v>
      </c>
      <c r="G13" s="1044">
        <v>250</v>
      </c>
      <c r="H13" s="1044">
        <v>255</v>
      </c>
      <c r="I13" s="1044">
        <v>236.75581477493773</v>
      </c>
      <c r="J13" s="1044">
        <v>196.26123397258797</v>
      </c>
      <c r="K13" s="1044">
        <v>246.01684861934649</v>
      </c>
      <c r="L13" s="1044"/>
      <c r="M13" s="1116"/>
      <c r="N13" s="1116"/>
      <c r="O13" s="1044"/>
      <c r="P13" s="1117"/>
      <c r="Q13" s="1117"/>
      <c r="R13" s="1117"/>
      <c r="S13" s="1117"/>
      <c r="T13" s="1117"/>
      <c r="U13" s="1117"/>
      <c r="V13" s="1117"/>
      <c r="W13" s="1117"/>
      <c r="X13" s="1117"/>
      <c r="Y13" s="1117"/>
      <c r="Z13" s="1117"/>
      <c r="AA13" s="1117"/>
      <c r="AB13" s="1117"/>
      <c r="AC13" s="1117"/>
      <c r="AD13" s="1117"/>
      <c r="AE13" s="1117"/>
      <c r="AF13" s="1117"/>
      <c r="AG13" s="1117"/>
      <c r="AH13" s="1117"/>
      <c r="AI13" s="1117"/>
      <c r="AJ13" s="1117"/>
      <c r="AK13" s="1117"/>
      <c r="AL13" s="1117"/>
      <c r="AM13" s="1117"/>
      <c r="AN13" s="1117"/>
      <c r="AO13" s="1117"/>
      <c r="AP13" s="1117"/>
      <c r="AQ13" s="1117"/>
      <c r="AR13" s="1117"/>
      <c r="AS13" s="1044"/>
      <c r="AT13" s="1044"/>
      <c r="AU13" s="1044"/>
      <c r="AV13" s="1044"/>
      <c r="AW13" s="1044"/>
      <c r="AX13" s="1044"/>
      <c r="AY13" s="1044"/>
      <c r="AZ13" s="1044"/>
      <c r="BA13" s="1044"/>
      <c r="BB13" s="1044"/>
      <c r="BC13" s="1044"/>
      <c r="BD13" s="1044"/>
      <c r="BE13" s="1044"/>
      <c r="BF13" s="1044"/>
      <c r="BG13" s="1044"/>
      <c r="BH13" s="1044"/>
    </row>
    <row r="14" spans="1:60" x14ac:dyDescent="0.2">
      <c r="B14" s="1060" t="s">
        <v>17</v>
      </c>
      <c r="C14" s="1044">
        <v>335</v>
      </c>
      <c r="D14" s="1044">
        <v>335</v>
      </c>
      <c r="E14" s="1044">
        <v>340</v>
      </c>
      <c r="F14" s="1044">
        <v>335</v>
      </c>
      <c r="G14" s="1044">
        <v>340</v>
      </c>
      <c r="H14" s="1044">
        <v>345</v>
      </c>
      <c r="I14" s="1044">
        <v>372.26277000000005</v>
      </c>
      <c r="J14" s="1044">
        <v>315.79295448973193</v>
      </c>
      <c r="K14" s="1044">
        <v>311.11979236098108</v>
      </c>
      <c r="L14" s="1044"/>
      <c r="M14" s="1116"/>
      <c r="N14" s="1116"/>
      <c r="O14" s="1044"/>
      <c r="P14" s="1117"/>
      <c r="Q14" s="1117"/>
      <c r="R14" s="1117"/>
      <c r="S14" s="1117"/>
      <c r="T14" s="1117"/>
      <c r="U14" s="1117"/>
      <c r="V14" s="1117"/>
      <c r="W14" s="1117"/>
      <c r="X14" s="1117"/>
      <c r="Y14" s="1117"/>
      <c r="Z14" s="1117"/>
      <c r="AA14" s="1117"/>
      <c r="AB14" s="1117"/>
      <c r="AC14" s="1117"/>
      <c r="AD14" s="1117"/>
      <c r="AE14" s="1117"/>
      <c r="AF14" s="1117"/>
      <c r="AG14" s="1117"/>
      <c r="AH14" s="1117"/>
      <c r="AI14" s="1117"/>
      <c r="AJ14" s="1117"/>
      <c r="AK14" s="1117"/>
      <c r="AL14" s="1117"/>
      <c r="AM14" s="1117"/>
      <c r="AN14" s="1117"/>
      <c r="AO14" s="1117"/>
      <c r="AP14" s="1117"/>
      <c r="AQ14" s="1117"/>
      <c r="AR14" s="1117"/>
      <c r="AS14" s="1044"/>
      <c r="AT14" s="1044"/>
      <c r="AU14" s="1044"/>
      <c r="AV14" s="1044"/>
      <c r="AW14" s="1044"/>
      <c r="AX14" s="1044"/>
      <c r="AY14" s="1044"/>
      <c r="AZ14" s="1044"/>
      <c r="BA14" s="1044"/>
      <c r="BB14" s="1044"/>
      <c r="BC14" s="1044"/>
      <c r="BD14" s="1044"/>
      <c r="BE14" s="1044"/>
      <c r="BF14" s="1044"/>
      <c r="BG14" s="1044"/>
      <c r="BH14" s="1044"/>
    </row>
    <row r="15" spans="1:60" x14ac:dyDescent="0.2">
      <c r="B15" s="1060" t="s">
        <v>18</v>
      </c>
      <c r="C15" s="1044">
        <v>1990</v>
      </c>
      <c r="D15" s="1044">
        <v>1975</v>
      </c>
      <c r="E15" s="1044">
        <v>1765</v>
      </c>
      <c r="F15" s="1044">
        <v>1450</v>
      </c>
      <c r="G15" s="1044">
        <v>1340</v>
      </c>
      <c r="H15" s="1044">
        <v>1095</v>
      </c>
      <c r="I15" s="1044">
        <v>871.19551282051236</v>
      </c>
      <c r="J15" s="1044">
        <v>831.88593173076879</v>
      </c>
      <c r="K15" s="1044">
        <v>712.89948104166626</v>
      </c>
      <c r="L15" s="1044"/>
      <c r="M15" s="1116"/>
      <c r="N15" s="1116"/>
      <c r="O15" s="1044"/>
      <c r="P15" s="1117"/>
      <c r="Q15" s="1117"/>
      <c r="R15" s="1117"/>
      <c r="S15" s="1117"/>
      <c r="T15" s="1117"/>
      <c r="U15" s="1117"/>
      <c r="V15" s="1117"/>
      <c r="W15" s="1117"/>
      <c r="X15" s="1117"/>
      <c r="Y15" s="1117"/>
      <c r="Z15" s="1117"/>
      <c r="AA15" s="1117"/>
      <c r="AB15" s="1117"/>
      <c r="AC15" s="1117"/>
      <c r="AD15" s="1117"/>
      <c r="AE15" s="1117"/>
      <c r="AF15" s="1117"/>
      <c r="AG15" s="1117"/>
      <c r="AH15" s="1117"/>
      <c r="AI15" s="1117"/>
      <c r="AJ15" s="1117"/>
      <c r="AK15" s="1117"/>
      <c r="AL15" s="1117"/>
      <c r="AM15" s="1117"/>
      <c r="AN15" s="1117"/>
      <c r="AO15" s="1117"/>
      <c r="AP15" s="1117"/>
      <c r="AQ15" s="1117"/>
      <c r="AR15" s="1117"/>
      <c r="AS15" s="1044"/>
      <c r="AT15" s="1044"/>
      <c r="AU15" s="1044"/>
      <c r="AV15" s="1044"/>
      <c r="AW15" s="1044"/>
      <c r="AX15" s="1044"/>
      <c r="AY15" s="1044"/>
      <c r="AZ15" s="1044"/>
      <c r="BA15" s="1044"/>
      <c r="BB15" s="1044"/>
      <c r="BC15" s="1044"/>
      <c r="BD15" s="1044"/>
      <c r="BE15" s="1044"/>
      <c r="BF15" s="1044"/>
      <c r="BG15" s="1044"/>
      <c r="BH15" s="1044"/>
    </row>
    <row r="16" spans="1:60" x14ac:dyDescent="0.2">
      <c r="B16" s="1060" t="s">
        <v>21</v>
      </c>
      <c r="C16" s="1044">
        <v>140</v>
      </c>
      <c r="D16" s="1044">
        <v>175</v>
      </c>
      <c r="E16" s="1044">
        <v>180</v>
      </c>
      <c r="F16" s="1044">
        <v>145</v>
      </c>
      <c r="G16" s="1044">
        <v>175</v>
      </c>
      <c r="H16" s="1044">
        <v>195</v>
      </c>
      <c r="I16" s="1044">
        <v>102.39351265721356</v>
      </c>
      <c r="J16" s="1044">
        <v>48.177770738811638</v>
      </c>
      <c r="K16" s="1044">
        <v>65.039990497395721</v>
      </c>
      <c r="L16" s="1044"/>
      <c r="M16" s="1116"/>
      <c r="N16" s="1116"/>
      <c r="O16" s="1044"/>
      <c r="P16" s="1117"/>
      <c r="Q16" s="1117"/>
      <c r="R16" s="1117"/>
      <c r="S16" s="1117"/>
      <c r="T16" s="1117"/>
      <c r="U16" s="1117"/>
      <c r="V16" s="1117"/>
      <c r="W16" s="1117"/>
      <c r="X16" s="1117"/>
      <c r="Y16" s="1117"/>
      <c r="Z16" s="1117"/>
      <c r="AA16" s="1117"/>
      <c r="AB16" s="1117"/>
      <c r="AC16" s="1117"/>
      <c r="AD16" s="1117"/>
      <c r="AE16" s="1117"/>
      <c r="AF16" s="1117"/>
      <c r="AG16" s="1117"/>
      <c r="AH16" s="1117"/>
      <c r="AI16" s="1117"/>
      <c r="AJ16" s="1117"/>
      <c r="AK16" s="1117"/>
      <c r="AL16" s="1117"/>
      <c r="AM16" s="1117"/>
      <c r="AN16" s="1117"/>
      <c r="AO16" s="1117"/>
      <c r="AP16" s="1117"/>
      <c r="AQ16" s="1117"/>
      <c r="AR16" s="1117"/>
      <c r="AS16" s="1044"/>
      <c r="AT16" s="1044"/>
      <c r="AU16" s="1044"/>
      <c r="AV16" s="1044"/>
      <c r="AW16" s="1044"/>
      <c r="AX16" s="1044"/>
      <c r="AY16" s="1044"/>
      <c r="AZ16" s="1044"/>
      <c r="BA16" s="1044"/>
      <c r="BB16" s="1044"/>
      <c r="BC16" s="1044"/>
      <c r="BD16" s="1044"/>
      <c r="BE16" s="1044"/>
      <c r="BF16" s="1044"/>
      <c r="BG16" s="1044"/>
      <c r="BH16" s="1044"/>
    </row>
    <row r="17" spans="2:60" x14ac:dyDescent="0.2">
      <c r="B17" s="1124" t="s">
        <v>19</v>
      </c>
      <c r="C17" s="1048">
        <v>60</v>
      </c>
      <c r="D17" s="1048">
        <v>65</v>
      </c>
      <c r="E17" s="1048">
        <v>70</v>
      </c>
      <c r="F17" s="1048">
        <v>70</v>
      </c>
      <c r="G17" s="1048">
        <v>75</v>
      </c>
      <c r="H17" s="1048">
        <v>75</v>
      </c>
      <c r="I17" s="1048">
        <v>176</v>
      </c>
      <c r="J17" s="1048">
        <v>151.35999999999999</v>
      </c>
      <c r="K17" s="1048">
        <v>174.06399999999996</v>
      </c>
      <c r="L17" s="1048"/>
      <c r="M17" s="1126"/>
      <c r="N17" s="1126"/>
      <c r="O17" s="1044"/>
      <c r="P17" s="1128"/>
      <c r="Q17" s="1128"/>
      <c r="R17" s="1128"/>
      <c r="S17" s="1128"/>
      <c r="T17" s="1128"/>
      <c r="U17" s="1128"/>
      <c r="V17" s="1128"/>
      <c r="W17" s="1128"/>
      <c r="X17" s="1128"/>
      <c r="Y17" s="1128"/>
      <c r="Z17" s="1128"/>
      <c r="AA17" s="1128"/>
      <c r="AB17" s="1128"/>
      <c r="AC17" s="1128"/>
      <c r="AD17" s="1128"/>
      <c r="AE17" s="1128"/>
      <c r="AF17" s="1128"/>
      <c r="AG17" s="1128"/>
      <c r="AH17" s="1128"/>
      <c r="AI17" s="1128"/>
      <c r="AJ17" s="1128"/>
      <c r="AK17" s="1128"/>
      <c r="AL17" s="1128"/>
      <c r="AM17" s="1128"/>
      <c r="AN17" s="1128"/>
      <c r="AO17" s="1128"/>
      <c r="AP17" s="1128"/>
      <c r="AQ17" s="1128"/>
      <c r="AR17" s="1128"/>
      <c r="AS17" s="1044"/>
      <c r="AT17" s="1048"/>
      <c r="AU17" s="1048"/>
      <c r="AV17" s="1048"/>
      <c r="AW17" s="1048"/>
      <c r="AX17" s="1048"/>
      <c r="AY17" s="1048"/>
      <c r="AZ17" s="1048"/>
      <c r="BA17" s="1048"/>
      <c r="BB17" s="1048"/>
      <c r="BC17" s="1048"/>
      <c r="BD17" s="1048"/>
      <c r="BE17" s="1048"/>
      <c r="BF17" s="1048"/>
      <c r="BG17" s="1048"/>
      <c r="BH17" s="1048"/>
    </row>
    <row r="18" spans="2:60" x14ac:dyDescent="0.2">
      <c r="B18" s="1113" t="s">
        <v>12</v>
      </c>
      <c r="C18" s="1036">
        <v>535</v>
      </c>
      <c r="D18" s="1036">
        <v>540</v>
      </c>
      <c r="E18" s="1036">
        <v>515</v>
      </c>
      <c r="F18" s="1036">
        <v>560</v>
      </c>
      <c r="G18" s="1036">
        <v>570</v>
      </c>
      <c r="H18" s="1036">
        <v>565</v>
      </c>
      <c r="I18" s="1036">
        <v>694.31796271577525</v>
      </c>
      <c r="J18" s="1036">
        <v>585.31692061722958</v>
      </c>
      <c r="K18" s="1036">
        <v>649.20757204217296</v>
      </c>
      <c r="L18" s="1036">
        <v>608.49218671741073</v>
      </c>
      <c r="M18" s="1129">
        <v>0.10915565426943274</v>
      </c>
      <c r="N18" s="1129">
        <v>-6.2715512076802038E-2</v>
      </c>
      <c r="O18" s="1065"/>
      <c r="P18" s="1122">
        <v>145</v>
      </c>
      <c r="Q18" s="1122">
        <v>125</v>
      </c>
      <c r="R18" s="1122">
        <v>135</v>
      </c>
      <c r="S18" s="1122">
        <v>130</v>
      </c>
      <c r="T18" s="1122">
        <v>125</v>
      </c>
      <c r="U18" s="1122">
        <v>115</v>
      </c>
      <c r="V18" s="1122">
        <v>140</v>
      </c>
      <c r="W18" s="1122">
        <v>135</v>
      </c>
      <c r="X18" s="1122">
        <v>165</v>
      </c>
      <c r="Y18" s="1122">
        <v>130</v>
      </c>
      <c r="Z18" s="1122">
        <v>150</v>
      </c>
      <c r="AA18" s="1122">
        <v>135</v>
      </c>
      <c r="AB18" s="1122">
        <v>160</v>
      </c>
      <c r="AC18" s="1122">
        <v>135</v>
      </c>
      <c r="AD18" s="1122">
        <v>145</v>
      </c>
      <c r="AE18" s="1122">
        <v>135</v>
      </c>
      <c r="AF18" s="1122">
        <v>155</v>
      </c>
      <c r="AG18" s="1122">
        <v>140</v>
      </c>
      <c r="AH18" s="1122">
        <v>138.26347586817758</v>
      </c>
      <c r="AI18" s="1122">
        <v>204.72973636404896</v>
      </c>
      <c r="AJ18" s="1122">
        <v>161.65982461778242</v>
      </c>
      <c r="AK18" s="1122">
        <v>189.66492586576629</v>
      </c>
      <c r="AL18" s="1122">
        <v>175.72304033472869</v>
      </c>
      <c r="AM18" s="1122">
        <v>111.64640809482935</v>
      </c>
      <c r="AN18" s="1122">
        <v>123.78586940404946</v>
      </c>
      <c r="AO18" s="1122">
        <v>174.16160278362207</v>
      </c>
      <c r="AP18" s="1122">
        <v>119.20574221015767</v>
      </c>
      <c r="AQ18" s="1122">
        <v>214.17522581596833</v>
      </c>
      <c r="AR18" s="1122">
        <v>157.21525623611149</v>
      </c>
      <c r="AS18" s="1065"/>
      <c r="AT18" s="1157">
        <v>270</v>
      </c>
      <c r="AU18" s="1157">
        <v>270</v>
      </c>
      <c r="AV18" s="1157">
        <v>265</v>
      </c>
      <c r="AW18" s="1157">
        <v>240</v>
      </c>
      <c r="AX18" s="1157">
        <v>275</v>
      </c>
      <c r="AY18" s="1157">
        <v>295</v>
      </c>
      <c r="AZ18" s="1157">
        <v>285</v>
      </c>
      <c r="BA18" s="1157">
        <v>295</v>
      </c>
      <c r="BB18" s="1157">
        <v>280</v>
      </c>
      <c r="BC18" s="1157">
        <v>295</v>
      </c>
      <c r="BD18" s="1157">
        <v>342.99321223222654</v>
      </c>
      <c r="BE18" s="1157">
        <v>351.32475048354871</v>
      </c>
      <c r="BF18" s="1157">
        <v>287.36944842955802</v>
      </c>
      <c r="BG18" s="1157">
        <v>297.94747218767156</v>
      </c>
      <c r="BH18" s="1157">
        <v>333.38096802612597</v>
      </c>
    </row>
    <row r="19" spans="2:60" x14ac:dyDescent="0.2">
      <c r="B19" s="1060" t="s">
        <v>15</v>
      </c>
      <c r="C19" s="1044">
        <v>55</v>
      </c>
      <c r="D19" s="1044">
        <v>55</v>
      </c>
      <c r="E19" s="1044">
        <v>55</v>
      </c>
      <c r="F19" s="1044">
        <v>50</v>
      </c>
      <c r="G19" s="1044">
        <v>50</v>
      </c>
      <c r="H19" s="1044">
        <v>50</v>
      </c>
      <c r="I19" s="1044">
        <v>77.014946329978727</v>
      </c>
      <c r="J19" s="1044">
        <v>89.640125643777139</v>
      </c>
      <c r="K19" s="1044">
        <v>99.946223018024284</v>
      </c>
      <c r="L19" s="1044"/>
      <c r="M19" s="1116"/>
      <c r="N19" s="1116"/>
      <c r="O19" s="1044"/>
      <c r="P19" s="1117"/>
      <c r="Q19" s="1117"/>
      <c r="R19" s="1117"/>
      <c r="S19" s="1117"/>
      <c r="T19" s="1117"/>
      <c r="U19" s="1117"/>
      <c r="V19" s="1117"/>
      <c r="W19" s="1117"/>
      <c r="X19" s="1117"/>
      <c r="Y19" s="1117"/>
      <c r="Z19" s="1117"/>
      <c r="AA19" s="1117"/>
      <c r="AB19" s="1117"/>
      <c r="AC19" s="1117"/>
      <c r="AD19" s="1117"/>
      <c r="AE19" s="1117"/>
      <c r="AF19" s="1117"/>
      <c r="AG19" s="1117"/>
      <c r="AH19" s="1117"/>
      <c r="AI19" s="1117"/>
      <c r="AJ19" s="1117"/>
      <c r="AK19" s="1117"/>
      <c r="AL19" s="1117"/>
      <c r="AM19" s="1117"/>
      <c r="AN19" s="1117"/>
      <c r="AO19" s="1117"/>
      <c r="AP19" s="1117"/>
      <c r="AQ19" s="1117"/>
      <c r="AR19" s="1117"/>
      <c r="AS19" s="1044"/>
      <c r="AT19" s="1044"/>
      <c r="AU19" s="1044"/>
      <c r="AV19" s="1044"/>
      <c r="AW19" s="1044"/>
      <c r="AX19" s="1044"/>
      <c r="AY19" s="1044"/>
      <c r="AZ19" s="1044"/>
      <c r="BA19" s="1044"/>
      <c r="BB19" s="1044"/>
      <c r="BC19" s="1044"/>
      <c r="BD19" s="1044"/>
      <c r="BE19" s="1044"/>
      <c r="BF19" s="1044"/>
      <c r="BG19" s="1044"/>
      <c r="BH19" s="1044"/>
    </row>
    <row r="20" spans="2:60" x14ac:dyDescent="0.2">
      <c r="B20" s="1060" t="s">
        <v>16</v>
      </c>
      <c r="C20" s="1044">
        <v>110</v>
      </c>
      <c r="D20" s="1044">
        <v>105</v>
      </c>
      <c r="E20" s="1044">
        <v>75</v>
      </c>
      <c r="F20" s="1044">
        <v>110</v>
      </c>
      <c r="G20" s="1044">
        <v>115</v>
      </c>
      <c r="H20" s="1044">
        <v>105</v>
      </c>
      <c r="I20" s="1044">
        <v>125.07036318706687</v>
      </c>
      <c r="J20" s="1044">
        <v>113.31672985150311</v>
      </c>
      <c r="K20" s="1044">
        <v>123.33909561919347</v>
      </c>
      <c r="L20" s="1044"/>
      <c r="M20" s="1116"/>
      <c r="N20" s="1116"/>
      <c r="O20" s="1116"/>
      <c r="P20" s="1117"/>
      <c r="Q20" s="1117"/>
      <c r="R20" s="1117"/>
      <c r="S20" s="1117"/>
      <c r="T20" s="1117"/>
      <c r="U20" s="1117"/>
      <c r="V20" s="1117"/>
      <c r="W20" s="1117"/>
      <c r="X20" s="1117"/>
      <c r="Y20" s="1117"/>
      <c r="Z20" s="1117"/>
      <c r="AA20" s="1117"/>
      <c r="AB20" s="1117"/>
      <c r="AC20" s="1117"/>
      <c r="AD20" s="1117"/>
      <c r="AE20" s="1117"/>
      <c r="AF20" s="1117"/>
      <c r="AG20" s="1117"/>
      <c r="AH20" s="1117"/>
      <c r="AI20" s="1117"/>
      <c r="AJ20" s="1117"/>
      <c r="AK20" s="1117"/>
      <c r="AL20" s="1117"/>
      <c r="AM20" s="1117"/>
      <c r="AN20" s="1117"/>
      <c r="AO20" s="1117"/>
      <c r="AP20" s="1117"/>
      <c r="AQ20" s="1117"/>
      <c r="AR20" s="1117"/>
      <c r="AS20" s="1116"/>
      <c r="AT20" s="1044"/>
      <c r="AU20" s="1044"/>
      <c r="AV20" s="1044"/>
      <c r="AW20" s="1044"/>
      <c r="AX20" s="1044"/>
      <c r="AY20" s="1044"/>
      <c r="AZ20" s="1044"/>
      <c r="BA20" s="1044"/>
      <c r="BB20" s="1044"/>
      <c r="BC20" s="1044"/>
      <c r="BD20" s="1044"/>
      <c r="BE20" s="1044"/>
      <c r="BF20" s="1044"/>
      <c r="BG20" s="1044"/>
      <c r="BH20" s="1044"/>
    </row>
    <row r="21" spans="2:60" x14ac:dyDescent="0.2">
      <c r="B21" s="1060" t="s">
        <v>17</v>
      </c>
      <c r="C21" s="1044">
        <v>10</v>
      </c>
      <c r="D21" s="1044">
        <v>10</v>
      </c>
      <c r="E21" s="1044">
        <v>10</v>
      </c>
      <c r="F21" s="1044">
        <v>15</v>
      </c>
      <c r="G21" s="1044">
        <v>15</v>
      </c>
      <c r="H21" s="1044">
        <v>15</v>
      </c>
      <c r="I21" s="1044">
        <v>66.067551452618346</v>
      </c>
      <c r="J21" s="1044">
        <v>61.671414941382473</v>
      </c>
      <c r="K21" s="1044">
        <v>65.246852435228561</v>
      </c>
      <c r="L21" s="1044"/>
      <c r="M21" s="1116"/>
      <c r="N21" s="1116"/>
      <c r="O21" s="1116"/>
      <c r="P21" s="1117"/>
      <c r="Q21" s="1117"/>
      <c r="R21" s="1117"/>
      <c r="S21" s="1117"/>
      <c r="T21" s="1117"/>
      <c r="U21" s="1117"/>
      <c r="V21" s="1117"/>
      <c r="W21" s="1117"/>
      <c r="X21" s="1117"/>
      <c r="Y21" s="1117"/>
      <c r="Z21" s="1117"/>
      <c r="AA21" s="1117"/>
      <c r="AB21" s="1117"/>
      <c r="AC21" s="1117"/>
      <c r="AD21" s="1117"/>
      <c r="AE21" s="1117"/>
      <c r="AF21" s="1117"/>
      <c r="AG21" s="1117"/>
      <c r="AH21" s="1117"/>
      <c r="AI21" s="1117"/>
      <c r="AJ21" s="1117"/>
      <c r="AK21" s="1117"/>
      <c r="AL21" s="1117"/>
      <c r="AM21" s="1117"/>
      <c r="AN21" s="1117"/>
      <c r="AO21" s="1117"/>
      <c r="AP21" s="1117"/>
      <c r="AQ21" s="1117"/>
      <c r="AR21" s="1117"/>
      <c r="AS21" s="1116"/>
      <c r="AT21" s="1044"/>
      <c r="AU21" s="1044"/>
      <c r="AV21" s="1044"/>
      <c r="AW21" s="1044"/>
      <c r="AX21" s="1044"/>
      <c r="AY21" s="1044"/>
      <c r="AZ21" s="1044"/>
      <c r="BA21" s="1044"/>
      <c r="BB21" s="1044"/>
      <c r="BC21" s="1044"/>
      <c r="BD21" s="1044"/>
      <c r="BE21" s="1044"/>
      <c r="BF21" s="1044"/>
      <c r="BG21" s="1044"/>
      <c r="BH21" s="1044"/>
    </row>
    <row r="22" spans="2:60" x14ac:dyDescent="0.2">
      <c r="B22" s="1060" t="s">
        <v>18</v>
      </c>
      <c r="C22" s="1044">
        <v>195</v>
      </c>
      <c r="D22" s="1044">
        <v>215</v>
      </c>
      <c r="E22" s="1044">
        <v>230</v>
      </c>
      <c r="F22" s="1044">
        <v>225</v>
      </c>
      <c r="G22" s="1044">
        <v>220</v>
      </c>
      <c r="H22" s="1044">
        <v>215</v>
      </c>
      <c r="I22" s="1044">
        <v>235.70899084972726</v>
      </c>
      <c r="J22" s="1044">
        <v>179.69767952835707</v>
      </c>
      <c r="K22" s="1044">
        <v>186.10651654934179</v>
      </c>
      <c r="L22" s="1044"/>
      <c r="M22" s="1116"/>
      <c r="N22" s="1116"/>
      <c r="O22" s="1044"/>
      <c r="P22" s="1117"/>
      <c r="Q22" s="1117"/>
      <c r="R22" s="1117"/>
      <c r="S22" s="1117"/>
      <c r="T22" s="1117"/>
      <c r="U22" s="1117"/>
      <c r="V22" s="1117"/>
      <c r="W22" s="1117"/>
      <c r="X22" s="1117"/>
      <c r="Y22" s="1117"/>
      <c r="Z22" s="1117"/>
      <c r="AA22" s="1117"/>
      <c r="AB22" s="1117"/>
      <c r="AC22" s="1117"/>
      <c r="AD22" s="1117"/>
      <c r="AE22" s="1117"/>
      <c r="AF22" s="1117"/>
      <c r="AG22" s="1117"/>
      <c r="AH22" s="1117"/>
      <c r="AI22" s="1117"/>
      <c r="AJ22" s="1117"/>
      <c r="AK22" s="1117"/>
      <c r="AL22" s="1117"/>
      <c r="AM22" s="1117"/>
      <c r="AN22" s="1117"/>
      <c r="AO22" s="1117"/>
      <c r="AP22" s="1117"/>
      <c r="AQ22" s="1117"/>
      <c r="AR22" s="1117"/>
      <c r="AS22" s="1044"/>
      <c r="AT22" s="1044"/>
      <c r="AU22" s="1044"/>
      <c r="AV22" s="1044"/>
      <c r="AW22" s="1044"/>
      <c r="AX22" s="1044"/>
      <c r="AY22" s="1044"/>
      <c r="AZ22" s="1044"/>
      <c r="BA22" s="1044"/>
      <c r="BB22" s="1044"/>
      <c r="BC22" s="1044"/>
      <c r="BD22" s="1044"/>
      <c r="BE22" s="1044"/>
      <c r="BF22" s="1044"/>
      <c r="BG22" s="1044"/>
      <c r="BH22" s="1044"/>
    </row>
    <row r="23" spans="2:60" x14ac:dyDescent="0.2">
      <c r="B23" s="1124" t="s">
        <v>19</v>
      </c>
      <c r="C23" s="1048">
        <v>165</v>
      </c>
      <c r="D23" s="1048">
        <v>155</v>
      </c>
      <c r="E23" s="1048">
        <v>145</v>
      </c>
      <c r="F23" s="1048">
        <v>160</v>
      </c>
      <c r="G23" s="1048">
        <v>170</v>
      </c>
      <c r="H23" s="1048">
        <v>180</v>
      </c>
      <c r="I23" s="1048">
        <v>190.45611089638408</v>
      </c>
      <c r="J23" s="1048">
        <v>140.9909706522098</v>
      </c>
      <c r="K23" s="1048">
        <v>174.56888442038485</v>
      </c>
      <c r="L23" s="1048"/>
      <c r="M23" s="1126"/>
      <c r="N23" s="1126"/>
      <c r="O23" s="1044"/>
      <c r="P23" s="1128"/>
      <c r="Q23" s="1128"/>
      <c r="R23" s="1128"/>
      <c r="S23" s="1128"/>
      <c r="T23" s="1128"/>
      <c r="U23" s="1128"/>
      <c r="V23" s="1128"/>
      <c r="W23" s="1128"/>
      <c r="X23" s="1128"/>
      <c r="Y23" s="1128"/>
      <c r="Z23" s="1128"/>
      <c r="AA23" s="1128"/>
      <c r="AB23" s="1128"/>
      <c r="AC23" s="1128"/>
      <c r="AD23" s="1128"/>
      <c r="AE23" s="1128"/>
      <c r="AF23" s="1128"/>
      <c r="AG23" s="1128"/>
      <c r="AH23" s="1128"/>
      <c r="AI23" s="1128"/>
      <c r="AJ23" s="1128"/>
      <c r="AK23" s="1128"/>
      <c r="AL23" s="1128"/>
      <c r="AM23" s="1128"/>
      <c r="AN23" s="1128"/>
      <c r="AO23" s="1128"/>
      <c r="AP23" s="1128"/>
      <c r="AQ23" s="1128"/>
      <c r="AR23" s="1128"/>
      <c r="AS23" s="1044"/>
      <c r="AT23" s="1048"/>
      <c r="AU23" s="1048"/>
      <c r="AV23" s="1048"/>
      <c r="AW23" s="1048"/>
      <c r="AX23" s="1048"/>
      <c r="AY23" s="1048"/>
      <c r="AZ23" s="1048"/>
      <c r="BA23" s="1048"/>
      <c r="BB23" s="1048"/>
      <c r="BC23" s="1048"/>
      <c r="BD23" s="1048"/>
      <c r="BE23" s="1048"/>
      <c r="BF23" s="1048"/>
      <c r="BG23" s="1048"/>
      <c r="BH23" s="1048"/>
    </row>
    <row r="24" spans="2:60" x14ac:dyDescent="0.2">
      <c r="B24" s="1113" t="s">
        <v>13</v>
      </c>
      <c r="C24" s="1036">
        <v>50</v>
      </c>
      <c r="D24" s="1036">
        <v>60</v>
      </c>
      <c r="E24" s="1036">
        <v>205</v>
      </c>
      <c r="F24" s="1036">
        <v>220</v>
      </c>
      <c r="G24" s="1036">
        <v>100</v>
      </c>
      <c r="H24" s="1036">
        <v>235</v>
      </c>
      <c r="I24" s="1036">
        <v>218.82799632930983</v>
      </c>
      <c r="J24" s="1036">
        <v>108.88601227321639</v>
      </c>
      <c r="K24" s="1036">
        <v>179.45241167024059</v>
      </c>
      <c r="L24" s="1036">
        <v>194.13738496879643</v>
      </c>
      <c r="M24" s="1129">
        <v>0.64807589077611949</v>
      </c>
      <c r="N24" s="1129">
        <v>8.1832131214490067E-2</v>
      </c>
      <c r="O24" s="1065"/>
      <c r="P24" s="1122">
        <v>15</v>
      </c>
      <c r="Q24" s="1122">
        <v>15</v>
      </c>
      <c r="R24" s="1122">
        <v>55</v>
      </c>
      <c r="S24" s="1122">
        <v>50</v>
      </c>
      <c r="T24" s="1122">
        <v>50</v>
      </c>
      <c r="U24" s="1122">
        <v>50</v>
      </c>
      <c r="V24" s="1122">
        <v>55</v>
      </c>
      <c r="W24" s="1122">
        <v>60</v>
      </c>
      <c r="X24" s="1122">
        <v>55</v>
      </c>
      <c r="Y24" s="1122">
        <v>55</v>
      </c>
      <c r="Z24" s="1122">
        <v>35</v>
      </c>
      <c r="AA24" s="1122">
        <v>15</v>
      </c>
      <c r="AB24" s="1122">
        <v>25</v>
      </c>
      <c r="AC24" s="1122">
        <v>25</v>
      </c>
      <c r="AD24" s="1122">
        <v>55</v>
      </c>
      <c r="AE24" s="1122">
        <v>55</v>
      </c>
      <c r="AF24" s="1122">
        <v>55</v>
      </c>
      <c r="AG24" s="1122">
        <v>55</v>
      </c>
      <c r="AH24" s="1122">
        <v>54.706999082327457</v>
      </c>
      <c r="AI24" s="1122">
        <v>54.706999082327457</v>
      </c>
      <c r="AJ24" s="1122">
        <v>54.706999082327457</v>
      </c>
      <c r="AK24" s="1122">
        <v>54.706999082327457</v>
      </c>
      <c r="AL24" s="1122">
        <v>33.175852077934877</v>
      </c>
      <c r="AM24" s="1122">
        <v>18.290451516342788</v>
      </c>
      <c r="AN24" s="1122">
        <v>21.426618642480928</v>
      </c>
      <c r="AO24" s="1122">
        <v>35.993090036457801</v>
      </c>
      <c r="AP24" s="1122">
        <v>34.793248303682752</v>
      </c>
      <c r="AQ24" s="1122">
        <v>45.449510454354247</v>
      </c>
      <c r="AR24" s="1122">
        <v>45.449510454354247</v>
      </c>
      <c r="AS24" s="1065"/>
      <c r="AT24" s="1157">
        <v>30</v>
      </c>
      <c r="AU24" s="1157">
        <v>30</v>
      </c>
      <c r="AV24" s="1157">
        <v>105</v>
      </c>
      <c r="AW24" s="1157">
        <v>100</v>
      </c>
      <c r="AX24" s="1157">
        <v>115</v>
      </c>
      <c r="AY24" s="1157">
        <v>110</v>
      </c>
      <c r="AZ24" s="1157">
        <v>50</v>
      </c>
      <c r="BA24" s="1157">
        <v>50</v>
      </c>
      <c r="BB24" s="1157">
        <v>110</v>
      </c>
      <c r="BC24" s="1157">
        <v>110</v>
      </c>
      <c r="BD24" s="1157">
        <v>109.41399816465491</v>
      </c>
      <c r="BE24" s="1157">
        <v>109.41399816465491</v>
      </c>
      <c r="BF24" s="1157">
        <v>51.466303594277662</v>
      </c>
      <c r="BG24" s="1157">
        <v>57.419708678938733</v>
      </c>
      <c r="BH24" s="1157">
        <v>80.242758758036999</v>
      </c>
    </row>
    <row r="25" spans="2:60" x14ac:dyDescent="0.2">
      <c r="B25" s="1060" t="s">
        <v>15</v>
      </c>
      <c r="C25" s="1044">
        <v>40</v>
      </c>
      <c r="D25" s="1044">
        <v>25</v>
      </c>
      <c r="E25" s="1044">
        <v>-25</v>
      </c>
      <c r="F25" s="1044">
        <v>90</v>
      </c>
      <c r="G25" s="1044">
        <v>55</v>
      </c>
      <c r="H25" s="1044">
        <v>55</v>
      </c>
      <c r="I25" s="1044">
        <v>29.756842744181988</v>
      </c>
      <c r="J25" s="1044">
        <v>5.2641984839475882</v>
      </c>
      <c r="K25" s="1044">
        <v>26.305504930597124</v>
      </c>
      <c r="L25" s="1044"/>
      <c r="M25" s="1116"/>
      <c r="N25" s="1116"/>
      <c r="O25" s="1044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7"/>
      <c r="AG25" s="1117"/>
      <c r="AH25" s="1117"/>
      <c r="AI25" s="1117"/>
      <c r="AJ25" s="1117"/>
      <c r="AK25" s="1117"/>
      <c r="AL25" s="1117"/>
      <c r="AM25" s="1117"/>
      <c r="AN25" s="1117"/>
      <c r="AO25" s="1117"/>
      <c r="AP25" s="1117"/>
      <c r="AQ25" s="1117"/>
      <c r="AR25" s="1117"/>
      <c r="AS25" s="1044"/>
      <c r="AT25" s="1044"/>
      <c r="AU25" s="1044"/>
      <c r="AV25" s="1044"/>
      <c r="AW25" s="1044"/>
      <c r="AX25" s="1044"/>
      <c r="AY25" s="1044"/>
      <c r="AZ25" s="1044"/>
      <c r="BA25" s="1044"/>
      <c r="BB25" s="1044"/>
      <c r="BC25" s="1044"/>
      <c r="BD25" s="1044"/>
      <c r="BE25" s="1044"/>
      <c r="BF25" s="1044"/>
      <c r="BG25" s="1044"/>
      <c r="BH25" s="1044"/>
    </row>
    <row r="26" spans="2:60" x14ac:dyDescent="0.2">
      <c r="B26" s="1060" t="s">
        <v>16</v>
      </c>
      <c r="C26" s="1044">
        <v>-45</v>
      </c>
      <c r="D26" s="1044">
        <v>-20</v>
      </c>
      <c r="E26" s="1044">
        <v>70</v>
      </c>
      <c r="F26" s="1044">
        <v>10</v>
      </c>
      <c r="G26" s="1044">
        <v>5</v>
      </c>
      <c r="H26" s="1044">
        <v>20</v>
      </c>
      <c r="I26" s="1044">
        <v>13.816563051472052</v>
      </c>
      <c r="J26" s="1044">
        <v>10.937957956517167</v>
      </c>
      <c r="K26" s="1044">
        <v>14.801588904006632</v>
      </c>
      <c r="L26" s="1044"/>
      <c r="M26" s="1116"/>
      <c r="N26" s="1116"/>
      <c r="O26" s="1044"/>
      <c r="P26" s="1117"/>
      <c r="Q26" s="1117"/>
      <c r="R26" s="1117"/>
      <c r="S26" s="1117"/>
      <c r="T26" s="1117"/>
      <c r="U26" s="1117"/>
      <c r="V26" s="1117"/>
      <c r="W26" s="1117"/>
      <c r="X26" s="1117"/>
      <c r="Y26" s="1117"/>
      <c r="Z26" s="1117"/>
      <c r="AA26" s="1117"/>
      <c r="AB26" s="1117"/>
      <c r="AC26" s="1117"/>
      <c r="AD26" s="1117"/>
      <c r="AE26" s="1117"/>
      <c r="AF26" s="1117"/>
      <c r="AG26" s="1117"/>
      <c r="AH26" s="1117"/>
      <c r="AI26" s="1117"/>
      <c r="AJ26" s="1117"/>
      <c r="AK26" s="1117"/>
      <c r="AL26" s="1117"/>
      <c r="AM26" s="1117"/>
      <c r="AN26" s="1117"/>
      <c r="AO26" s="1117"/>
      <c r="AP26" s="1117"/>
      <c r="AQ26" s="1117"/>
      <c r="AR26" s="1117"/>
      <c r="AS26" s="1044"/>
      <c r="AT26" s="1044"/>
      <c r="AU26" s="1044"/>
      <c r="AV26" s="1044"/>
      <c r="AW26" s="1044"/>
      <c r="AX26" s="1044"/>
      <c r="AY26" s="1044"/>
      <c r="AZ26" s="1044"/>
      <c r="BA26" s="1044"/>
      <c r="BB26" s="1044"/>
      <c r="BC26" s="1044"/>
      <c r="BD26" s="1044"/>
      <c r="BE26" s="1044"/>
      <c r="BF26" s="1044"/>
      <c r="BG26" s="1044"/>
      <c r="BH26" s="1044"/>
    </row>
    <row r="27" spans="2:60" x14ac:dyDescent="0.2">
      <c r="B27" s="1060" t="s">
        <v>17</v>
      </c>
      <c r="C27" s="1044">
        <v>10</v>
      </c>
      <c r="D27" s="1044">
        <v>-35</v>
      </c>
      <c r="E27" s="1044">
        <v>5</v>
      </c>
      <c r="F27" s="1044">
        <v>0</v>
      </c>
      <c r="G27" s="1044">
        <v>-40</v>
      </c>
      <c r="H27" s="1044">
        <v>5</v>
      </c>
      <c r="I27" s="1044">
        <v>6.5179416857432164</v>
      </c>
      <c r="J27" s="1044">
        <v>5.8553822804134112</v>
      </c>
      <c r="K27" s="1044">
        <v>6.5054375260247763</v>
      </c>
      <c r="L27" s="1044"/>
      <c r="M27" s="1116"/>
      <c r="N27" s="1116"/>
      <c r="O27" s="1044"/>
      <c r="P27" s="1117"/>
      <c r="Q27" s="1117"/>
      <c r="R27" s="1117"/>
      <c r="S27" s="1117"/>
      <c r="T27" s="1117"/>
      <c r="U27" s="1117"/>
      <c r="V27" s="1117"/>
      <c r="W27" s="1117"/>
      <c r="X27" s="1117"/>
      <c r="Y27" s="1117"/>
      <c r="Z27" s="1117"/>
      <c r="AA27" s="1117"/>
      <c r="AB27" s="1117"/>
      <c r="AC27" s="1117"/>
      <c r="AD27" s="1117"/>
      <c r="AE27" s="1117"/>
      <c r="AF27" s="1117"/>
      <c r="AG27" s="1117"/>
      <c r="AH27" s="1117"/>
      <c r="AI27" s="1117"/>
      <c r="AJ27" s="1117"/>
      <c r="AK27" s="1117"/>
      <c r="AL27" s="1117"/>
      <c r="AM27" s="1117"/>
      <c r="AN27" s="1117"/>
      <c r="AO27" s="1117"/>
      <c r="AP27" s="1117"/>
      <c r="AQ27" s="1117"/>
      <c r="AR27" s="1117"/>
      <c r="AS27" s="1044"/>
      <c r="AT27" s="1044"/>
      <c r="AU27" s="1044"/>
      <c r="AV27" s="1044"/>
      <c r="AW27" s="1044"/>
      <c r="AX27" s="1044"/>
      <c r="AY27" s="1044"/>
      <c r="AZ27" s="1044"/>
      <c r="BA27" s="1044"/>
      <c r="BB27" s="1044"/>
      <c r="BC27" s="1044"/>
      <c r="BD27" s="1044"/>
      <c r="BE27" s="1044"/>
      <c r="BF27" s="1044"/>
      <c r="BG27" s="1044"/>
      <c r="BH27" s="1044"/>
    </row>
    <row r="28" spans="2:60" x14ac:dyDescent="0.2">
      <c r="B28" s="1060" t="s">
        <v>18</v>
      </c>
      <c r="C28" s="1044">
        <v>80</v>
      </c>
      <c r="D28" s="1044">
        <v>-5</v>
      </c>
      <c r="E28" s="1044">
        <v>45</v>
      </c>
      <c r="F28" s="1044">
        <v>80</v>
      </c>
      <c r="G28" s="1044">
        <v>45</v>
      </c>
      <c r="H28" s="1044">
        <v>10</v>
      </c>
      <c r="I28" s="1044">
        <v>66.120736878098015</v>
      </c>
      <c r="J28" s="1044">
        <v>35.272223682654726</v>
      </c>
      <c r="K28" s="1044">
        <v>23.010630916072074</v>
      </c>
      <c r="L28" s="1044"/>
      <c r="M28" s="1116"/>
      <c r="N28" s="1116"/>
      <c r="O28" s="1044"/>
      <c r="P28" s="1117"/>
      <c r="Q28" s="1117"/>
      <c r="R28" s="1117"/>
      <c r="S28" s="1117"/>
      <c r="T28" s="1117"/>
      <c r="U28" s="1117"/>
      <c r="V28" s="1117"/>
      <c r="W28" s="1117"/>
      <c r="X28" s="1117"/>
      <c r="Y28" s="1117"/>
      <c r="Z28" s="1117"/>
      <c r="AA28" s="1117"/>
      <c r="AB28" s="1117"/>
      <c r="AC28" s="1117"/>
      <c r="AD28" s="1117"/>
      <c r="AE28" s="1117"/>
      <c r="AF28" s="1117"/>
      <c r="AG28" s="1117"/>
      <c r="AH28" s="1117"/>
      <c r="AI28" s="1117"/>
      <c r="AJ28" s="1117"/>
      <c r="AK28" s="1117"/>
      <c r="AL28" s="1117"/>
      <c r="AM28" s="1117"/>
      <c r="AN28" s="1117"/>
      <c r="AO28" s="1117"/>
      <c r="AP28" s="1117"/>
      <c r="AQ28" s="1117"/>
      <c r="AR28" s="1117"/>
      <c r="AS28" s="1044"/>
      <c r="AT28" s="1044"/>
      <c r="AU28" s="1044"/>
      <c r="AV28" s="1044"/>
      <c r="AW28" s="1044"/>
      <c r="AX28" s="1044"/>
      <c r="AY28" s="1044"/>
      <c r="AZ28" s="1044"/>
      <c r="BA28" s="1044"/>
      <c r="BB28" s="1044"/>
      <c r="BC28" s="1044"/>
      <c r="BD28" s="1044"/>
      <c r="BE28" s="1044"/>
      <c r="BF28" s="1044"/>
      <c r="BG28" s="1044"/>
      <c r="BH28" s="1044"/>
    </row>
    <row r="29" spans="2:60" x14ac:dyDescent="0.2">
      <c r="B29" s="1124" t="s">
        <v>19</v>
      </c>
      <c r="C29" s="1048">
        <v>-35</v>
      </c>
      <c r="D29" s="1048">
        <v>95</v>
      </c>
      <c r="E29" s="1048">
        <v>110</v>
      </c>
      <c r="F29" s="1048">
        <v>40</v>
      </c>
      <c r="G29" s="1048">
        <v>35</v>
      </c>
      <c r="H29" s="1048">
        <v>145</v>
      </c>
      <c r="I29" s="1048">
        <v>102.61591196981455</v>
      </c>
      <c r="J29" s="1048">
        <v>51.556249869683498</v>
      </c>
      <c r="K29" s="1048">
        <v>108.82924939353998</v>
      </c>
      <c r="L29" s="1048"/>
      <c r="M29" s="1126"/>
      <c r="N29" s="1126"/>
      <c r="O29" s="1044"/>
      <c r="P29" s="1128"/>
      <c r="Q29" s="1128"/>
      <c r="R29" s="1128"/>
      <c r="S29" s="1128"/>
      <c r="T29" s="1128"/>
      <c r="U29" s="1128"/>
      <c r="V29" s="1128"/>
      <c r="W29" s="1128"/>
      <c r="X29" s="1128"/>
      <c r="Y29" s="1128"/>
      <c r="Z29" s="1128"/>
      <c r="AA29" s="1128"/>
      <c r="AB29" s="1128"/>
      <c r="AC29" s="1128"/>
      <c r="AD29" s="1128"/>
      <c r="AE29" s="1128"/>
      <c r="AF29" s="1128"/>
      <c r="AG29" s="1128"/>
      <c r="AH29" s="1128"/>
      <c r="AI29" s="1128"/>
      <c r="AJ29" s="1128"/>
      <c r="AK29" s="1128"/>
      <c r="AL29" s="1128"/>
      <c r="AM29" s="1128"/>
      <c r="AN29" s="1128"/>
      <c r="AO29" s="1128"/>
      <c r="AP29" s="1128"/>
      <c r="AQ29" s="1128"/>
      <c r="AR29" s="1128"/>
      <c r="AS29" s="1044"/>
      <c r="AT29" s="1048"/>
      <c r="AU29" s="1048"/>
      <c r="AV29" s="1048"/>
      <c r="AW29" s="1048"/>
      <c r="AX29" s="1048"/>
      <c r="AY29" s="1048"/>
      <c r="AZ29" s="1048"/>
      <c r="BA29" s="1048"/>
      <c r="BB29" s="1048"/>
      <c r="BC29" s="1048"/>
      <c r="BD29" s="1048"/>
      <c r="BE29" s="1048"/>
      <c r="BF29" s="1048"/>
      <c r="BG29" s="1048"/>
      <c r="BH29" s="1048"/>
    </row>
    <row r="30" spans="2:60" x14ac:dyDescent="0.2">
      <c r="B30" s="1113" t="s">
        <v>10</v>
      </c>
      <c r="C30" s="1036">
        <v>195</v>
      </c>
      <c r="D30" s="1036">
        <v>215</v>
      </c>
      <c r="E30" s="1036">
        <v>205</v>
      </c>
      <c r="F30" s="1036">
        <v>195</v>
      </c>
      <c r="G30" s="1036">
        <v>210</v>
      </c>
      <c r="H30" s="1036">
        <v>205</v>
      </c>
      <c r="I30" s="1036">
        <v>144.371088411681</v>
      </c>
      <c r="J30" s="1036">
        <v>129.77199999999999</v>
      </c>
      <c r="K30" s="1036">
        <v>137.90525</v>
      </c>
      <c r="L30" s="1036">
        <v>137.53579999999999</v>
      </c>
      <c r="M30" s="1129">
        <v>6.2673381006688622E-2</v>
      </c>
      <c r="N30" s="1129">
        <v>-2.6790133080503153E-3</v>
      </c>
      <c r="O30" s="1065"/>
      <c r="P30" s="1122">
        <v>55</v>
      </c>
      <c r="Q30" s="1122">
        <v>60</v>
      </c>
      <c r="R30" s="1122">
        <v>60</v>
      </c>
      <c r="S30" s="1122">
        <v>50</v>
      </c>
      <c r="T30" s="1122">
        <v>50</v>
      </c>
      <c r="U30" s="1122">
        <v>50</v>
      </c>
      <c r="V30" s="1122">
        <v>50</v>
      </c>
      <c r="W30" s="1122">
        <v>50</v>
      </c>
      <c r="X30" s="1122">
        <v>50</v>
      </c>
      <c r="Y30" s="1122">
        <v>50</v>
      </c>
      <c r="Z30" s="1122">
        <v>55</v>
      </c>
      <c r="AA30" s="1122">
        <v>50</v>
      </c>
      <c r="AB30" s="1122">
        <v>50</v>
      </c>
      <c r="AC30" s="1122">
        <v>65</v>
      </c>
      <c r="AD30" s="1122">
        <v>55</v>
      </c>
      <c r="AE30" s="1122">
        <v>50</v>
      </c>
      <c r="AF30" s="1122">
        <v>50</v>
      </c>
      <c r="AG30" s="1122">
        <v>55</v>
      </c>
      <c r="AH30" s="1122">
        <v>35.253865920000003</v>
      </c>
      <c r="AI30" s="1122">
        <v>35.729599999999998</v>
      </c>
      <c r="AJ30" s="1122">
        <v>37.484800000000007</v>
      </c>
      <c r="AK30" s="1122">
        <v>35.880319999999998</v>
      </c>
      <c r="AL30" s="1122">
        <v>32.069000000000003</v>
      </c>
      <c r="AM30" s="1122">
        <v>29.286999999999999</v>
      </c>
      <c r="AN30" s="1122">
        <v>32.602000000000004</v>
      </c>
      <c r="AO30" s="1122">
        <v>35.814</v>
      </c>
      <c r="AP30" s="1122">
        <v>33.107999999999997</v>
      </c>
      <c r="AQ30" s="1122">
        <v>35.045249999999996</v>
      </c>
      <c r="AR30" s="1122">
        <v>35.67</v>
      </c>
      <c r="AS30" s="1065"/>
      <c r="AT30" s="1157">
        <v>100</v>
      </c>
      <c r="AU30" s="1157">
        <v>115</v>
      </c>
      <c r="AV30" s="1157">
        <v>110</v>
      </c>
      <c r="AW30" s="1157">
        <v>100</v>
      </c>
      <c r="AX30" s="1157">
        <v>100</v>
      </c>
      <c r="AY30" s="1157">
        <v>100</v>
      </c>
      <c r="AZ30" s="1157">
        <v>105</v>
      </c>
      <c r="BA30" s="1157">
        <v>115</v>
      </c>
      <c r="BB30" s="1157">
        <v>105</v>
      </c>
      <c r="BC30" s="1157">
        <v>105</v>
      </c>
      <c r="BD30" s="1157">
        <v>70.98346592</v>
      </c>
      <c r="BE30" s="1157">
        <v>73.365120000000005</v>
      </c>
      <c r="BF30" s="1157">
        <v>61.356000000000002</v>
      </c>
      <c r="BG30" s="1157">
        <v>68.415999999999997</v>
      </c>
      <c r="BH30" s="1157">
        <v>68.153249999999986</v>
      </c>
    </row>
    <row r="31" spans="2:60" x14ac:dyDescent="0.2">
      <c r="B31" s="1060" t="s">
        <v>15</v>
      </c>
      <c r="C31" s="1044">
        <v>10</v>
      </c>
      <c r="D31" s="1044">
        <v>15</v>
      </c>
      <c r="E31" s="1044">
        <v>15</v>
      </c>
      <c r="F31" s="1044">
        <v>10</v>
      </c>
      <c r="G31" s="1044">
        <v>15</v>
      </c>
      <c r="H31" s="1044">
        <v>15</v>
      </c>
      <c r="I31" s="1044">
        <v>38.113967340683786</v>
      </c>
      <c r="J31" s="1044">
        <v>35.038440000000001</v>
      </c>
      <c r="K31" s="1044">
        <v>36.269080750000001</v>
      </c>
      <c r="L31" s="1044"/>
      <c r="M31" s="1116"/>
      <c r="N31" s="1116"/>
      <c r="O31" s="1044"/>
      <c r="P31" s="1117"/>
      <c r="Q31" s="1117"/>
      <c r="R31" s="1117"/>
      <c r="S31" s="1117"/>
      <c r="T31" s="1117"/>
      <c r="U31" s="1117"/>
      <c r="V31" s="1117"/>
      <c r="W31" s="1117"/>
      <c r="X31" s="1117"/>
      <c r="Y31" s="1117"/>
      <c r="Z31" s="1117"/>
      <c r="AA31" s="1117"/>
      <c r="AB31" s="1117"/>
      <c r="AC31" s="1117"/>
      <c r="AD31" s="1117"/>
      <c r="AE31" s="1117"/>
      <c r="AF31" s="1117"/>
      <c r="AG31" s="1117"/>
      <c r="AH31" s="1117"/>
      <c r="AI31" s="1117"/>
      <c r="AJ31" s="1117"/>
      <c r="AK31" s="1117"/>
      <c r="AL31" s="1117"/>
      <c r="AM31" s="1117"/>
      <c r="AN31" s="1117"/>
      <c r="AO31" s="1117"/>
      <c r="AP31" s="1117"/>
      <c r="AQ31" s="1117"/>
      <c r="AR31" s="1117"/>
      <c r="AS31" s="1044"/>
      <c r="AT31" s="1044"/>
      <c r="AU31" s="1044"/>
      <c r="AV31" s="1044"/>
      <c r="AW31" s="1044"/>
      <c r="AX31" s="1044"/>
      <c r="AY31" s="1044"/>
      <c r="AZ31" s="1044"/>
      <c r="BA31" s="1044"/>
      <c r="BB31" s="1044"/>
      <c r="BC31" s="1044"/>
      <c r="BD31" s="1044"/>
      <c r="BE31" s="1044"/>
      <c r="BF31" s="1044"/>
      <c r="BG31" s="1044"/>
      <c r="BH31" s="1044"/>
    </row>
    <row r="32" spans="2:60" x14ac:dyDescent="0.2">
      <c r="B32" s="1060" t="s">
        <v>16</v>
      </c>
      <c r="C32" s="1044">
        <v>5</v>
      </c>
      <c r="D32" s="1044">
        <v>10</v>
      </c>
      <c r="E32" s="1044">
        <v>10</v>
      </c>
      <c r="F32" s="1044">
        <v>10</v>
      </c>
      <c r="G32" s="1044">
        <v>10</v>
      </c>
      <c r="H32" s="1044">
        <v>10</v>
      </c>
      <c r="I32" s="1044">
        <v>27.286135709807709</v>
      </c>
      <c r="J32" s="1044">
        <v>22.710099999999997</v>
      </c>
      <c r="K32" s="1044">
        <v>25.374565999999998</v>
      </c>
      <c r="L32" s="1044"/>
      <c r="M32" s="1116"/>
      <c r="N32" s="1116"/>
      <c r="O32" s="1116"/>
      <c r="P32" s="1117"/>
      <c r="Q32" s="1117"/>
      <c r="R32" s="1117"/>
      <c r="S32" s="1117"/>
      <c r="T32" s="1117"/>
      <c r="U32" s="1117"/>
      <c r="V32" s="1117"/>
      <c r="W32" s="1117"/>
      <c r="X32" s="1117"/>
      <c r="Y32" s="1117"/>
      <c r="Z32" s="1117"/>
      <c r="AA32" s="1117"/>
      <c r="AB32" s="1117"/>
      <c r="AC32" s="1117"/>
      <c r="AD32" s="1117"/>
      <c r="AE32" s="1117"/>
      <c r="AF32" s="1117"/>
      <c r="AG32" s="1117"/>
      <c r="AH32" s="1117"/>
      <c r="AI32" s="1117"/>
      <c r="AJ32" s="1117"/>
      <c r="AK32" s="1117"/>
      <c r="AL32" s="1117"/>
      <c r="AM32" s="1117"/>
      <c r="AN32" s="1117"/>
      <c r="AO32" s="1117"/>
      <c r="AP32" s="1117"/>
      <c r="AQ32" s="1117"/>
      <c r="AR32" s="1117"/>
      <c r="AS32" s="1116"/>
      <c r="AT32" s="1044"/>
      <c r="AU32" s="1044"/>
      <c r="AV32" s="1044"/>
      <c r="AW32" s="1044"/>
      <c r="AX32" s="1044"/>
      <c r="AY32" s="1044"/>
      <c r="AZ32" s="1044"/>
      <c r="BA32" s="1044"/>
      <c r="BB32" s="1044"/>
      <c r="BC32" s="1044"/>
      <c r="BD32" s="1044"/>
      <c r="BE32" s="1044"/>
      <c r="BF32" s="1044"/>
      <c r="BG32" s="1044"/>
      <c r="BH32" s="1044"/>
    </row>
    <row r="33" spans="1:60" x14ac:dyDescent="0.2">
      <c r="B33" s="1060" t="s">
        <v>17</v>
      </c>
      <c r="C33" s="1044">
        <v>15</v>
      </c>
      <c r="D33" s="1044">
        <v>15</v>
      </c>
      <c r="E33" s="1044">
        <v>15</v>
      </c>
      <c r="F33" s="1044">
        <v>15</v>
      </c>
      <c r="G33" s="1044">
        <v>15</v>
      </c>
      <c r="H33" s="1044">
        <v>15</v>
      </c>
      <c r="I33" s="1044">
        <v>19.634468023988617</v>
      </c>
      <c r="J33" s="1044">
        <v>16.221499999999999</v>
      </c>
      <c r="K33" s="1044">
        <v>17.78977725</v>
      </c>
      <c r="L33" s="1044"/>
      <c r="M33" s="1116"/>
      <c r="N33" s="1116"/>
      <c r="O33" s="1116"/>
      <c r="P33" s="1117"/>
      <c r="Q33" s="1117"/>
      <c r="R33" s="1117"/>
      <c r="S33" s="1117"/>
      <c r="T33" s="1117"/>
      <c r="U33" s="1117"/>
      <c r="V33" s="1117"/>
      <c r="W33" s="1117"/>
      <c r="X33" s="1117"/>
      <c r="Y33" s="1117"/>
      <c r="Z33" s="1117"/>
      <c r="AA33" s="1117"/>
      <c r="AB33" s="1117"/>
      <c r="AC33" s="1117"/>
      <c r="AD33" s="1117"/>
      <c r="AE33" s="1117"/>
      <c r="AF33" s="1117"/>
      <c r="AG33" s="1117"/>
      <c r="AH33" s="1117"/>
      <c r="AI33" s="1117"/>
      <c r="AJ33" s="1117"/>
      <c r="AK33" s="1117"/>
      <c r="AL33" s="1117"/>
      <c r="AM33" s="1117"/>
      <c r="AN33" s="1117"/>
      <c r="AO33" s="1117"/>
      <c r="AP33" s="1117"/>
      <c r="AQ33" s="1117"/>
      <c r="AR33" s="1117"/>
      <c r="AS33" s="1116"/>
      <c r="AT33" s="1044"/>
      <c r="AU33" s="1044"/>
      <c r="AV33" s="1044"/>
      <c r="AW33" s="1044"/>
      <c r="AX33" s="1044"/>
      <c r="AY33" s="1044"/>
      <c r="AZ33" s="1044"/>
      <c r="BA33" s="1044"/>
      <c r="BB33" s="1044"/>
      <c r="BC33" s="1044"/>
      <c r="BD33" s="1044"/>
      <c r="BE33" s="1044"/>
      <c r="BF33" s="1044"/>
      <c r="BG33" s="1044"/>
      <c r="BH33" s="1044"/>
    </row>
    <row r="34" spans="1:60" x14ac:dyDescent="0.2">
      <c r="B34" s="1060" t="s">
        <v>18</v>
      </c>
      <c r="C34" s="1044">
        <v>75</v>
      </c>
      <c r="D34" s="1044">
        <v>70</v>
      </c>
      <c r="E34" s="1044">
        <v>70</v>
      </c>
      <c r="F34" s="1044">
        <v>80</v>
      </c>
      <c r="G34" s="1044">
        <v>90</v>
      </c>
      <c r="H34" s="1044">
        <v>85</v>
      </c>
      <c r="I34" s="1044">
        <v>28.007991151866115</v>
      </c>
      <c r="J34" s="1044">
        <v>30.885735999999998</v>
      </c>
      <c r="K34" s="1044">
        <v>31.442397</v>
      </c>
      <c r="L34" s="1044"/>
      <c r="M34" s="1116"/>
      <c r="N34" s="1116"/>
      <c r="O34" s="1044"/>
      <c r="P34" s="1117"/>
      <c r="Q34" s="1117"/>
      <c r="R34" s="1117"/>
      <c r="S34" s="1117"/>
      <c r="T34" s="1117"/>
      <c r="U34" s="1117"/>
      <c r="V34" s="1117"/>
      <c r="W34" s="1117"/>
      <c r="X34" s="1117"/>
      <c r="Y34" s="1117"/>
      <c r="Z34" s="1117"/>
      <c r="AA34" s="1117"/>
      <c r="AB34" s="1117"/>
      <c r="AC34" s="1117"/>
      <c r="AD34" s="1117"/>
      <c r="AE34" s="1117"/>
      <c r="AF34" s="1117"/>
      <c r="AG34" s="1117"/>
      <c r="AH34" s="1117"/>
      <c r="AI34" s="1117"/>
      <c r="AJ34" s="1117"/>
      <c r="AK34" s="1117"/>
      <c r="AL34" s="1117"/>
      <c r="AM34" s="1117"/>
      <c r="AN34" s="1117"/>
      <c r="AO34" s="1117"/>
      <c r="AP34" s="1117"/>
      <c r="AQ34" s="1117"/>
      <c r="AR34" s="1117"/>
      <c r="AS34" s="1044"/>
      <c r="AT34" s="1044"/>
      <c r="AU34" s="1044"/>
      <c r="AV34" s="1044"/>
      <c r="AW34" s="1044"/>
      <c r="AX34" s="1044"/>
      <c r="AY34" s="1044"/>
      <c r="AZ34" s="1044"/>
      <c r="BA34" s="1044"/>
      <c r="BB34" s="1044"/>
      <c r="BC34" s="1044"/>
      <c r="BD34" s="1044"/>
      <c r="BE34" s="1044"/>
      <c r="BF34" s="1044"/>
      <c r="BG34" s="1044"/>
      <c r="BH34" s="1044"/>
    </row>
    <row r="35" spans="1:60" x14ac:dyDescent="0.2">
      <c r="B35" s="1124" t="s">
        <v>19</v>
      </c>
      <c r="C35" s="1048">
        <v>90</v>
      </c>
      <c r="D35" s="1048">
        <v>105</v>
      </c>
      <c r="E35" s="1048">
        <v>95</v>
      </c>
      <c r="F35" s="1048">
        <v>80</v>
      </c>
      <c r="G35" s="1048">
        <v>80</v>
      </c>
      <c r="H35" s="1048">
        <v>80</v>
      </c>
      <c r="I35" s="1048">
        <v>31.328526185334777</v>
      </c>
      <c r="J35" s="1048">
        <v>24.916224</v>
      </c>
      <c r="K35" s="1048">
        <v>27.029429</v>
      </c>
      <c r="L35" s="1048"/>
      <c r="M35" s="1126"/>
      <c r="N35" s="1126"/>
      <c r="O35" s="1044"/>
      <c r="P35" s="1128"/>
      <c r="Q35" s="1128"/>
      <c r="R35" s="1128"/>
      <c r="S35" s="1128"/>
      <c r="T35" s="1128"/>
      <c r="U35" s="1128"/>
      <c r="V35" s="1128"/>
      <c r="W35" s="1128"/>
      <c r="X35" s="1128"/>
      <c r="Y35" s="1128"/>
      <c r="Z35" s="1128"/>
      <c r="AA35" s="1128"/>
      <c r="AB35" s="1128"/>
      <c r="AC35" s="1128"/>
      <c r="AD35" s="1128"/>
      <c r="AE35" s="1128"/>
      <c r="AF35" s="1128"/>
      <c r="AG35" s="1128"/>
      <c r="AH35" s="1128"/>
      <c r="AI35" s="1128"/>
      <c r="AJ35" s="1128"/>
      <c r="AK35" s="1128"/>
      <c r="AL35" s="1128"/>
      <c r="AM35" s="1128"/>
      <c r="AN35" s="1128"/>
      <c r="AO35" s="1128"/>
      <c r="AP35" s="1128"/>
      <c r="AQ35" s="1128"/>
      <c r="AR35" s="1128"/>
      <c r="AS35" s="1044"/>
      <c r="AT35" s="1048"/>
      <c r="AU35" s="1048"/>
      <c r="AV35" s="1048"/>
      <c r="AW35" s="1048"/>
      <c r="AX35" s="1048"/>
      <c r="AY35" s="1048"/>
      <c r="AZ35" s="1048"/>
      <c r="BA35" s="1048"/>
      <c r="BB35" s="1048"/>
      <c r="BC35" s="1048"/>
      <c r="BD35" s="1048"/>
      <c r="BE35" s="1048"/>
      <c r="BF35" s="1048"/>
      <c r="BG35" s="1048"/>
      <c r="BH35" s="1048"/>
    </row>
    <row r="36" spans="1:60" x14ac:dyDescent="0.2">
      <c r="B36" s="1113" t="s">
        <v>11</v>
      </c>
      <c r="C36" s="1036">
        <v>145</v>
      </c>
      <c r="D36" s="1036">
        <v>205</v>
      </c>
      <c r="E36" s="1036">
        <v>235</v>
      </c>
      <c r="F36" s="1036">
        <v>255</v>
      </c>
      <c r="G36" s="1036">
        <v>205</v>
      </c>
      <c r="H36" s="1036">
        <v>250</v>
      </c>
      <c r="I36" s="1036">
        <v>236.06440472937214</v>
      </c>
      <c r="J36" s="1036">
        <v>423.25148576526692</v>
      </c>
      <c r="K36" s="1036">
        <v>726.24189239153111</v>
      </c>
      <c r="L36" s="1036">
        <v>347.94947601211629</v>
      </c>
      <c r="M36" s="1129">
        <v>0.71586377559534697</v>
      </c>
      <c r="N36" s="1129">
        <v>-0.5208903814866549</v>
      </c>
      <c r="O36" s="1065"/>
      <c r="P36" s="1122">
        <v>40</v>
      </c>
      <c r="Q36" s="1122">
        <v>50</v>
      </c>
      <c r="R36" s="1122">
        <v>30</v>
      </c>
      <c r="S36" s="1122">
        <v>45</v>
      </c>
      <c r="T36" s="1122">
        <v>70</v>
      </c>
      <c r="U36" s="1122">
        <v>70</v>
      </c>
      <c r="V36" s="1122">
        <v>60</v>
      </c>
      <c r="W36" s="1122">
        <v>80</v>
      </c>
      <c r="X36" s="1122">
        <v>60</v>
      </c>
      <c r="Y36" s="1122">
        <v>5</v>
      </c>
      <c r="Z36" s="1122">
        <v>40</v>
      </c>
      <c r="AA36" s="1122">
        <v>50</v>
      </c>
      <c r="AB36" s="1122">
        <v>45</v>
      </c>
      <c r="AC36" s="1122">
        <v>35</v>
      </c>
      <c r="AD36" s="1122">
        <v>60</v>
      </c>
      <c r="AE36" s="1122">
        <v>60</v>
      </c>
      <c r="AF36" s="1122">
        <v>65</v>
      </c>
      <c r="AG36" s="1122">
        <v>65</v>
      </c>
      <c r="AH36" s="1122">
        <v>120.00206236838314</v>
      </c>
      <c r="AI36" s="1122">
        <v>32.405710671628768</v>
      </c>
      <c r="AJ36" s="1122">
        <v>71.198000928352272</v>
      </c>
      <c r="AK36" s="1122">
        <v>12.458630761007953</v>
      </c>
      <c r="AL36" s="1122">
        <v>149.63877125966491</v>
      </c>
      <c r="AM36" s="1122">
        <v>66.163226907743521</v>
      </c>
      <c r="AN36" s="1122">
        <v>130.50600384603021</v>
      </c>
      <c r="AO36" s="1122">
        <v>76.943483751828296</v>
      </c>
      <c r="AP36" s="1122">
        <v>317.74572706849671</v>
      </c>
      <c r="AQ36" s="1122">
        <v>168.87180612712399</v>
      </c>
      <c r="AR36" s="1122">
        <v>163.87563206311188</v>
      </c>
      <c r="AS36" s="1065"/>
      <c r="AT36" s="1157">
        <v>115</v>
      </c>
      <c r="AU36" s="1157">
        <v>90</v>
      </c>
      <c r="AV36" s="1157">
        <v>75</v>
      </c>
      <c r="AW36" s="1157">
        <v>140</v>
      </c>
      <c r="AX36" s="1157">
        <v>140</v>
      </c>
      <c r="AY36" s="1157">
        <v>65</v>
      </c>
      <c r="AZ36" s="1157">
        <v>90</v>
      </c>
      <c r="BA36" s="1157">
        <v>80</v>
      </c>
      <c r="BB36" s="1157">
        <v>120</v>
      </c>
      <c r="BC36" s="1157">
        <v>130</v>
      </c>
      <c r="BD36" s="1157">
        <v>152.4077730400119</v>
      </c>
      <c r="BE36" s="1157">
        <v>83.656631689360225</v>
      </c>
      <c r="BF36" s="1157">
        <v>215.80199816740844</v>
      </c>
      <c r="BG36" s="1157">
        <v>207.44948759785851</v>
      </c>
      <c r="BH36" s="1157">
        <v>486.61753319562069</v>
      </c>
    </row>
    <row r="37" spans="1:60" x14ac:dyDescent="0.2">
      <c r="B37" s="1060" t="s">
        <v>15</v>
      </c>
      <c r="C37" s="1044">
        <v>5</v>
      </c>
      <c r="D37" s="1044">
        <v>10</v>
      </c>
      <c r="E37" s="1044">
        <v>0</v>
      </c>
      <c r="F37" s="1044">
        <v>20</v>
      </c>
      <c r="G37" s="1044">
        <v>5</v>
      </c>
      <c r="H37" s="1044">
        <v>5</v>
      </c>
      <c r="I37" s="1044">
        <v>6.8553211921250128</v>
      </c>
      <c r="J37" s="1044">
        <v>-20.084124516360717</v>
      </c>
      <c r="K37" s="1044">
        <v>16.58582909067464</v>
      </c>
      <c r="L37" s="1044"/>
      <c r="M37" s="1116"/>
      <c r="N37" s="1116"/>
      <c r="O37" s="1044"/>
      <c r="P37" s="1117"/>
      <c r="Q37" s="1117"/>
      <c r="R37" s="1117"/>
      <c r="S37" s="1117"/>
      <c r="T37" s="1117"/>
      <c r="U37" s="1117"/>
      <c r="V37" s="1117"/>
      <c r="W37" s="1117"/>
      <c r="X37" s="1117"/>
      <c r="Y37" s="1117"/>
      <c r="Z37" s="1117"/>
      <c r="AA37" s="1117"/>
      <c r="AB37" s="1117"/>
      <c r="AC37" s="1117"/>
      <c r="AD37" s="1117"/>
      <c r="AE37" s="1117"/>
      <c r="AF37" s="1117"/>
      <c r="AG37" s="1117"/>
      <c r="AH37" s="1117"/>
      <c r="AI37" s="1117"/>
      <c r="AJ37" s="1117"/>
      <c r="AK37" s="1117"/>
      <c r="AL37" s="1117"/>
      <c r="AM37" s="1117"/>
      <c r="AN37" s="1117"/>
      <c r="AO37" s="1117"/>
      <c r="AP37" s="1117"/>
      <c r="AQ37" s="1117"/>
      <c r="AR37" s="1117"/>
      <c r="AS37" s="1044"/>
      <c r="AT37" s="1044"/>
      <c r="AU37" s="1044"/>
      <c r="AV37" s="1044"/>
      <c r="AW37" s="1044"/>
      <c r="AX37" s="1044"/>
      <c r="AY37" s="1044"/>
      <c r="AZ37" s="1044"/>
      <c r="BA37" s="1044"/>
      <c r="BB37" s="1044"/>
      <c r="BC37" s="1044"/>
      <c r="BD37" s="1044"/>
      <c r="BE37" s="1044"/>
      <c r="BF37" s="1044"/>
      <c r="BG37" s="1044"/>
      <c r="BH37" s="1044"/>
    </row>
    <row r="38" spans="1:60" x14ac:dyDescent="0.2">
      <c r="B38" s="1060" t="s">
        <v>16</v>
      </c>
      <c r="C38" s="1044">
        <v>-10</v>
      </c>
      <c r="D38" s="1044">
        <v>15</v>
      </c>
      <c r="E38" s="1044">
        <v>10</v>
      </c>
      <c r="F38" s="1044">
        <v>5</v>
      </c>
      <c r="G38" s="1044">
        <v>5</v>
      </c>
      <c r="H38" s="1044">
        <v>35</v>
      </c>
      <c r="I38" s="1044">
        <v>58.979256621109812</v>
      </c>
      <c r="J38" s="1044">
        <v>24.73972090193697</v>
      </c>
      <c r="K38" s="1044">
        <v>4.7220634059265496</v>
      </c>
      <c r="L38" s="1044"/>
      <c r="M38" s="1116"/>
      <c r="N38" s="1116"/>
      <c r="O38" s="1116"/>
      <c r="P38" s="1117"/>
      <c r="Q38" s="1117"/>
      <c r="R38" s="1117"/>
      <c r="S38" s="1117"/>
      <c r="T38" s="1117"/>
      <c r="U38" s="1117"/>
      <c r="V38" s="1117"/>
      <c r="W38" s="1117"/>
      <c r="X38" s="1117"/>
      <c r="Y38" s="1117"/>
      <c r="Z38" s="1117"/>
      <c r="AA38" s="1117"/>
      <c r="AB38" s="1117"/>
      <c r="AC38" s="1117"/>
      <c r="AD38" s="1117"/>
      <c r="AE38" s="1117"/>
      <c r="AF38" s="1117"/>
      <c r="AG38" s="1117"/>
      <c r="AH38" s="1117"/>
      <c r="AI38" s="1117"/>
      <c r="AJ38" s="1117"/>
      <c r="AK38" s="1117"/>
      <c r="AL38" s="1117"/>
      <c r="AM38" s="1117"/>
      <c r="AN38" s="1117"/>
      <c r="AO38" s="1117"/>
      <c r="AP38" s="1117"/>
      <c r="AQ38" s="1117"/>
      <c r="AR38" s="1117"/>
      <c r="AS38" s="1116"/>
      <c r="AT38" s="1044"/>
      <c r="AU38" s="1044"/>
      <c r="AV38" s="1044"/>
      <c r="AW38" s="1044"/>
      <c r="AX38" s="1044"/>
      <c r="AY38" s="1044"/>
      <c r="AZ38" s="1044"/>
      <c r="BA38" s="1044"/>
      <c r="BB38" s="1044"/>
      <c r="BC38" s="1044"/>
      <c r="BD38" s="1044"/>
      <c r="BE38" s="1044"/>
      <c r="BF38" s="1044"/>
      <c r="BG38" s="1044"/>
      <c r="BH38" s="1044"/>
    </row>
    <row r="39" spans="1:60" x14ac:dyDescent="0.2">
      <c r="B39" s="1060" t="s">
        <v>17</v>
      </c>
      <c r="C39" s="1044">
        <v>0</v>
      </c>
      <c r="D39" s="1044">
        <v>-25</v>
      </c>
      <c r="E39" s="1044">
        <v>-5</v>
      </c>
      <c r="F39" s="1044">
        <v>-10</v>
      </c>
      <c r="G39" s="1044">
        <v>-10</v>
      </c>
      <c r="H39" s="1044">
        <v>0</v>
      </c>
      <c r="I39" s="1044">
        <v>-39.666095070111474</v>
      </c>
      <c r="J39" s="1044">
        <v>-66.335332982613778</v>
      </c>
      <c r="K39" s="1044">
        <v>-22.012053740629739</v>
      </c>
      <c r="L39" s="1044"/>
      <c r="M39" s="1116"/>
      <c r="N39" s="1116"/>
      <c r="O39" s="1116"/>
      <c r="P39" s="1117"/>
      <c r="Q39" s="1117"/>
      <c r="R39" s="1117"/>
      <c r="S39" s="1117"/>
      <c r="T39" s="1117"/>
      <c r="U39" s="1117"/>
      <c r="V39" s="1117"/>
      <c r="W39" s="1117"/>
      <c r="X39" s="1117"/>
      <c r="Y39" s="1117"/>
      <c r="Z39" s="1117"/>
      <c r="AA39" s="1117"/>
      <c r="AB39" s="1117"/>
      <c r="AC39" s="1117"/>
      <c r="AD39" s="1117"/>
      <c r="AE39" s="1117"/>
      <c r="AF39" s="1117"/>
      <c r="AG39" s="1117"/>
      <c r="AH39" s="1117"/>
      <c r="AI39" s="1117"/>
      <c r="AJ39" s="1117"/>
      <c r="AK39" s="1117"/>
      <c r="AL39" s="1117"/>
      <c r="AM39" s="1117"/>
      <c r="AN39" s="1117"/>
      <c r="AO39" s="1117"/>
      <c r="AP39" s="1117"/>
      <c r="AQ39" s="1117"/>
      <c r="AR39" s="1117"/>
      <c r="AS39" s="1116"/>
      <c r="AT39" s="1044"/>
      <c r="AU39" s="1044"/>
      <c r="AV39" s="1044"/>
      <c r="AW39" s="1044"/>
      <c r="AX39" s="1044"/>
      <c r="AY39" s="1044"/>
      <c r="AZ39" s="1044"/>
      <c r="BA39" s="1044"/>
      <c r="BB39" s="1044"/>
      <c r="BC39" s="1044"/>
      <c r="BD39" s="1044"/>
      <c r="BE39" s="1044"/>
      <c r="BF39" s="1044"/>
      <c r="BG39" s="1044"/>
      <c r="BH39" s="1044"/>
    </row>
    <row r="40" spans="1:60" x14ac:dyDescent="0.2">
      <c r="B40" s="1060" t="s">
        <v>18</v>
      </c>
      <c r="C40" s="1044">
        <v>90</v>
      </c>
      <c r="D40" s="1044">
        <v>115</v>
      </c>
      <c r="E40" s="1044">
        <v>130</v>
      </c>
      <c r="F40" s="1044">
        <v>150</v>
      </c>
      <c r="G40" s="1044">
        <v>110</v>
      </c>
      <c r="H40" s="1044">
        <v>80</v>
      </c>
      <c r="I40" s="1044">
        <v>180.12124004584339</v>
      </c>
      <c r="J40" s="1044">
        <v>359.2068395204239</v>
      </c>
      <c r="K40" s="1044">
        <v>724.21242566264436</v>
      </c>
      <c r="L40" s="1044"/>
      <c r="M40" s="1116"/>
      <c r="N40" s="1116"/>
      <c r="O40" s="1044"/>
      <c r="P40" s="1117"/>
      <c r="Q40" s="1117"/>
      <c r="R40" s="1117"/>
      <c r="S40" s="1117"/>
      <c r="T40" s="1117"/>
      <c r="U40" s="1117"/>
      <c r="V40" s="1117"/>
      <c r="W40" s="1117"/>
      <c r="X40" s="1117"/>
      <c r="Y40" s="1117"/>
      <c r="Z40" s="1117"/>
      <c r="AA40" s="1117"/>
      <c r="AB40" s="1117"/>
      <c r="AC40" s="1117"/>
      <c r="AD40" s="1117"/>
      <c r="AE40" s="1117"/>
      <c r="AF40" s="1117"/>
      <c r="AG40" s="1117"/>
      <c r="AH40" s="1117"/>
      <c r="AI40" s="1117"/>
      <c r="AJ40" s="1117"/>
      <c r="AK40" s="1117"/>
      <c r="AL40" s="1117"/>
      <c r="AM40" s="1117"/>
      <c r="AN40" s="1117"/>
      <c r="AO40" s="1117"/>
      <c r="AP40" s="1117"/>
      <c r="AQ40" s="1117"/>
      <c r="AR40" s="1117"/>
      <c r="AS40" s="1044"/>
      <c r="AT40" s="1044"/>
      <c r="AU40" s="1044"/>
      <c r="AV40" s="1044"/>
      <c r="AW40" s="1044"/>
      <c r="AX40" s="1044"/>
      <c r="AY40" s="1044"/>
      <c r="AZ40" s="1044"/>
      <c r="BA40" s="1044"/>
      <c r="BB40" s="1044"/>
      <c r="BC40" s="1044"/>
      <c r="BD40" s="1044"/>
      <c r="BE40" s="1044"/>
      <c r="BF40" s="1044"/>
      <c r="BG40" s="1044"/>
      <c r="BH40" s="1044"/>
    </row>
    <row r="41" spans="1:60" x14ac:dyDescent="0.2">
      <c r="B41" s="1124" t="s">
        <v>19</v>
      </c>
      <c r="C41" s="1048">
        <v>60</v>
      </c>
      <c r="D41" s="1048">
        <v>90</v>
      </c>
      <c r="E41" s="1048">
        <v>100</v>
      </c>
      <c r="F41" s="1048">
        <v>90</v>
      </c>
      <c r="G41" s="1048">
        <v>95</v>
      </c>
      <c r="H41" s="1048">
        <v>130</v>
      </c>
      <c r="I41" s="1048">
        <v>29.774681940405401</v>
      </c>
      <c r="J41" s="1048">
        <v>125.72438284188053</v>
      </c>
      <c r="K41" s="1048">
        <v>2.7336279729153148</v>
      </c>
      <c r="L41" s="1048"/>
      <c r="M41" s="1126"/>
      <c r="N41" s="1126"/>
      <c r="O41" s="1044"/>
      <c r="P41" s="1128"/>
      <c r="Q41" s="1128"/>
      <c r="R41" s="1128"/>
      <c r="S41" s="1128"/>
      <c r="T41" s="1128"/>
      <c r="U41" s="1128"/>
      <c r="V41" s="1128"/>
      <c r="W41" s="1128"/>
      <c r="X41" s="1128"/>
      <c r="Y41" s="1128"/>
      <c r="Z41" s="1128"/>
      <c r="AA41" s="1128"/>
      <c r="AB41" s="1128"/>
      <c r="AC41" s="1128"/>
      <c r="AD41" s="1128"/>
      <c r="AE41" s="1128"/>
      <c r="AF41" s="1128"/>
      <c r="AG41" s="1128"/>
      <c r="AH41" s="1128"/>
      <c r="AI41" s="1128"/>
      <c r="AJ41" s="1128"/>
      <c r="AK41" s="1128"/>
      <c r="AL41" s="1128"/>
      <c r="AM41" s="1128"/>
      <c r="AN41" s="1128"/>
      <c r="AO41" s="1128"/>
      <c r="AP41" s="1128"/>
      <c r="AQ41" s="1128"/>
      <c r="AR41" s="1128"/>
      <c r="AS41" s="1044"/>
      <c r="AT41" s="1048"/>
      <c r="AU41" s="1048"/>
      <c r="AV41" s="1048"/>
      <c r="AW41" s="1048"/>
      <c r="AX41" s="1048"/>
      <c r="AY41" s="1048"/>
      <c r="AZ41" s="1048"/>
      <c r="BA41" s="1048"/>
      <c r="BB41" s="1048"/>
      <c r="BC41" s="1048"/>
      <c r="BD41" s="1048"/>
      <c r="BE41" s="1048"/>
      <c r="BF41" s="1048"/>
      <c r="BG41" s="1048"/>
      <c r="BH41" s="1048"/>
    </row>
    <row r="42" spans="1:60" x14ac:dyDescent="0.2">
      <c r="B42" s="1130" t="s">
        <v>58</v>
      </c>
      <c r="C42" s="1148">
        <v>220</v>
      </c>
      <c r="D42" s="1148">
        <v>225</v>
      </c>
      <c r="E42" s="1148">
        <v>240</v>
      </c>
      <c r="F42" s="1148">
        <v>235</v>
      </c>
      <c r="G42" s="1148">
        <v>235</v>
      </c>
      <c r="H42" s="1148">
        <v>235</v>
      </c>
      <c r="I42" s="1148">
        <v>248.88000000000008</v>
      </c>
      <c r="J42" s="1148">
        <v>238.93206947885432</v>
      </c>
      <c r="K42" s="1148">
        <v>247.44031179790068</v>
      </c>
      <c r="L42" s="1148">
        <v>253.68212864718029</v>
      </c>
      <c r="M42" s="1151">
        <v>3.5609461457409619E-2</v>
      </c>
      <c r="N42" s="1151">
        <v>2.522554552217704E-2</v>
      </c>
      <c r="O42" s="1065"/>
      <c r="P42" s="1131">
        <v>45</v>
      </c>
      <c r="Q42" s="1131">
        <v>65</v>
      </c>
      <c r="R42" s="1131">
        <v>50</v>
      </c>
      <c r="S42" s="1131">
        <v>65</v>
      </c>
      <c r="T42" s="1131">
        <v>45</v>
      </c>
      <c r="U42" s="1131">
        <v>65</v>
      </c>
      <c r="V42" s="1131">
        <v>50</v>
      </c>
      <c r="W42" s="1131">
        <v>70</v>
      </c>
      <c r="X42" s="1131">
        <v>45</v>
      </c>
      <c r="Y42" s="1131">
        <v>75</v>
      </c>
      <c r="Z42" s="1131">
        <v>55</v>
      </c>
      <c r="AA42" s="1131">
        <v>70</v>
      </c>
      <c r="AB42" s="1131">
        <v>45</v>
      </c>
      <c r="AC42" s="1131">
        <v>70</v>
      </c>
      <c r="AD42" s="1131">
        <v>55</v>
      </c>
      <c r="AE42" s="1131">
        <v>70</v>
      </c>
      <c r="AF42" s="1131">
        <v>45</v>
      </c>
      <c r="AG42" s="1131">
        <v>70</v>
      </c>
      <c r="AH42" s="1131">
        <v>62.22000000000002</v>
      </c>
      <c r="AI42" s="1131">
        <v>62.22000000000002</v>
      </c>
      <c r="AJ42" s="1131">
        <v>62.22000000000002</v>
      </c>
      <c r="AK42" s="1131">
        <v>62.22000000000002</v>
      </c>
      <c r="AL42" s="1131">
        <v>59.733017369713579</v>
      </c>
      <c r="AM42" s="1131">
        <v>59.733017369713579</v>
      </c>
      <c r="AN42" s="1131">
        <v>59.733017369713579</v>
      </c>
      <c r="AO42" s="1131">
        <v>59.733017369713579</v>
      </c>
      <c r="AP42" s="1131">
        <v>62.079224037202067</v>
      </c>
      <c r="AQ42" s="1131">
        <v>58.90804997093629</v>
      </c>
      <c r="AR42" s="1131">
        <v>61.860077949475169</v>
      </c>
      <c r="AS42" s="1065"/>
      <c r="AT42" s="1158">
        <v>110</v>
      </c>
      <c r="AU42" s="1158">
        <v>110</v>
      </c>
      <c r="AV42" s="1158">
        <v>115</v>
      </c>
      <c r="AW42" s="1158">
        <v>110</v>
      </c>
      <c r="AX42" s="1158">
        <v>120</v>
      </c>
      <c r="AY42" s="1158">
        <v>120</v>
      </c>
      <c r="AZ42" s="1158">
        <v>125</v>
      </c>
      <c r="BA42" s="1158">
        <v>115</v>
      </c>
      <c r="BB42" s="1158">
        <v>125</v>
      </c>
      <c r="BC42" s="1158">
        <v>115</v>
      </c>
      <c r="BD42" s="1158">
        <v>129.54000000000002</v>
      </c>
      <c r="BE42" s="1158">
        <v>119.34</v>
      </c>
      <c r="BF42" s="1158">
        <v>119.46603473942716</v>
      </c>
      <c r="BG42" s="1158">
        <v>119.46603473942716</v>
      </c>
      <c r="BH42" s="1158">
        <v>120.98727400813836</v>
      </c>
    </row>
    <row r="43" spans="1:60" x14ac:dyDescent="0.2">
      <c r="B43" s="1133" t="s">
        <v>31</v>
      </c>
      <c r="C43" s="1149">
        <v>420</v>
      </c>
      <c r="D43" s="1149">
        <v>440</v>
      </c>
      <c r="E43" s="1149">
        <v>440</v>
      </c>
      <c r="F43" s="1149">
        <v>485</v>
      </c>
      <c r="G43" s="1149">
        <v>500</v>
      </c>
      <c r="H43" s="1149">
        <v>525</v>
      </c>
      <c r="I43" s="1149">
        <v>584.81477950461931</v>
      </c>
      <c r="J43" s="1149">
        <v>501.14430276120225</v>
      </c>
      <c r="K43" s="1149">
        <v>560.98140174316222</v>
      </c>
      <c r="L43" s="1149">
        <v>627.20863853570336</v>
      </c>
      <c r="M43" s="1152">
        <v>0.11940093632167392</v>
      </c>
      <c r="N43" s="1152">
        <v>0.1180560292850179</v>
      </c>
      <c r="O43" s="1065"/>
      <c r="P43" s="1134">
        <v>105</v>
      </c>
      <c r="Q43" s="1134">
        <v>115</v>
      </c>
      <c r="R43" s="1134">
        <v>110</v>
      </c>
      <c r="S43" s="1134">
        <v>110</v>
      </c>
      <c r="T43" s="1134">
        <v>105</v>
      </c>
      <c r="U43" s="1134">
        <v>115</v>
      </c>
      <c r="V43" s="1134">
        <v>115</v>
      </c>
      <c r="W43" s="1134">
        <v>120</v>
      </c>
      <c r="X43" s="1134">
        <v>120</v>
      </c>
      <c r="Y43" s="1134">
        <v>130</v>
      </c>
      <c r="Z43" s="1134">
        <v>125</v>
      </c>
      <c r="AA43" s="1134">
        <v>125</v>
      </c>
      <c r="AB43" s="1134">
        <v>125</v>
      </c>
      <c r="AC43" s="1134">
        <v>125</v>
      </c>
      <c r="AD43" s="1134">
        <v>130</v>
      </c>
      <c r="AE43" s="1134">
        <v>130</v>
      </c>
      <c r="AF43" s="1134">
        <v>130</v>
      </c>
      <c r="AG43" s="1134">
        <v>135</v>
      </c>
      <c r="AH43" s="1134">
        <v>146.50329249994707</v>
      </c>
      <c r="AI43" s="1134">
        <v>146.37013800048385</v>
      </c>
      <c r="AJ43" s="1134">
        <v>145.3049020047782</v>
      </c>
      <c r="AK43" s="1134">
        <v>146.63644699941028</v>
      </c>
      <c r="AL43" s="1134">
        <v>117.93030755819279</v>
      </c>
      <c r="AM43" s="1134">
        <v>103.9588738199059</v>
      </c>
      <c r="AN43" s="1134">
        <v>136.5037404962998</v>
      </c>
      <c r="AO43" s="1134">
        <v>142.75138088680376</v>
      </c>
      <c r="AP43" s="1134">
        <v>143.5900672253824</v>
      </c>
      <c r="AQ43" s="1134">
        <v>141.29006722538239</v>
      </c>
      <c r="AR43" s="1134">
        <v>138.89006722538238</v>
      </c>
      <c r="AS43" s="1065"/>
      <c r="AT43" s="1159">
        <v>220</v>
      </c>
      <c r="AU43" s="1159">
        <v>220</v>
      </c>
      <c r="AV43" s="1159">
        <v>220</v>
      </c>
      <c r="AW43" s="1159">
        <v>220</v>
      </c>
      <c r="AX43" s="1159">
        <v>235</v>
      </c>
      <c r="AY43" s="1159">
        <v>250</v>
      </c>
      <c r="AZ43" s="1159">
        <v>250</v>
      </c>
      <c r="BA43" s="1159">
        <v>250</v>
      </c>
      <c r="BB43" s="1159">
        <v>260</v>
      </c>
      <c r="BC43" s="1159">
        <v>265</v>
      </c>
      <c r="BD43" s="1159">
        <v>292.87343050043091</v>
      </c>
      <c r="BE43" s="1159">
        <v>291.94134900418851</v>
      </c>
      <c r="BF43" s="1159">
        <v>221.8891813780987</v>
      </c>
      <c r="BG43" s="1159">
        <v>279.25512138310353</v>
      </c>
      <c r="BH43" s="1159">
        <v>284.88013445076479</v>
      </c>
    </row>
    <row r="44" spans="1:60" s="1076" customFormat="1" x14ac:dyDescent="0.2">
      <c r="A44" s="1079"/>
      <c r="B44" s="1135" t="s">
        <v>112</v>
      </c>
      <c r="C44" s="1036">
        <v>-5</v>
      </c>
      <c r="D44" s="1036">
        <v>50</v>
      </c>
      <c r="E44" s="1036">
        <v>525</v>
      </c>
      <c r="F44" s="1036">
        <v>460</v>
      </c>
      <c r="G44" s="1036">
        <v>215</v>
      </c>
      <c r="H44" s="1036">
        <v>280</v>
      </c>
      <c r="I44" s="1036">
        <v>282.56181880054447</v>
      </c>
      <c r="J44" s="1036">
        <v>586.06889965169353</v>
      </c>
      <c r="K44" s="1036">
        <v>364.99861526311707</v>
      </c>
      <c r="L44" s="1036">
        <v>402.01958442989599</v>
      </c>
      <c r="M44" s="1129">
        <v>-0.37720869426779113</v>
      </c>
      <c r="N44" s="1129">
        <v>0.10142769758206227</v>
      </c>
      <c r="O44" s="1065"/>
      <c r="P44" s="1122">
        <v>15</v>
      </c>
      <c r="Q44" s="1122">
        <v>40</v>
      </c>
      <c r="R44" s="1122">
        <v>45</v>
      </c>
      <c r="S44" s="1122">
        <v>75</v>
      </c>
      <c r="T44" s="1122">
        <v>180</v>
      </c>
      <c r="U44" s="1122">
        <v>220</v>
      </c>
      <c r="V44" s="1122">
        <v>150</v>
      </c>
      <c r="W44" s="1122">
        <v>115</v>
      </c>
      <c r="X44" s="1122">
        <v>80</v>
      </c>
      <c r="Y44" s="1122">
        <v>115</v>
      </c>
      <c r="Z44" s="1122">
        <v>30</v>
      </c>
      <c r="AA44" s="1122">
        <v>75</v>
      </c>
      <c r="AB44" s="1122">
        <v>45</v>
      </c>
      <c r="AC44" s="1122">
        <v>65</v>
      </c>
      <c r="AD44" s="1122">
        <v>85</v>
      </c>
      <c r="AE44" s="1122">
        <v>70</v>
      </c>
      <c r="AF44" s="1122">
        <v>70</v>
      </c>
      <c r="AG44" s="1122">
        <v>50</v>
      </c>
      <c r="AH44" s="1122">
        <v>110.98504998977324</v>
      </c>
      <c r="AI44" s="1122">
        <v>89.279700168659971</v>
      </c>
      <c r="AJ44" s="1122">
        <v>53.747914245097611</v>
      </c>
      <c r="AK44" s="1122">
        <v>28.549154397013666</v>
      </c>
      <c r="AL44" s="1122">
        <v>304.85849182404201</v>
      </c>
      <c r="AM44" s="1122">
        <v>123.48182395183488</v>
      </c>
      <c r="AN44" s="1122">
        <v>97.266656863017545</v>
      </c>
      <c r="AO44" s="1122">
        <v>60.462777361105559</v>
      </c>
      <c r="AP44" s="1122">
        <v>22.823681893629129</v>
      </c>
      <c r="AQ44" s="1122">
        <v>109.26122521673182</v>
      </c>
      <c r="AR44" s="1122">
        <v>121.69868817056208</v>
      </c>
      <c r="AS44" s="1065"/>
      <c r="AT44" s="1157">
        <v>-5</v>
      </c>
      <c r="AU44" s="1157">
        <v>55</v>
      </c>
      <c r="AV44" s="1157">
        <v>120</v>
      </c>
      <c r="AW44" s="1157">
        <v>400</v>
      </c>
      <c r="AX44" s="1157">
        <v>265</v>
      </c>
      <c r="AY44" s="1157">
        <v>195</v>
      </c>
      <c r="AZ44" s="1157">
        <v>105</v>
      </c>
      <c r="BA44" s="1157">
        <v>110</v>
      </c>
      <c r="BB44" s="1157">
        <v>155</v>
      </c>
      <c r="BC44" s="1157">
        <v>120</v>
      </c>
      <c r="BD44" s="1157">
        <v>200.26475015843323</v>
      </c>
      <c r="BE44" s="1157">
        <v>143.02761441375759</v>
      </c>
      <c r="BF44" s="1157">
        <v>82.29706864211127</v>
      </c>
      <c r="BG44" s="1157">
        <v>157.72943422412311</v>
      </c>
      <c r="BH44" s="1157">
        <v>132.08490711036094</v>
      </c>
    </row>
    <row r="45" spans="1:60" s="1076" customFormat="1" x14ac:dyDescent="0.2">
      <c r="A45" s="1079"/>
      <c r="B45" s="1060" t="s">
        <v>15</v>
      </c>
      <c r="C45" s="1044"/>
      <c r="D45" s="1044"/>
      <c r="E45" s="1044"/>
      <c r="F45" s="1044"/>
      <c r="G45" s="1044"/>
      <c r="H45" s="1044"/>
      <c r="I45" s="1044">
        <v>158.83133333333333</v>
      </c>
      <c r="J45" s="1044">
        <v>241.96699999999998</v>
      </c>
      <c r="K45" s="1044">
        <v>260.2</v>
      </c>
      <c r="L45" s="1044"/>
      <c r="M45" s="1116"/>
      <c r="N45" s="1116"/>
      <c r="O45" s="1065"/>
      <c r="P45" s="1122"/>
      <c r="Q45" s="1122"/>
      <c r="R45" s="1132"/>
      <c r="S45" s="1122"/>
      <c r="T45" s="1122"/>
      <c r="U45" s="1122"/>
      <c r="V45" s="1122"/>
      <c r="W45" s="1122"/>
      <c r="X45" s="1122"/>
      <c r="Y45" s="1122"/>
      <c r="Z45" s="1122"/>
      <c r="AA45" s="1122"/>
      <c r="AB45" s="1122"/>
      <c r="AC45" s="1122"/>
      <c r="AD45" s="1122"/>
      <c r="AE45" s="1122"/>
      <c r="AF45" s="1122"/>
      <c r="AG45" s="1122"/>
      <c r="AH45" s="1122"/>
      <c r="AI45" s="1122"/>
      <c r="AJ45" s="1122"/>
      <c r="AK45" s="1122"/>
      <c r="AL45" s="1122"/>
      <c r="AM45" s="1122"/>
      <c r="AN45" s="1122"/>
      <c r="AO45" s="1122"/>
      <c r="AP45" s="1122"/>
      <c r="AQ45" s="1122"/>
      <c r="AR45" s="1122"/>
      <c r="AS45" s="1065"/>
      <c r="AT45" s="1157"/>
      <c r="AU45" s="1157"/>
      <c r="AV45" s="1157"/>
      <c r="AW45" s="1157"/>
      <c r="AX45" s="1157"/>
      <c r="AY45" s="1157"/>
      <c r="AZ45" s="1157"/>
      <c r="BA45" s="1157"/>
      <c r="BB45" s="1157"/>
      <c r="BC45" s="1157"/>
      <c r="BD45" s="1157"/>
      <c r="BE45" s="1157"/>
      <c r="BF45" s="1157"/>
      <c r="BG45" s="1157"/>
      <c r="BH45" s="1157"/>
    </row>
    <row r="46" spans="1:60" s="1076" customFormat="1" x14ac:dyDescent="0.2">
      <c r="A46" s="1079"/>
      <c r="B46" s="1060" t="s">
        <v>16</v>
      </c>
      <c r="C46" s="1044"/>
      <c r="D46" s="1044"/>
      <c r="E46" s="1044"/>
      <c r="F46" s="1044"/>
      <c r="G46" s="1044"/>
      <c r="H46" s="1044"/>
      <c r="I46" s="1044">
        <v>52.417000000000002</v>
      </c>
      <c r="J46" s="1044">
        <v>75.202750000000009</v>
      </c>
      <c r="K46" s="1044">
        <v>61.4</v>
      </c>
      <c r="L46" s="1044"/>
      <c r="M46" s="1116"/>
      <c r="N46" s="1116"/>
      <c r="O46" s="1065"/>
      <c r="P46" s="1122"/>
      <c r="Q46" s="1122"/>
      <c r="R46" s="1132"/>
      <c r="S46" s="1122"/>
      <c r="T46" s="1122"/>
      <c r="U46" s="1122"/>
      <c r="V46" s="1122"/>
      <c r="W46" s="1122"/>
      <c r="X46" s="1122"/>
      <c r="Y46" s="1122"/>
      <c r="Z46" s="1122"/>
      <c r="AA46" s="1122"/>
      <c r="AB46" s="1122"/>
      <c r="AC46" s="1122"/>
      <c r="AD46" s="1122"/>
      <c r="AE46" s="1122"/>
      <c r="AF46" s="1122"/>
      <c r="AG46" s="1122"/>
      <c r="AH46" s="1122"/>
      <c r="AI46" s="1122"/>
      <c r="AJ46" s="1122"/>
      <c r="AK46" s="1122"/>
      <c r="AL46" s="1122"/>
      <c r="AM46" s="1122"/>
      <c r="AN46" s="1122"/>
      <c r="AO46" s="1122"/>
      <c r="AP46" s="1122"/>
      <c r="AQ46" s="1122"/>
      <c r="AR46" s="1122"/>
      <c r="AS46" s="1065"/>
      <c r="AT46" s="1157"/>
      <c r="AU46" s="1157"/>
      <c r="AV46" s="1157"/>
      <c r="AW46" s="1157"/>
      <c r="AX46" s="1157"/>
      <c r="AY46" s="1157"/>
      <c r="AZ46" s="1157"/>
      <c r="BA46" s="1157"/>
      <c r="BB46" s="1157"/>
      <c r="BC46" s="1157"/>
      <c r="BD46" s="1157"/>
      <c r="BE46" s="1157"/>
      <c r="BF46" s="1157"/>
      <c r="BG46" s="1157"/>
      <c r="BH46" s="1157"/>
    </row>
    <row r="47" spans="1:60" s="1076" customFormat="1" x14ac:dyDescent="0.2">
      <c r="A47" s="1079"/>
      <c r="B47" s="1060" t="s">
        <v>17</v>
      </c>
      <c r="C47" s="1044"/>
      <c r="D47" s="1044"/>
      <c r="E47" s="1044"/>
      <c r="F47" s="1044"/>
      <c r="G47" s="1044"/>
      <c r="H47" s="1044"/>
      <c r="I47" s="1044">
        <v>46</v>
      </c>
      <c r="J47" s="1044">
        <v>240</v>
      </c>
      <c r="K47" s="1044">
        <v>11</v>
      </c>
      <c r="L47" s="1044"/>
      <c r="M47" s="1116"/>
      <c r="N47" s="1116"/>
      <c r="O47" s="1065"/>
      <c r="P47" s="1122"/>
      <c r="Q47" s="1122"/>
      <c r="R47" s="1132"/>
      <c r="S47" s="1122"/>
      <c r="T47" s="1122"/>
      <c r="U47" s="1122"/>
      <c r="V47" s="1122"/>
      <c r="W47" s="1122"/>
      <c r="X47" s="1122"/>
      <c r="Y47" s="1122"/>
      <c r="Z47" s="1122"/>
      <c r="AA47" s="1122"/>
      <c r="AB47" s="1122"/>
      <c r="AC47" s="1122"/>
      <c r="AD47" s="1122"/>
      <c r="AE47" s="1122"/>
      <c r="AF47" s="1122"/>
      <c r="AG47" s="1122"/>
      <c r="AH47" s="1122"/>
      <c r="AI47" s="1122"/>
      <c r="AJ47" s="1122"/>
      <c r="AK47" s="1122"/>
      <c r="AL47" s="1122"/>
      <c r="AM47" s="1122"/>
      <c r="AN47" s="1122"/>
      <c r="AO47" s="1122"/>
      <c r="AP47" s="1122"/>
      <c r="AQ47" s="1122"/>
      <c r="AR47" s="1122"/>
      <c r="AS47" s="1065"/>
      <c r="AT47" s="1157"/>
      <c r="AU47" s="1157"/>
      <c r="AV47" s="1157"/>
      <c r="AW47" s="1157"/>
      <c r="AX47" s="1157"/>
      <c r="AY47" s="1157"/>
      <c r="AZ47" s="1157"/>
      <c r="BA47" s="1157"/>
      <c r="BB47" s="1157"/>
      <c r="BC47" s="1157"/>
      <c r="BD47" s="1157"/>
      <c r="BE47" s="1157"/>
      <c r="BF47" s="1157"/>
      <c r="BG47" s="1157"/>
      <c r="BH47" s="1157"/>
    </row>
    <row r="48" spans="1:60" s="1076" customFormat="1" x14ac:dyDescent="0.2">
      <c r="A48" s="1079"/>
      <c r="B48" s="1136" t="s">
        <v>19</v>
      </c>
      <c r="C48" s="1048"/>
      <c r="D48" s="1048"/>
      <c r="E48" s="1048"/>
      <c r="F48" s="1048"/>
      <c r="G48" s="1048"/>
      <c r="H48" s="1048"/>
      <c r="I48" s="1048">
        <v>25.313485467211137</v>
      </c>
      <c r="J48" s="1048">
        <v>28.899149651693506</v>
      </c>
      <c r="K48" s="1048">
        <v>32.398615263117108</v>
      </c>
      <c r="L48" s="1048"/>
      <c r="M48" s="1126"/>
      <c r="N48" s="1126"/>
      <c r="O48" s="1065"/>
      <c r="P48" s="1137"/>
      <c r="Q48" s="1137"/>
      <c r="R48" s="1137"/>
      <c r="S48" s="1137"/>
      <c r="T48" s="1137"/>
      <c r="U48" s="1137"/>
      <c r="V48" s="1137"/>
      <c r="W48" s="1137"/>
      <c r="X48" s="1137"/>
      <c r="Y48" s="1137"/>
      <c r="Z48" s="1137"/>
      <c r="AA48" s="1137"/>
      <c r="AB48" s="1137"/>
      <c r="AC48" s="1137"/>
      <c r="AD48" s="1137"/>
      <c r="AE48" s="1137"/>
      <c r="AF48" s="1137"/>
      <c r="AG48" s="1137"/>
      <c r="AH48" s="1137"/>
      <c r="AI48" s="1137"/>
      <c r="AJ48" s="1137"/>
      <c r="AK48" s="1137"/>
      <c r="AL48" s="1137"/>
      <c r="AM48" s="1137"/>
      <c r="AN48" s="1137"/>
      <c r="AO48" s="1137"/>
      <c r="AP48" s="1137"/>
      <c r="AQ48" s="1137"/>
      <c r="AR48" s="1137"/>
      <c r="AS48" s="1065"/>
      <c r="AT48" s="1160"/>
      <c r="AU48" s="1160"/>
      <c r="AV48" s="1160"/>
      <c r="AW48" s="1160"/>
      <c r="AX48" s="1160"/>
      <c r="AY48" s="1160"/>
      <c r="AZ48" s="1160"/>
      <c r="BA48" s="1160"/>
      <c r="BB48" s="1160"/>
      <c r="BC48" s="1160"/>
      <c r="BD48" s="1160"/>
      <c r="BE48" s="1160"/>
      <c r="BF48" s="1160"/>
      <c r="BG48" s="1160"/>
      <c r="BH48" s="1160"/>
    </row>
    <row r="49" spans="1:60" s="1138" customFormat="1" x14ac:dyDescent="0.2">
      <c r="A49" s="1079"/>
      <c r="B49" s="1139" t="s">
        <v>103</v>
      </c>
      <c r="C49" s="1036">
        <v>905</v>
      </c>
      <c r="D49" s="1036">
        <v>215</v>
      </c>
      <c r="E49" s="1036">
        <v>-240</v>
      </c>
      <c r="F49" s="1036">
        <v>-10</v>
      </c>
      <c r="G49" s="1036">
        <v>105</v>
      </c>
      <c r="H49" s="1036">
        <v>-245</v>
      </c>
      <c r="I49" s="1036">
        <v>990.97841441220169</v>
      </c>
      <c r="J49" s="1036">
        <v>509.15035047979933</v>
      </c>
      <c r="K49" s="1036">
        <v>-40</v>
      </c>
      <c r="L49" s="1036">
        <v>50</v>
      </c>
      <c r="M49" s="1129" t="s">
        <v>157</v>
      </c>
      <c r="N49" s="1129" t="s">
        <v>157</v>
      </c>
      <c r="O49" s="1065"/>
      <c r="P49" s="1122">
        <v>-95</v>
      </c>
      <c r="Q49" s="1122">
        <v>-30</v>
      </c>
      <c r="R49" s="1122">
        <v>-50</v>
      </c>
      <c r="S49" s="1122">
        <v>45</v>
      </c>
      <c r="T49" s="1122">
        <v>110</v>
      </c>
      <c r="U49" s="1122">
        <v>-345</v>
      </c>
      <c r="V49" s="1122">
        <v>-25</v>
      </c>
      <c r="W49" s="1122">
        <v>-15</v>
      </c>
      <c r="X49" s="1122">
        <v>-85</v>
      </c>
      <c r="Y49" s="1122">
        <v>115</v>
      </c>
      <c r="Z49" s="1122">
        <v>60</v>
      </c>
      <c r="AA49" s="1122">
        <v>30</v>
      </c>
      <c r="AB49" s="1122">
        <v>-40</v>
      </c>
      <c r="AC49" s="1122">
        <v>55</v>
      </c>
      <c r="AD49" s="1122">
        <v>-15</v>
      </c>
      <c r="AE49" s="1122">
        <v>-125</v>
      </c>
      <c r="AF49" s="1122">
        <v>5</v>
      </c>
      <c r="AG49" s="1122">
        <v>-115</v>
      </c>
      <c r="AH49" s="1122">
        <v>686.97300068000004</v>
      </c>
      <c r="AI49" s="1122">
        <v>49.912458320000034</v>
      </c>
      <c r="AJ49" s="1122">
        <v>206.80744894799926</v>
      </c>
      <c r="AK49" s="1122">
        <v>47.285506464202307</v>
      </c>
      <c r="AL49" s="1122">
        <v>-213.15535744631916</v>
      </c>
      <c r="AM49" s="1122">
        <v>123.02622064660919</v>
      </c>
      <c r="AN49" s="1122">
        <v>523.23912059950851</v>
      </c>
      <c r="AO49" s="1122">
        <v>76.04036668000073</v>
      </c>
      <c r="AP49" s="1122">
        <v>105.98809943999893</v>
      </c>
      <c r="AQ49" s="1122">
        <v>30.869707080000413</v>
      </c>
      <c r="AR49" s="1122">
        <v>-194.52159502399996</v>
      </c>
      <c r="AS49" s="1065"/>
      <c r="AT49" s="1157">
        <v>340</v>
      </c>
      <c r="AU49" s="1157">
        <v>-125</v>
      </c>
      <c r="AV49" s="1157">
        <v>-5</v>
      </c>
      <c r="AW49" s="1157">
        <v>-235</v>
      </c>
      <c r="AX49" s="1157">
        <v>-40</v>
      </c>
      <c r="AY49" s="1157">
        <v>30</v>
      </c>
      <c r="AZ49" s="1157">
        <v>90</v>
      </c>
      <c r="BA49" s="1157">
        <v>15</v>
      </c>
      <c r="BB49" s="1157">
        <v>-140</v>
      </c>
      <c r="BC49" s="1157">
        <v>-110</v>
      </c>
      <c r="BD49" s="1157">
        <v>736.8854590000002</v>
      </c>
      <c r="BE49" s="1157">
        <v>254.09295541220166</v>
      </c>
      <c r="BF49" s="1157">
        <v>-90.129136799709926</v>
      </c>
      <c r="BG49" s="1157">
        <v>599.27948727950923</v>
      </c>
      <c r="BH49" s="1157">
        <v>136.85780651999934</v>
      </c>
    </row>
    <row r="50" spans="1:60" s="1076" customFormat="1" x14ac:dyDescent="0.2">
      <c r="A50" s="1079"/>
      <c r="B50" s="1060" t="s">
        <v>15</v>
      </c>
      <c r="C50" s="1044"/>
      <c r="D50" s="1044"/>
      <c r="E50" s="1044"/>
      <c r="F50" s="1044"/>
      <c r="G50" s="1044"/>
      <c r="H50" s="1044"/>
      <c r="I50" s="1044">
        <v>125.23173499999987</v>
      </c>
      <c r="J50" s="1044">
        <v>525.73136499999998</v>
      </c>
      <c r="K50" s="1044">
        <v>35</v>
      </c>
      <c r="L50" s="1044"/>
      <c r="M50" s="1116"/>
      <c r="N50" s="1116"/>
      <c r="O50" s="1065"/>
      <c r="P50" s="1122"/>
      <c r="Q50" s="1122"/>
      <c r="R50" s="1132"/>
      <c r="S50" s="1122"/>
      <c r="T50" s="1122"/>
      <c r="U50" s="1122"/>
      <c r="V50" s="1122"/>
      <c r="W50" s="1122"/>
      <c r="X50" s="1122"/>
      <c r="Y50" s="1122"/>
      <c r="Z50" s="1122"/>
      <c r="AA50" s="1122"/>
      <c r="AB50" s="1122"/>
      <c r="AC50" s="1122"/>
      <c r="AD50" s="1122"/>
      <c r="AE50" s="1122"/>
      <c r="AF50" s="1122"/>
      <c r="AG50" s="1122"/>
      <c r="AH50" s="1122"/>
      <c r="AI50" s="1122"/>
      <c r="AJ50" s="1122"/>
      <c r="AK50" s="1122"/>
      <c r="AL50" s="1122"/>
      <c r="AM50" s="1122"/>
      <c r="AN50" s="1122"/>
      <c r="AO50" s="1122"/>
      <c r="AP50" s="1122"/>
      <c r="AQ50" s="1122"/>
      <c r="AR50" s="1122"/>
      <c r="AS50" s="1065"/>
      <c r="AT50" s="1157"/>
      <c r="AU50" s="1157"/>
      <c r="AV50" s="1157"/>
      <c r="AW50" s="1157"/>
      <c r="AX50" s="1157"/>
      <c r="AY50" s="1157"/>
      <c r="AZ50" s="1157"/>
      <c r="BA50" s="1157"/>
      <c r="BB50" s="1157"/>
      <c r="BC50" s="1157"/>
      <c r="BD50" s="1157"/>
      <c r="BE50" s="1157"/>
      <c r="BF50" s="1157"/>
      <c r="BG50" s="1157"/>
      <c r="BH50" s="1157"/>
    </row>
    <row r="51" spans="1:60" s="1076" customFormat="1" x14ac:dyDescent="0.2">
      <c r="A51" s="1079"/>
      <c r="B51" s="1060" t="s">
        <v>16</v>
      </c>
      <c r="C51" s="1044"/>
      <c r="D51" s="1044"/>
      <c r="E51" s="1044"/>
      <c r="F51" s="1044"/>
      <c r="G51" s="1044"/>
      <c r="H51" s="1044"/>
      <c r="I51" s="1044">
        <v>508.68923911220179</v>
      </c>
      <c r="J51" s="1044">
        <v>237.29251547979936</v>
      </c>
      <c r="K51" s="1044">
        <v>200</v>
      </c>
      <c r="L51" s="1044"/>
      <c r="M51" s="1116"/>
      <c r="N51" s="1116"/>
      <c r="O51" s="1065"/>
      <c r="P51" s="1122"/>
      <c r="Q51" s="1122"/>
      <c r="R51" s="1132"/>
      <c r="S51" s="1122"/>
      <c r="T51" s="1122"/>
      <c r="U51" s="1122"/>
      <c r="V51" s="1122"/>
      <c r="W51" s="1122"/>
      <c r="X51" s="1122"/>
      <c r="Y51" s="1122"/>
      <c r="Z51" s="1122"/>
      <c r="AA51" s="1122"/>
      <c r="AB51" s="1122"/>
      <c r="AC51" s="1122"/>
      <c r="AD51" s="1122"/>
      <c r="AE51" s="1122"/>
      <c r="AF51" s="1122"/>
      <c r="AG51" s="1122"/>
      <c r="AH51" s="1122"/>
      <c r="AI51" s="1122"/>
      <c r="AJ51" s="1122"/>
      <c r="AK51" s="1122"/>
      <c r="AL51" s="1122"/>
      <c r="AM51" s="1122"/>
      <c r="AN51" s="1122"/>
      <c r="AO51" s="1122"/>
      <c r="AP51" s="1122"/>
      <c r="AQ51" s="1122"/>
      <c r="AR51" s="1122"/>
      <c r="AS51" s="1065"/>
      <c r="AT51" s="1157"/>
      <c r="AU51" s="1157"/>
      <c r="AV51" s="1157"/>
      <c r="AW51" s="1157"/>
      <c r="AX51" s="1157"/>
      <c r="AY51" s="1157"/>
      <c r="AZ51" s="1157"/>
      <c r="BA51" s="1157"/>
      <c r="BB51" s="1157"/>
      <c r="BC51" s="1157"/>
      <c r="BD51" s="1157"/>
      <c r="BE51" s="1157"/>
      <c r="BF51" s="1157"/>
      <c r="BG51" s="1157"/>
      <c r="BH51" s="1157"/>
    </row>
    <row r="52" spans="1:60" s="1076" customFormat="1" x14ac:dyDescent="0.2">
      <c r="A52" s="1079"/>
      <c r="B52" s="1060" t="s">
        <v>17</v>
      </c>
      <c r="C52" s="1044"/>
      <c r="D52" s="1044"/>
      <c r="E52" s="1044"/>
      <c r="F52" s="1044"/>
      <c r="G52" s="1044"/>
      <c r="H52" s="1044"/>
      <c r="I52" s="1044">
        <v>-12.70334969999999</v>
      </c>
      <c r="J52" s="1044">
        <v>57.665439999999982</v>
      </c>
      <c r="K52" s="1044">
        <v>-25</v>
      </c>
      <c r="L52" s="1044"/>
      <c r="M52" s="1116"/>
      <c r="N52" s="1116"/>
      <c r="O52" s="1065"/>
      <c r="P52" s="1122"/>
      <c r="Q52" s="1122"/>
      <c r="R52" s="1132"/>
      <c r="S52" s="1122"/>
      <c r="T52" s="1122"/>
      <c r="U52" s="1122"/>
      <c r="V52" s="1122"/>
      <c r="W52" s="1122"/>
      <c r="X52" s="1122"/>
      <c r="Y52" s="1122"/>
      <c r="Z52" s="1122"/>
      <c r="AA52" s="1122"/>
      <c r="AB52" s="1122"/>
      <c r="AC52" s="1122"/>
      <c r="AD52" s="1122"/>
      <c r="AE52" s="1122"/>
      <c r="AF52" s="1122"/>
      <c r="AG52" s="1122"/>
      <c r="AH52" s="1122"/>
      <c r="AI52" s="1122"/>
      <c r="AJ52" s="1122"/>
      <c r="AK52" s="1122"/>
      <c r="AL52" s="1122"/>
      <c r="AM52" s="1122"/>
      <c r="AN52" s="1122"/>
      <c r="AO52" s="1122"/>
      <c r="AP52" s="1122"/>
      <c r="AQ52" s="1122"/>
      <c r="AR52" s="1122"/>
      <c r="AS52" s="1065"/>
      <c r="AT52" s="1157"/>
      <c r="AU52" s="1157"/>
      <c r="AV52" s="1157"/>
      <c r="AW52" s="1157"/>
      <c r="AX52" s="1157"/>
      <c r="AY52" s="1157"/>
      <c r="AZ52" s="1157"/>
      <c r="BA52" s="1157"/>
      <c r="BB52" s="1157"/>
      <c r="BC52" s="1157"/>
      <c r="BD52" s="1157"/>
      <c r="BE52" s="1157"/>
      <c r="BF52" s="1157"/>
      <c r="BG52" s="1157"/>
      <c r="BH52" s="1157"/>
    </row>
    <row r="53" spans="1:60" s="1076" customFormat="1" x14ac:dyDescent="0.2">
      <c r="A53" s="1079"/>
      <c r="B53" s="1140" t="s">
        <v>19</v>
      </c>
      <c r="C53" s="1048"/>
      <c r="D53" s="1048"/>
      <c r="E53" s="1048"/>
      <c r="F53" s="1048"/>
      <c r="G53" s="1048"/>
      <c r="H53" s="1048"/>
      <c r="I53" s="1048">
        <v>369.76079000000004</v>
      </c>
      <c r="J53" s="1048">
        <v>-311.53897000000001</v>
      </c>
      <c r="K53" s="1048">
        <v>-250</v>
      </c>
      <c r="L53" s="1048"/>
      <c r="M53" s="1126"/>
      <c r="N53" s="1126"/>
      <c r="O53" s="1065"/>
      <c r="P53" s="1141"/>
      <c r="Q53" s="1141"/>
      <c r="R53" s="1141"/>
      <c r="S53" s="1141"/>
      <c r="T53" s="1141"/>
      <c r="U53" s="1141"/>
      <c r="V53" s="1141"/>
      <c r="W53" s="1141"/>
      <c r="X53" s="1141"/>
      <c r="Y53" s="1141"/>
      <c r="Z53" s="1141"/>
      <c r="AA53" s="1141"/>
      <c r="AB53" s="1141"/>
      <c r="AC53" s="1141"/>
      <c r="AD53" s="1141"/>
      <c r="AE53" s="1141"/>
      <c r="AF53" s="1141"/>
      <c r="AG53" s="1141"/>
      <c r="AH53" s="1141"/>
      <c r="AI53" s="1141"/>
      <c r="AJ53" s="1141"/>
      <c r="AK53" s="1141"/>
      <c r="AL53" s="1141"/>
      <c r="AM53" s="1141"/>
      <c r="AN53" s="1141"/>
      <c r="AO53" s="1141"/>
      <c r="AP53" s="1141"/>
      <c r="AQ53" s="1141"/>
      <c r="AR53" s="1141"/>
      <c r="AS53" s="1065"/>
      <c r="AT53" s="1161"/>
      <c r="AU53" s="1161"/>
      <c r="AV53" s="1161"/>
      <c r="AW53" s="1161"/>
      <c r="AX53" s="1161"/>
      <c r="AY53" s="1161"/>
      <c r="AZ53" s="1161"/>
      <c r="BA53" s="1161"/>
      <c r="BB53" s="1161"/>
      <c r="BC53" s="1161"/>
      <c r="BD53" s="1161"/>
      <c r="BE53" s="1161"/>
      <c r="BF53" s="1161"/>
      <c r="BG53" s="1161"/>
      <c r="BH53" s="1161"/>
    </row>
    <row r="54" spans="1:60" s="1138" customFormat="1" x14ac:dyDescent="0.2">
      <c r="A54" s="1079"/>
      <c r="B54" s="1147" t="s">
        <v>37</v>
      </c>
      <c r="C54" s="1036">
        <v>35</v>
      </c>
      <c r="D54" s="1036">
        <v>-115</v>
      </c>
      <c r="E54" s="1036">
        <v>20</v>
      </c>
      <c r="F54" s="1036">
        <v>85</v>
      </c>
      <c r="G54" s="1036">
        <v>-45</v>
      </c>
      <c r="H54" s="1036">
        <v>-20</v>
      </c>
      <c r="I54" s="1036">
        <v>-20.21446626585432</v>
      </c>
      <c r="J54" s="1036">
        <v>458.38388438600157</v>
      </c>
      <c r="K54" s="1036">
        <v>-100</v>
      </c>
      <c r="L54" s="1036">
        <v>-150</v>
      </c>
      <c r="M54" s="1129" t="s">
        <v>157</v>
      </c>
      <c r="N54" s="1129" t="s">
        <v>157</v>
      </c>
      <c r="O54" s="1077"/>
      <c r="P54" s="1122">
        <v>-95</v>
      </c>
      <c r="Q54" s="1122">
        <v>-10</v>
      </c>
      <c r="R54" s="1122">
        <v>-5</v>
      </c>
      <c r="S54" s="1122">
        <v>-5</v>
      </c>
      <c r="T54" s="1122">
        <v>-5</v>
      </c>
      <c r="U54" s="1122">
        <v>30</v>
      </c>
      <c r="V54" s="1122">
        <v>40</v>
      </c>
      <c r="W54" s="1122">
        <v>-5</v>
      </c>
      <c r="X54" s="1122">
        <v>55</v>
      </c>
      <c r="Y54" s="1122">
        <v>-5</v>
      </c>
      <c r="Z54" s="1122">
        <v>-10</v>
      </c>
      <c r="AA54" s="1122">
        <v>0</v>
      </c>
      <c r="AB54" s="1122">
        <v>-15</v>
      </c>
      <c r="AC54" s="1122">
        <v>-20</v>
      </c>
      <c r="AD54" s="1122">
        <v>-10</v>
      </c>
      <c r="AE54" s="1122">
        <v>0</v>
      </c>
      <c r="AF54" s="1122">
        <v>-10</v>
      </c>
      <c r="AG54" s="1122">
        <v>0</v>
      </c>
      <c r="AH54" s="1122">
        <v>-3.7135677817608959</v>
      </c>
      <c r="AI54" s="1122">
        <v>-12.869987589821081</v>
      </c>
      <c r="AJ54" s="1122">
        <v>-9.6579941485684895</v>
      </c>
      <c r="AK54" s="1122">
        <v>6.0270832542961434</v>
      </c>
      <c r="AL54" s="1122">
        <v>-20.442004790457666</v>
      </c>
      <c r="AM54" s="1122">
        <v>138.14511871654315</v>
      </c>
      <c r="AN54" s="1122">
        <v>341.55213041940618</v>
      </c>
      <c r="AO54" s="1122">
        <v>-0.87135995949008427</v>
      </c>
      <c r="AP54" s="1122">
        <v>33.40237201601105</v>
      </c>
      <c r="AQ54" s="1122">
        <v>49.009767711029298</v>
      </c>
      <c r="AR54" s="1122">
        <v>-172.95708121272526</v>
      </c>
      <c r="AS54" s="1077"/>
      <c r="AT54" s="1157">
        <v>-10</v>
      </c>
      <c r="AU54" s="1157">
        <v>-105</v>
      </c>
      <c r="AV54" s="1157">
        <v>-10</v>
      </c>
      <c r="AW54" s="1157">
        <v>25</v>
      </c>
      <c r="AX54" s="1157">
        <v>35</v>
      </c>
      <c r="AY54" s="1157">
        <v>50</v>
      </c>
      <c r="AZ54" s="1157">
        <v>-10</v>
      </c>
      <c r="BA54" s="1157">
        <v>-35</v>
      </c>
      <c r="BB54" s="1157">
        <v>-10</v>
      </c>
      <c r="BC54" s="1157">
        <v>-10</v>
      </c>
      <c r="BD54" s="1157">
        <v>-16.583555371581976</v>
      </c>
      <c r="BE54" s="1157">
        <v>-3.630910894272346</v>
      </c>
      <c r="BF54" s="1157">
        <v>117.70311392608548</v>
      </c>
      <c r="BG54" s="1157">
        <v>340.68077045991612</v>
      </c>
      <c r="BH54" s="1157">
        <v>82.412139727040341</v>
      </c>
    </row>
    <row r="55" spans="1:60" s="1076" customFormat="1" x14ac:dyDescent="0.2">
      <c r="A55" s="1079"/>
      <c r="B55" s="1079"/>
      <c r="C55" s="1060"/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77"/>
      <c r="P55" s="1119"/>
      <c r="Q55" s="1119"/>
      <c r="R55" s="1142"/>
      <c r="S55" s="1119"/>
      <c r="T55" s="1119"/>
      <c r="U55" s="1119"/>
      <c r="V55" s="1119"/>
      <c r="W55" s="1119"/>
      <c r="X55" s="1119"/>
      <c r="Y55" s="1119"/>
      <c r="Z55" s="1119"/>
      <c r="AA55" s="1119"/>
      <c r="AB55" s="1119"/>
      <c r="AC55" s="1119"/>
      <c r="AD55" s="1119"/>
      <c r="AE55" s="1119"/>
      <c r="AF55" s="1119"/>
      <c r="AG55" s="1119"/>
      <c r="AH55" s="1119"/>
      <c r="AI55" s="1119"/>
      <c r="AJ55" s="1119"/>
      <c r="AK55" s="1119"/>
      <c r="AL55" s="1119"/>
      <c r="AM55" s="1119"/>
      <c r="AN55" s="1119"/>
      <c r="AO55" s="1119"/>
      <c r="AP55" s="1119"/>
      <c r="AQ55" s="1119"/>
      <c r="AR55" s="1119"/>
      <c r="AS55" s="1077"/>
      <c r="AT55" s="1065"/>
      <c r="AU55" s="1065"/>
      <c r="AV55" s="1065"/>
      <c r="AW55" s="1065"/>
      <c r="AX55" s="1065"/>
      <c r="AY55" s="1065"/>
      <c r="AZ55" s="1065"/>
      <c r="BA55" s="1065"/>
      <c r="BB55" s="1065"/>
      <c r="BC55" s="1065"/>
      <c r="BD55" s="1065"/>
      <c r="BE55" s="1065"/>
      <c r="BF55" s="1065"/>
      <c r="BG55" s="1065"/>
      <c r="BH55" s="1065"/>
    </row>
    <row r="56" spans="1:60" s="1113" customFormat="1" x14ac:dyDescent="0.2">
      <c r="A56" s="1079"/>
      <c r="B56" s="1143" t="s">
        <v>3</v>
      </c>
      <c r="C56" s="1047">
        <v>935</v>
      </c>
      <c r="D56" s="1047">
        <v>150</v>
      </c>
      <c r="E56" s="1047">
        <v>305</v>
      </c>
      <c r="F56" s="1047">
        <v>535</v>
      </c>
      <c r="G56" s="1047">
        <v>275</v>
      </c>
      <c r="H56" s="1047">
        <v>15</v>
      </c>
      <c r="I56" s="1047">
        <v>1253.3257669468919</v>
      </c>
      <c r="J56" s="1047">
        <v>1553.6031345174943</v>
      </c>
      <c r="K56" s="1047">
        <v>224.99861526311707</v>
      </c>
      <c r="L56" s="1047">
        <v>302.01958442989599</v>
      </c>
      <c r="M56" s="1153">
        <v>-0.85517626074242226</v>
      </c>
      <c r="N56" s="1153">
        <v>0.34231752527325265</v>
      </c>
      <c r="O56" s="1156"/>
      <c r="P56" s="1144">
        <v>-175</v>
      </c>
      <c r="Q56" s="1144">
        <v>0</v>
      </c>
      <c r="R56" s="1144">
        <v>-10</v>
      </c>
      <c r="S56" s="1144">
        <v>115</v>
      </c>
      <c r="T56" s="1144">
        <v>285</v>
      </c>
      <c r="U56" s="1144">
        <v>-95</v>
      </c>
      <c r="V56" s="1144">
        <v>165</v>
      </c>
      <c r="W56" s="1144">
        <v>95</v>
      </c>
      <c r="X56" s="1144">
        <v>50</v>
      </c>
      <c r="Y56" s="1144">
        <v>225</v>
      </c>
      <c r="Z56" s="1144">
        <v>80</v>
      </c>
      <c r="AA56" s="1144">
        <v>105</v>
      </c>
      <c r="AB56" s="1144">
        <v>-10</v>
      </c>
      <c r="AC56" s="1144">
        <v>100</v>
      </c>
      <c r="AD56" s="1144">
        <v>60</v>
      </c>
      <c r="AE56" s="1144">
        <v>-55</v>
      </c>
      <c r="AF56" s="1144">
        <v>65</v>
      </c>
      <c r="AG56" s="1144">
        <v>-65</v>
      </c>
      <c r="AH56" s="1144">
        <v>794.24448288801239</v>
      </c>
      <c r="AI56" s="1144">
        <v>126.32217089883892</v>
      </c>
      <c r="AJ56" s="1144">
        <v>250.89736904452838</v>
      </c>
      <c r="AK56" s="1144">
        <v>81.861744115512124</v>
      </c>
      <c r="AL56" s="1144">
        <v>71.261129587265174</v>
      </c>
      <c r="AM56" s="1144">
        <v>384.65316331498724</v>
      </c>
      <c r="AN56" s="1144">
        <v>962.05790788193235</v>
      </c>
      <c r="AO56" s="1144">
        <v>135.63178408161619</v>
      </c>
      <c r="AP56" s="1144">
        <v>162.2141533496391</v>
      </c>
      <c r="AQ56" s="1144">
        <v>189.14070000776152</v>
      </c>
      <c r="AR56" s="1144">
        <v>-245.77998806616313</v>
      </c>
      <c r="AS56" s="1077"/>
      <c r="AT56" s="1162">
        <v>325</v>
      </c>
      <c r="AU56" s="1162">
        <v>-175</v>
      </c>
      <c r="AV56" s="1162">
        <v>105</v>
      </c>
      <c r="AW56" s="1162">
        <v>190</v>
      </c>
      <c r="AX56" s="1162">
        <v>260</v>
      </c>
      <c r="AY56" s="1162">
        <v>275</v>
      </c>
      <c r="AZ56" s="1162">
        <v>185</v>
      </c>
      <c r="BA56" s="1162">
        <v>90</v>
      </c>
      <c r="BB56" s="1162">
        <v>5</v>
      </c>
      <c r="BC56" s="1162">
        <v>0</v>
      </c>
      <c r="BD56" s="1162">
        <v>920.56665378685125</v>
      </c>
      <c r="BE56" s="1162">
        <v>332.7591131600405</v>
      </c>
      <c r="BF56" s="1162">
        <v>455.91429290225244</v>
      </c>
      <c r="BG56" s="1162">
        <v>1097.6896919635485</v>
      </c>
      <c r="BH56" s="1162">
        <v>351.35485335740066</v>
      </c>
    </row>
    <row r="57" spans="1:60" s="1113" customFormat="1" x14ac:dyDescent="0.2">
      <c r="A57" s="1079"/>
      <c r="B57" s="1071" t="s">
        <v>26</v>
      </c>
      <c r="C57" s="1072">
        <v>8575</v>
      </c>
      <c r="D57" s="1072">
        <v>8075</v>
      </c>
      <c r="E57" s="1072">
        <v>8235</v>
      </c>
      <c r="F57" s="1072">
        <v>8350</v>
      </c>
      <c r="G57" s="1072">
        <v>7850</v>
      </c>
      <c r="H57" s="1072">
        <v>7380</v>
      </c>
      <c r="I57" s="1072">
        <v>8315.2835766600529</v>
      </c>
      <c r="J57" s="1072">
        <v>7725.711072327892</v>
      </c>
      <c r="K57" s="1072">
        <v>7344.7372377579595</v>
      </c>
      <c r="L57" s="1072">
        <v>7598.1149272159555</v>
      </c>
      <c r="M57" s="1145">
        <v>-4.9312462115560063E-2</v>
      </c>
      <c r="N57" s="1145">
        <v>3.4497856254874115E-2</v>
      </c>
      <c r="O57" s="1036"/>
      <c r="P57" s="1072">
        <v>1730</v>
      </c>
      <c r="Q57" s="1072">
        <v>1935</v>
      </c>
      <c r="R57" s="1146">
        <v>2010</v>
      </c>
      <c r="S57" s="1072">
        <v>2080</v>
      </c>
      <c r="T57" s="1072">
        <v>2310</v>
      </c>
      <c r="U57" s="1072">
        <v>1885</v>
      </c>
      <c r="V57" s="1072">
        <v>2075</v>
      </c>
      <c r="W57" s="1072">
        <v>2075</v>
      </c>
      <c r="X57" s="1072">
        <v>1955</v>
      </c>
      <c r="Y57" s="1072">
        <v>2210</v>
      </c>
      <c r="Z57" s="1072">
        <v>1995</v>
      </c>
      <c r="AA57" s="1072">
        <v>1965</v>
      </c>
      <c r="AB57" s="1072">
        <v>1805</v>
      </c>
      <c r="AC57" s="1072">
        <v>2075</v>
      </c>
      <c r="AD57" s="1072">
        <v>1935</v>
      </c>
      <c r="AE57" s="1072">
        <v>1825</v>
      </c>
      <c r="AF57" s="1072">
        <v>1845</v>
      </c>
      <c r="AG57" s="1072">
        <v>1785</v>
      </c>
      <c r="AH57" s="1072">
        <v>2642.044377045685</v>
      </c>
      <c r="AI57" s="1072">
        <v>1933.1348327656003</v>
      </c>
      <c r="AJ57" s="1072">
        <v>1980.3941522817493</v>
      </c>
      <c r="AK57" s="1072">
        <v>1759.6877120753372</v>
      </c>
      <c r="AL57" s="1072">
        <v>1669.264136184468</v>
      </c>
      <c r="AM57" s="1072">
        <v>1542.5960690643326</v>
      </c>
      <c r="AN57" s="1072">
        <v>2614.754026388131</v>
      </c>
      <c r="AO57" s="1072">
        <v>1899.0976910392665</v>
      </c>
      <c r="AP57" s="1072">
        <v>2077.8313400072288</v>
      </c>
      <c r="AQ57" s="1072">
        <v>1966.5157936327739</v>
      </c>
      <c r="AR57" s="1072">
        <v>1456.8015268021206</v>
      </c>
      <c r="AS57" s="1036"/>
      <c r="AT57" s="1072">
        <v>4405</v>
      </c>
      <c r="AU57" s="1072">
        <v>3665</v>
      </c>
      <c r="AV57" s="1072">
        <v>4090</v>
      </c>
      <c r="AW57" s="1072">
        <v>4155</v>
      </c>
      <c r="AX57" s="1072">
        <v>4150</v>
      </c>
      <c r="AY57" s="1072">
        <v>4165</v>
      </c>
      <c r="AZ57" s="1072">
        <v>3960</v>
      </c>
      <c r="BA57" s="1072">
        <v>3880</v>
      </c>
      <c r="BB57" s="1072">
        <v>3760</v>
      </c>
      <c r="BC57" s="1072">
        <v>3630</v>
      </c>
      <c r="BD57" s="1072">
        <v>4580.2792098112859</v>
      </c>
      <c r="BE57" s="1072">
        <v>3734.981864357087</v>
      </c>
      <c r="BF57" s="1072">
        <v>3211.8602052488004</v>
      </c>
      <c r="BG57" s="1072">
        <v>4513.8517174273975</v>
      </c>
      <c r="BH57" s="1072">
        <v>4044.3471336400025</v>
      </c>
    </row>
    <row r="59" spans="1:60" x14ac:dyDescent="0.2">
      <c r="B59" s="1079" t="s">
        <v>170</v>
      </c>
    </row>
    <row r="60" spans="1:60" x14ac:dyDescent="0.2">
      <c r="B60" s="1079" t="s">
        <v>161</v>
      </c>
    </row>
    <row r="61" spans="1:60" x14ac:dyDescent="0.2">
      <c r="B61" s="1079" t="s">
        <v>167</v>
      </c>
    </row>
    <row r="62" spans="1:60" x14ac:dyDescent="0.2">
      <c r="B62" s="1079" t="s">
        <v>168</v>
      </c>
    </row>
    <row r="63" spans="1:60" x14ac:dyDescent="0.2">
      <c r="B63" s="1079" t="s">
        <v>169</v>
      </c>
    </row>
  </sheetData>
  <phoneticPr fontId="24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94D5-5828-4F1C-B28F-5C0A5949E691}">
  <dimension ref="A1:S57"/>
  <sheetViews>
    <sheetView workbookViewId="0">
      <selection activeCell="G27" sqref="G27"/>
    </sheetView>
  </sheetViews>
  <sheetFormatPr defaultColWidth="9" defaultRowHeight="15" x14ac:dyDescent="0.25"/>
  <cols>
    <col min="1" max="1" width="9" style="1168"/>
    <col min="2" max="2" width="27.28515625" style="1168" bestFit="1" customWidth="1"/>
    <col min="3" max="13" width="9" style="1034"/>
    <col min="14" max="14" width="10.140625" style="1034" customWidth="1"/>
    <col min="15" max="15" width="9" style="1168"/>
    <col min="16" max="18" width="7.5703125" style="1079" customWidth="1"/>
    <col min="19" max="16384" width="9" style="1034"/>
  </cols>
  <sheetData>
    <row r="1" spans="1:19" s="1168" customFormat="1" ht="14.25" x14ac:dyDescent="0.2">
      <c r="A1" s="1079"/>
      <c r="B1" s="1029" t="s">
        <v>150</v>
      </c>
      <c r="C1" s="1030"/>
      <c r="D1" s="1030"/>
      <c r="E1" s="1030"/>
      <c r="F1" s="1030"/>
      <c r="G1" s="1030"/>
      <c r="H1" s="1030"/>
      <c r="I1" s="1030"/>
      <c r="J1" s="1030"/>
      <c r="K1" s="1030"/>
      <c r="L1" s="1030"/>
      <c r="M1" s="1030"/>
      <c r="N1" s="1030"/>
      <c r="O1" s="1079"/>
      <c r="P1" s="1079"/>
      <c r="Q1" s="1079"/>
      <c r="R1" s="1079"/>
    </row>
    <row r="2" spans="1:19" ht="33.75" x14ac:dyDescent="0.25">
      <c r="A2" s="1088"/>
      <c r="B2" s="1147" t="s">
        <v>121</v>
      </c>
      <c r="C2" s="1114">
        <v>2013</v>
      </c>
      <c r="D2" s="1114">
        <v>2014</v>
      </c>
      <c r="E2" s="1114">
        <v>2015</v>
      </c>
      <c r="F2" s="1114">
        <v>2016</v>
      </c>
      <c r="G2" s="1114">
        <v>2017</v>
      </c>
      <c r="H2" s="1114">
        <v>2018</v>
      </c>
      <c r="I2" s="1114">
        <v>2019</v>
      </c>
      <c r="J2" s="1114">
        <v>2020</v>
      </c>
      <c r="K2" s="1114" t="s">
        <v>122</v>
      </c>
      <c r="L2" s="1114" t="s">
        <v>154</v>
      </c>
      <c r="M2" s="1169" t="s">
        <v>139</v>
      </c>
      <c r="N2" s="1169" t="s">
        <v>156</v>
      </c>
      <c r="O2" s="1088"/>
      <c r="P2" s="1101" t="s">
        <v>124</v>
      </c>
      <c r="Q2" s="1101" t="s">
        <v>146</v>
      </c>
      <c r="R2" s="1101" t="s">
        <v>151</v>
      </c>
      <c r="S2" s="1088"/>
    </row>
    <row r="3" spans="1:19" x14ac:dyDescent="0.25">
      <c r="A3" s="1079"/>
      <c r="B3" s="1163"/>
      <c r="C3" s="1046"/>
      <c r="D3" s="1046"/>
      <c r="E3" s="1046"/>
      <c r="F3" s="1046"/>
      <c r="G3" s="1046"/>
      <c r="H3" s="1046"/>
      <c r="I3" s="1046"/>
      <c r="J3" s="1046"/>
      <c r="K3" s="1046"/>
      <c r="L3" s="1046"/>
      <c r="M3" s="1116"/>
      <c r="N3" s="1116"/>
      <c r="O3" s="1079"/>
      <c r="P3" s="1118"/>
      <c r="Q3" s="1118"/>
      <c r="R3" s="1118"/>
      <c r="S3" s="1030"/>
    </row>
    <row r="4" spans="1:19" x14ac:dyDescent="0.25">
      <c r="A4" s="1079"/>
      <c r="B4" s="1113" t="s">
        <v>27</v>
      </c>
      <c r="C4" s="1120">
        <v>1120</v>
      </c>
      <c r="D4" s="1120">
        <v>1255</v>
      </c>
      <c r="E4" s="1120">
        <v>1185</v>
      </c>
      <c r="F4" s="1120">
        <v>1210</v>
      </c>
      <c r="G4" s="1120">
        <v>1325</v>
      </c>
      <c r="H4" s="1120">
        <v>1420</v>
      </c>
      <c r="I4" s="1120">
        <v>1583.5401990778064</v>
      </c>
      <c r="J4" s="1120">
        <v>1437.57404932752</v>
      </c>
      <c r="K4" s="1120">
        <v>1494.940682304456</v>
      </c>
      <c r="L4" s="1120">
        <v>1559.1144635162318</v>
      </c>
      <c r="M4" s="1121">
        <v>3.9905167322526136E-2</v>
      </c>
      <c r="N4" s="1121">
        <v>4.2927309405247804E-2</v>
      </c>
      <c r="O4" s="1112"/>
      <c r="P4" s="1157">
        <v>391.11560887507261</v>
      </c>
      <c r="Q4" s="1157">
        <v>382.14570689379497</v>
      </c>
      <c r="R4" s="1157">
        <v>361.37260180943196</v>
      </c>
      <c r="S4" s="1157"/>
    </row>
    <row r="5" spans="1:19" x14ac:dyDescent="0.25">
      <c r="A5" s="1079"/>
      <c r="B5" s="1060" t="s">
        <v>15</v>
      </c>
      <c r="C5" s="1061"/>
      <c r="D5" s="1061"/>
      <c r="E5" s="1061"/>
      <c r="F5" s="1061"/>
      <c r="G5" s="1061"/>
      <c r="H5" s="1061"/>
      <c r="I5" s="1046">
        <v>520.20345270101996</v>
      </c>
      <c r="J5" s="1046">
        <v>458.25168462929059</v>
      </c>
      <c r="K5" s="1046">
        <v>459.47500699407163</v>
      </c>
      <c r="L5" s="1046"/>
      <c r="M5" s="1123"/>
      <c r="N5" s="1116"/>
      <c r="O5" s="1046"/>
      <c r="P5" s="1044"/>
      <c r="Q5" s="1044"/>
      <c r="R5" s="1044"/>
      <c r="S5" s="1165"/>
    </row>
    <row r="6" spans="1:19" x14ac:dyDescent="0.25">
      <c r="A6" s="1079"/>
      <c r="B6" s="1060" t="s">
        <v>16</v>
      </c>
      <c r="C6" s="1061"/>
      <c r="D6" s="1061"/>
      <c r="E6" s="1061"/>
      <c r="F6" s="1061"/>
      <c r="G6" s="1061"/>
      <c r="H6" s="1061"/>
      <c r="I6" s="1046">
        <v>801.83297296446062</v>
      </c>
      <c r="J6" s="1046">
        <v>737.81260250432638</v>
      </c>
      <c r="K6" s="1046">
        <v>791.93101476234813</v>
      </c>
      <c r="L6" s="1046"/>
      <c r="M6" s="1123"/>
      <c r="N6" s="1116"/>
      <c r="O6" s="1046"/>
      <c r="P6" s="1044"/>
      <c r="Q6" s="1044"/>
      <c r="R6" s="1044"/>
      <c r="S6" s="1165"/>
    </row>
    <row r="7" spans="1:19" x14ac:dyDescent="0.25">
      <c r="A7" s="1079"/>
      <c r="B7" s="1060" t="s">
        <v>17</v>
      </c>
      <c r="C7" s="1061"/>
      <c r="D7" s="1061"/>
      <c r="E7" s="1061"/>
      <c r="F7" s="1061"/>
      <c r="G7" s="1061"/>
      <c r="H7" s="1061"/>
      <c r="I7" s="1046">
        <v>115.67139911780983</v>
      </c>
      <c r="J7" s="1046">
        <v>109.82699474713905</v>
      </c>
      <c r="K7" s="1046">
        <v>107.78541814709379</v>
      </c>
      <c r="L7" s="1046"/>
      <c r="M7" s="1123"/>
      <c r="N7" s="1116"/>
      <c r="O7" s="1046"/>
      <c r="P7" s="1044"/>
      <c r="Q7" s="1044"/>
      <c r="R7" s="1044"/>
      <c r="S7" s="1166"/>
    </row>
    <row r="8" spans="1:19" x14ac:dyDescent="0.25">
      <c r="A8" s="1079"/>
      <c r="B8" s="1060" t="s">
        <v>18</v>
      </c>
      <c r="C8" s="1061"/>
      <c r="D8" s="1061"/>
      <c r="E8" s="1061"/>
      <c r="F8" s="1061"/>
      <c r="G8" s="1061"/>
      <c r="H8" s="1061"/>
      <c r="I8" s="1046">
        <v>35.527931380966223</v>
      </c>
      <c r="J8" s="1046">
        <v>35.685554456674588</v>
      </c>
      <c r="K8" s="1046">
        <v>36.74855410485609</v>
      </c>
      <c r="L8" s="1046"/>
      <c r="M8" s="1123"/>
      <c r="N8" s="1116"/>
      <c r="O8" s="1046"/>
      <c r="P8" s="527"/>
      <c r="Q8" s="527"/>
      <c r="R8" s="527"/>
      <c r="S8" s="1165"/>
    </row>
    <row r="9" spans="1:19" x14ac:dyDescent="0.25">
      <c r="A9" s="1079"/>
      <c r="B9" s="1124" t="s">
        <v>19</v>
      </c>
      <c r="C9" s="1170"/>
      <c r="D9" s="1170"/>
      <c r="E9" s="1170"/>
      <c r="F9" s="1170"/>
      <c r="G9" s="1170"/>
      <c r="H9" s="1170"/>
      <c r="I9" s="1125">
        <v>110.30444291354968</v>
      </c>
      <c r="J9" s="1125">
        <v>95.99721299008948</v>
      </c>
      <c r="K9" s="1125">
        <v>99.000688296086281</v>
      </c>
      <c r="L9" s="1125"/>
      <c r="M9" s="1127"/>
      <c r="N9" s="1126"/>
      <c r="O9" s="1046"/>
      <c r="P9" s="402"/>
      <c r="Q9" s="402"/>
      <c r="R9" s="402"/>
      <c r="S9" s="1080"/>
    </row>
    <row r="10" spans="1:19" x14ac:dyDescent="0.25">
      <c r="A10" s="1079"/>
      <c r="B10" s="1113" t="s">
        <v>5</v>
      </c>
      <c r="C10" s="1120">
        <v>855</v>
      </c>
      <c r="D10" s="1120">
        <v>775</v>
      </c>
      <c r="E10" s="1120">
        <v>515</v>
      </c>
      <c r="F10" s="1120">
        <v>625</v>
      </c>
      <c r="G10" s="1120">
        <v>560</v>
      </c>
      <c r="H10" s="1120">
        <v>505</v>
      </c>
      <c r="I10" s="1120">
        <v>476.43626153638382</v>
      </c>
      <c r="J10" s="1120">
        <v>421.92517022032166</v>
      </c>
      <c r="K10" s="1120">
        <v>424.18159665518732</v>
      </c>
      <c r="L10" s="1120">
        <v>414.25262882218215</v>
      </c>
      <c r="M10" s="1121">
        <v>5.3479303775296749E-3</v>
      </c>
      <c r="N10" s="1121">
        <v>-2.3407351736375093E-2</v>
      </c>
      <c r="O10" s="1112"/>
      <c r="P10" s="1036">
        <v>121.30275056346373</v>
      </c>
      <c r="Q10" s="1036">
        <v>97.605917053778825</v>
      </c>
      <c r="R10" s="1036">
        <v>104.23618031463542</v>
      </c>
      <c r="S10" s="1121"/>
    </row>
    <row r="11" spans="1:19" x14ac:dyDescent="0.25">
      <c r="A11" s="1079"/>
      <c r="B11" s="1060" t="s">
        <v>15</v>
      </c>
      <c r="C11" s="1046"/>
      <c r="D11" s="1046"/>
      <c r="E11" s="1046"/>
      <c r="F11" s="1046"/>
      <c r="G11" s="1046"/>
      <c r="H11" s="1046"/>
      <c r="I11" s="1046">
        <v>3.15</v>
      </c>
      <c r="J11" s="1046">
        <v>2.85</v>
      </c>
      <c r="K11" s="1046">
        <v>2.95</v>
      </c>
      <c r="L11" s="1046"/>
      <c r="M11" s="1123"/>
      <c r="N11" s="1116"/>
      <c r="O11" s="1164"/>
      <c r="P11" s="1157"/>
      <c r="Q11" s="1157"/>
      <c r="R11" s="1157"/>
      <c r="S11" s="1084"/>
    </row>
    <row r="12" spans="1:19" x14ac:dyDescent="0.25">
      <c r="A12" s="1079"/>
      <c r="B12" s="1060" t="s">
        <v>16</v>
      </c>
      <c r="C12" s="1046"/>
      <c r="D12" s="1046"/>
      <c r="E12" s="1046"/>
      <c r="F12" s="1046"/>
      <c r="G12" s="1046"/>
      <c r="H12" s="1046"/>
      <c r="I12" s="1046">
        <v>4.052412110506765</v>
      </c>
      <c r="J12" s="1046">
        <v>3.6793783149734698</v>
      </c>
      <c r="K12" s="1046">
        <v>3.7388000245830488</v>
      </c>
      <c r="L12" s="1046"/>
      <c r="M12" s="1123"/>
      <c r="N12" s="1116"/>
      <c r="O12" s="1164"/>
      <c r="P12" s="1044"/>
      <c r="Q12" s="1044"/>
      <c r="R12" s="1044"/>
      <c r="S12" s="1084"/>
    </row>
    <row r="13" spans="1:19" x14ac:dyDescent="0.25">
      <c r="A13" s="1079"/>
      <c r="B13" s="1060" t="s">
        <v>17</v>
      </c>
      <c r="C13" s="1046"/>
      <c r="D13" s="1046"/>
      <c r="E13" s="1046"/>
      <c r="F13" s="1046"/>
      <c r="G13" s="1046"/>
      <c r="H13" s="1046"/>
      <c r="I13" s="1046">
        <v>187.4376351734617</v>
      </c>
      <c r="J13" s="1046">
        <v>162.41693582805777</v>
      </c>
      <c r="K13" s="1046">
        <v>160</v>
      </c>
      <c r="L13" s="1046"/>
      <c r="M13" s="1123"/>
      <c r="N13" s="1116"/>
      <c r="O13" s="1046"/>
      <c r="P13" s="1044"/>
      <c r="Q13" s="1044"/>
      <c r="R13" s="1044"/>
      <c r="S13" s="1164"/>
    </row>
    <row r="14" spans="1:19" x14ac:dyDescent="0.25">
      <c r="A14" s="1079"/>
      <c r="B14" s="1060" t="s">
        <v>18</v>
      </c>
      <c r="C14" s="1046"/>
      <c r="D14" s="1046"/>
      <c r="E14" s="1046"/>
      <c r="F14" s="1046"/>
      <c r="G14" s="1046"/>
      <c r="H14" s="1046"/>
      <c r="I14" s="1046">
        <v>276.49621425241537</v>
      </c>
      <c r="J14" s="1046">
        <v>247.87885607729038</v>
      </c>
      <c r="K14" s="1046">
        <v>252.09279663060428</v>
      </c>
      <c r="L14" s="1046"/>
      <c r="M14" s="1123"/>
      <c r="N14" s="1116"/>
      <c r="O14" s="1046"/>
      <c r="P14" s="1044"/>
      <c r="Q14" s="1044"/>
      <c r="R14" s="1044"/>
      <c r="S14" s="1165"/>
    </row>
    <row r="15" spans="1:19" x14ac:dyDescent="0.25">
      <c r="A15" s="1079"/>
      <c r="B15" s="1124" t="s">
        <v>19</v>
      </c>
      <c r="C15" s="1125"/>
      <c r="D15" s="1125"/>
      <c r="E15" s="1125"/>
      <c r="F15" s="1125"/>
      <c r="G15" s="1125"/>
      <c r="H15" s="1125"/>
      <c r="I15" s="1125">
        <v>5.3</v>
      </c>
      <c r="J15" s="1125">
        <v>5.0999999999999996</v>
      </c>
      <c r="K15" s="1125">
        <v>5.4</v>
      </c>
      <c r="L15" s="1125"/>
      <c r="M15" s="1127"/>
      <c r="N15" s="1126"/>
      <c r="O15" s="1046"/>
      <c r="P15" s="402"/>
      <c r="Q15" s="402"/>
      <c r="R15" s="402"/>
      <c r="S15" s="1080"/>
    </row>
    <row r="16" spans="1:19" x14ac:dyDescent="0.25">
      <c r="A16" s="1079"/>
      <c r="B16" s="1113" t="s">
        <v>6</v>
      </c>
      <c r="C16" s="1120">
        <v>5</v>
      </c>
      <c r="D16" s="1120">
        <v>5</v>
      </c>
      <c r="E16" s="1120">
        <v>5</v>
      </c>
      <c r="F16" s="1120">
        <v>5</v>
      </c>
      <c r="G16" s="1120">
        <v>10</v>
      </c>
      <c r="H16" s="1120">
        <v>10</v>
      </c>
      <c r="I16" s="1120">
        <v>57.22571367171097</v>
      </c>
      <c r="J16" s="1120">
        <v>56.082757106540171</v>
      </c>
      <c r="K16" s="1120">
        <v>58.025713671710967</v>
      </c>
      <c r="L16" s="1120">
        <v>58.853045916887694</v>
      </c>
      <c r="M16" s="1121">
        <v>3.4644455183966194E-2</v>
      </c>
      <c r="N16" s="1121">
        <v>1.4258027912547266E-2</v>
      </c>
      <c r="O16" s="1112"/>
      <c r="P16" s="1036">
        <v>14.323126878144235</v>
      </c>
      <c r="Q16" s="1036">
        <v>14.477729355234873</v>
      </c>
      <c r="R16" s="1036">
        <v>14.668687669177929</v>
      </c>
      <c r="S16" s="1157"/>
    </row>
    <row r="17" spans="1:19" x14ac:dyDescent="0.25">
      <c r="A17" s="1079"/>
      <c r="B17" s="1060" t="s">
        <v>15</v>
      </c>
      <c r="C17" s="1046"/>
      <c r="D17" s="1046"/>
      <c r="E17" s="1046"/>
      <c r="F17" s="1046"/>
      <c r="G17" s="1046"/>
      <c r="H17" s="1046"/>
      <c r="I17" s="1046">
        <v>3.0449735716958881</v>
      </c>
      <c r="J17" s="1046">
        <v>2.7404762145262991</v>
      </c>
      <c r="K17" s="1046">
        <v>3.0449735716958881</v>
      </c>
      <c r="L17" s="1046"/>
      <c r="M17" s="1123"/>
      <c r="N17" s="1116"/>
      <c r="O17" s="1164"/>
      <c r="P17" s="1117"/>
      <c r="Q17" s="1117"/>
      <c r="R17" s="1117"/>
      <c r="S17" s="1084"/>
    </row>
    <row r="18" spans="1:19" x14ac:dyDescent="0.25">
      <c r="A18" s="1079"/>
      <c r="B18" s="1060" t="s">
        <v>16</v>
      </c>
      <c r="C18" s="1046"/>
      <c r="D18" s="1046"/>
      <c r="E18" s="1046"/>
      <c r="F18" s="1046"/>
      <c r="G18" s="1046"/>
      <c r="H18" s="1046"/>
      <c r="I18" s="1046">
        <v>10.684815084585649</v>
      </c>
      <c r="J18" s="1046">
        <v>9.8300298778187969</v>
      </c>
      <c r="K18" s="1046">
        <v>10.684815084585649</v>
      </c>
      <c r="L18" s="1046"/>
      <c r="M18" s="1123"/>
      <c r="N18" s="1116"/>
      <c r="O18" s="1167"/>
      <c r="P18" s="1122"/>
      <c r="Q18" s="1122"/>
      <c r="R18" s="1122"/>
      <c r="S18" s="1084"/>
    </row>
    <row r="19" spans="1:19" x14ac:dyDescent="0.25">
      <c r="A19" s="1079"/>
      <c r="B19" s="1060" t="s">
        <v>17</v>
      </c>
      <c r="C19" s="1046"/>
      <c r="D19" s="1046"/>
      <c r="E19" s="1046"/>
      <c r="F19" s="1046"/>
      <c r="G19" s="1046"/>
      <c r="H19" s="1046"/>
      <c r="I19" s="1046">
        <v>34</v>
      </c>
      <c r="J19" s="1046">
        <v>34</v>
      </c>
      <c r="K19" s="1046">
        <v>34</v>
      </c>
      <c r="L19" s="1046"/>
      <c r="M19" s="1123"/>
      <c r="N19" s="1116"/>
      <c r="O19" s="1167"/>
      <c r="P19" s="1117"/>
      <c r="Q19" s="1117"/>
      <c r="R19" s="1117"/>
      <c r="S19" s="1084"/>
    </row>
    <row r="20" spans="1:19" x14ac:dyDescent="0.25">
      <c r="A20" s="1079"/>
      <c r="B20" s="1060" t="s">
        <v>18</v>
      </c>
      <c r="C20" s="1046"/>
      <c r="D20" s="1046"/>
      <c r="E20" s="1046"/>
      <c r="F20" s="1046"/>
      <c r="G20" s="1046"/>
      <c r="H20" s="1046"/>
      <c r="I20" s="1046">
        <v>7.2</v>
      </c>
      <c r="J20" s="1046">
        <v>7.4</v>
      </c>
      <c r="K20" s="1046">
        <v>8</v>
      </c>
      <c r="L20" s="1046"/>
      <c r="M20" s="1123"/>
      <c r="N20" s="1116"/>
      <c r="O20" s="1046"/>
      <c r="P20" s="1117"/>
      <c r="Q20" s="1117"/>
      <c r="R20" s="1117"/>
      <c r="S20" s="1165"/>
    </row>
    <row r="21" spans="1:19" x14ac:dyDescent="0.25">
      <c r="A21" s="1079"/>
      <c r="B21" s="1124" t="s">
        <v>19</v>
      </c>
      <c r="C21" s="1125"/>
      <c r="D21" s="1125"/>
      <c r="E21" s="1125"/>
      <c r="F21" s="1125"/>
      <c r="G21" s="1125"/>
      <c r="H21" s="1125"/>
      <c r="I21" s="1125">
        <v>2.2959250154294293</v>
      </c>
      <c r="J21" s="1125">
        <v>2.112251014195075</v>
      </c>
      <c r="K21" s="1125">
        <v>2.2959250154294293</v>
      </c>
      <c r="L21" s="1125"/>
      <c r="M21" s="1127"/>
      <c r="N21" s="1126"/>
      <c r="O21" s="1046"/>
      <c r="P21" s="402"/>
      <c r="Q21" s="402"/>
      <c r="R21" s="402"/>
      <c r="S21" s="1080"/>
    </row>
    <row r="22" spans="1:19" x14ac:dyDescent="0.25">
      <c r="P22" s="1117"/>
      <c r="Q22" s="1117"/>
      <c r="R22" s="1117"/>
    </row>
    <row r="23" spans="1:19" x14ac:dyDescent="0.25">
      <c r="B23" s="1154" t="s">
        <v>170</v>
      </c>
      <c r="P23" s="1117"/>
      <c r="Q23" s="1117"/>
      <c r="R23" s="1117"/>
    </row>
    <row r="24" spans="1:19" x14ac:dyDescent="0.25">
      <c r="P24" s="1122"/>
      <c r="Q24" s="1122"/>
      <c r="R24" s="1122"/>
    </row>
    <row r="25" spans="1:19" x14ac:dyDescent="0.25">
      <c r="P25" s="1117"/>
      <c r="Q25" s="1117"/>
      <c r="R25" s="1117"/>
    </row>
    <row r="26" spans="1:19" x14ac:dyDescent="0.25">
      <c r="P26" s="1117"/>
      <c r="Q26" s="1117"/>
      <c r="R26" s="1117"/>
    </row>
    <row r="27" spans="1:19" x14ac:dyDescent="0.25">
      <c r="P27" s="1117"/>
      <c r="Q27" s="1117"/>
      <c r="R27" s="1117"/>
    </row>
    <row r="28" spans="1:19" x14ac:dyDescent="0.25">
      <c r="P28" s="1117"/>
      <c r="Q28" s="1117"/>
      <c r="R28" s="1117"/>
    </row>
    <row r="29" spans="1:19" x14ac:dyDescent="0.25">
      <c r="P29" s="1117"/>
      <c r="Q29" s="1117"/>
      <c r="R29" s="1117"/>
    </row>
    <row r="30" spans="1:19" x14ac:dyDescent="0.25">
      <c r="P30" s="1122"/>
      <c r="Q30" s="1122"/>
      <c r="R30" s="1122"/>
    </row>
    <row r="31" spans="1:19" x14ac:dyDescent="0.25">
      <c r="P31" s="1117"/>
      <c r="Q31" s="1117"/>
      <c r="R31" s="1117"/>
    </row>
    <row r="32" spans="1:19" x14ac:dyDescent="0.25">
      <c r="P32" s="1117"/>
      <c r="Q32" s="1117"/>
      <c r="R32" s="1117"/>
    </row>
    <row r="33" spans="16:18" x14ac:dyDescent="0.25">
      <c r="P33" s="1117"/>
      <c r="Q33" s="1117"/>
      <c r="R33" s="1117"/>
    </row>
    <row r="34" spans="16:18" x14ac:dyDescent="0.25">
      <c r="P34" s="1117"/>
      <c r="Q34" s="1117"/>
      <c r="R34" s="1117"/>
    </row>
    <row r="35" spans="16:18" x14ac:dyDescent="0.25">
      <c r="P35" s="1117"/>
      <c r="Q35" s="1117"/>
      <c r="R35" s="1117"/>
    </row>
    <row r="36" spans="16:18" x14ac:dyDescent="0.25">
      <c r="P36" s="1122"/>
      <c r="Q36" s="1122"/>
      <c r="R36" s="1122"/>
    </row>
    <row r="37" spans="16:18" x14ac:dyDescent="0.25">
      <c r="P37" s="1117"/>
      <c r="Q37" s="1117"/>
      <c r="R37" s="1117"/>
    </row>
    <row r="38" spans="16:18" x14ac:dyDescent="0.25">
      <c r="P38" s="1117"/>
      <c r="Q38" s="1117"/>
      <c r="R38" s="1117"/>
    </row>
    <row r="39" spans="16:18" x14ac:dyDescent="0.25">
      <c r="P39" s="1117"/>
      <c r="Q39" s="1117"/>
      <c r="R39" s="1117"/>
    </row>
    <row r="40" spans="16:18" x14ac:dyDescent="0.25">
      <c r="P40" s="1117"/>
      <c r="Q40" s="1117"/>
      <c r="R40" s="1117"/>
    </row>
    <row r="41" spans="16:18" x14ac:dyDescent="0.25">
      <c r="P41" s="1117"/>
      <c r="Q41" s="1117"/>
      <c r="R41" s="1117"/>
    </row>
    <row r="42" spans="16:18" x14ac:dyDescent="0.25">
      <c r="P42" s="1122"/>
      <c r="Q42" s="1122"/>
      <c r="R42" s="1122"/>
    </row>
    <row r="43" spans="16:18" x14ac:dyDescent="0.25">
      <c r="P43" s="1122"/>
      <c r="Q43" s="1122"/>
      <c r="R43" s="1122"/>
    </row>
    <row r="44" spans="16:18" x14ac:dyDescent="0.25">
      <c r="P44" s="1122"/>
      <c r="Q44" s="1122"/>
      <c r="R44" s="1122"/>
    </row>
    <row r="45" spans="16:18" x14ac:dyDescent="0.25">
      <c r="P45" s="1122"/>
      <c r="Q45" s="1122"/>
      <c r="R45" s="1122"/>
    </row>
    <row r="46" spans="16:18" x14ac:dyDescent="0.25">
      <c r="P46" s="1122"/>
      <c r="Q46" s="1122"/>
      <c r="R46" s="1122"/>
    </row>
    <row r="47" spans="16:18" x14ac:dyDescent="0.25">
      <c r="P47" s="1122"/>
      <c r="Q47" s="1122"/>
      <c r="R47" s="1122"/>
    </row>
    <row r="48" spans="16:18" x14ac:dyDescent="0.25">
      <c r="P48" s="1122"/>
      <c r="Q48" s="1122"/>
      <c r="R48" s="1122"/>
    </row>
    <row r="49" spans="16:18" x14ac:dyDescent="0.25">
      <c r="P49" s="1122"/>
      <c r="Q49" s="1122"/>
      <c r="R49" s="1122"/>
    </row>
    <row r="50" spans="16:18" x14ac:dyDescent="0.25">
      <c r="P50" s="1122"/>
      <c r="Q50" s="1122"/>
      <c r="R50" s="1122"/>
    </row>
    <row r="51" spans="16:18" x14ac:dyDescent="0.25">
      <c r="P51" s="1122"/>
      <c r="Q51" s="1122"/>
      <c r="R51" s="1122"/>
    </row>
    <row r="52" spans="16:18" x14ac:dyDescent="0.25">
      <c r="P52" s="1122"/>
      <c r="Q52" s="1122"/>
      <c r="R52" s="1122"/>
    </row>
    <row r="53" spans="16:18" x14ac:dyDescent="0.25">
      <c r="P53" s="1122"/>
      <c r="Q53" s="1122"/>
      <c r="R53" s="1122"/>
    </row>
    <row r="54" spans="16:18" x14ac:dyDescent="0.25">
      <c r="P54" s="1122"/>
      <c r="Q54" s="1122"/>
      <c r="R54" s="1122"/>
    </row>
    <row r="55" spans="16:18" x14ac:dyDescent="0.25">
      <c r="P55" s="1119"/>
      <c r="Q55" s="1119"/>
      <c r="R55" s="1119"/>
    </row>
    <row r="56" spans="16:18" x14ac:dyDescent="0.25">
      <c r="P56" s="1122"/>
      <c r="Q56" s="1122"/>
      <c r="R56" s="1122"/>
    </row>
    <row r="57" spans="16:18" x14ac:dyDescent="0.25">
      <c r="P57" s="1118"/>
      <c r="Q57" s="1118"/>
      <c r="R57" s="1118"/>
    </row>
  </sheetData>
  <phoneticPr fontId="2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E66"/>
  <sheetViews>
    <sheetView showGridLines="0" zoomScaleNormal="100" workbookViewId="0">
      <pane xSplit="3" ySplit="4" topLeftCell="AF5" activePane="bottomRight" state="frozen"/>
      <selection pane="topRight" activeCell="D1" sqref="D1"/>
      <selection pane="bottomLeft" activeCell="A5" sqref="A5"/>
      <selection pane="bottomRight" activeCell="AZ4" sqref="AZ4:BA44"/>
    </sheetView>
  </sheetViews>
  <sheetFormatPr defaultColWidth="9.28515625" defaultRowHeight="15" x14ac:dyDescent="0.25"/>
  <cols>
    <col min="1" max="1" width="9.28515625" style="15"/>
    <col min="2" max="2" width="38.7109375" style="67" bestFit="1" customWidth="1"/>
    <col min="3" max="3" width="27.28515625" style="67" bestFit="1" customWidth="1"/>
    <col min="4" max="9" width="4.7109375" style="67" customWidth="1"/>
    <col min="10" max="10" width="4.7109375" style="67" bestFit="1" customWidth="1"/>
    <col min="11" max="11" width="5" style="137" bestFit="1" customWidth="1"/>
    <col min="12" max="12" width="8.5703125" style="67" bestFit="1" customWidth="1"/>
    <col min="13" max="13" width="8.7109375" style="67" bestFit="1" customWidth="1"/>
    <col min="14" max="14" width="4.7109375" style="67" customWidth="1"/>
    <col min="15" max="15" width="6.7109375" style="67" hidden="1" customWidth="1"/>
    <col min="16" max="23" width="6.7109375" style="15" hidden="1" customWidth="1"/>
    <col min="24" max="31" width="6.7109375" style="113" hidden="1" customWidth="1"/>
    <col min="32" max="32" width="6.7109375" style="235" customWidth="1"/>
    <col min="33" max="36" width="6.7109375" style="113" bestFit="1" customWidth="1"/>
    <col min="37" max="38" width="9.7109375" style="137" bestFit="1" customWidth="1"/>
    <col min="39" max="39" width="4.7109375" style="15" customWidth="1"/>
    <col min="40" max="40" width="6.7109375" style="15" bestFit="1" customWidth="1"/>
    <col min="41" max="49" width="6.7109375" style="41" bestFit="1" customWidth="1"/>
    <col min="50" max="51" width="6.7109375" style="148" bestFit="1" customWidth="1"/>
    <col min="52" max="53" width="9.42578125" style="129" bestFit="1" customWidth="1"/>
    <col min="54" max="54" width="9.28515625" style="67"/>
    <col min="55" max="55" width="10" style="41" bestFit="1" customWidth="1"/>
    <col min="56" max="83" width="8.7109375" customWidth="1"/>
    <col min="84" max="16384" width="9.28515625" style="67"/>
  </cols>
  <sheetData>
    <row r="1" spans="1:83" x14ac:dyDescent="0.25">
      <c r="B1" s="16" t="s">
        <v>100</v>
      </c>
      <c r="C1" s="17"/>
      <c r="D1" s="17"/>
      <c r="E1" s="18"/>
      <c r="F1" s="17"/>
      <c r="G1" s="17"/>
      <c r="H1" s="17"/>
      <c r="I1" s="17"/>
      <c r="J1" s="17"/>
      <c r="L1" s="17"/>
      <c r="M1" s="17"/>
      <c r="N1" s="15"/>
      <c r="O1" s="17"/>
      <c r="P1" s="19"/>
      <c r="Q1" s="19"/>
      <c r="R1" s="19"/>
      <c r="S1" s="19"/>
      <c r="T1" s="19"/>
      <c r="U1" s="19"/>
      <c r="V1" s="19"/>
      <c r="W1" s="19"/>
      <c r="X1" s="110"/>
      <c r="Y1" s="110"/>
      <c r="Z1" s="110"/>
      <c r="AA1" s="110"/>
      <c r="AB1" s="110"/>
      <c r="AC1" s="110"/>
      <c r="AD1" s="110"/>
      <c r="AE1" s="110"/>
      <c r="AF1" s="233"/>
      <c r="AG1" s="233"/>
      <c r="AH1" s="233"/>
      <c r="AI1" s="233"/>
      <c r="AJ1" s="233"/>
      <c r="AO1" s="66"/>
      <c r="AP1" s="66"/>
      <c r="AQ1" s="66"/>
      <c r="AR1" s="66"/>
      <c r="AS1" s="66"/>
      <c r="AT1" s="66"/>
      <c r="AU1" s="66"/>
      <c r="AV1" s="66"/>
      <c r="AW1" s="66"/>
      <c r="AX1" s="238"/>
      <c r="AY1" s="238"/>
      <c r="AZ1" s="220"/>
      <c r="BA1" s="220"/>
      <c r="BC1" s="66"/>
    </row>
    <row r="2" spans="1:83" s="180" customFormat="1" ht="33.75" x14ac:dyDescent="0.25">
      <c r="A2" s="178"/>
      <c r="B2" s="203" t="s">
        <v>35</v>
      </c>
      <c r="C2" s="201"/>
      <c r="D2" s="202">
        <v>2013</v>
      </c>
      <c r="E2" s="202">
        <v>2014</v>
      </c>
      <c r="F2" s="202">
        <v>2015</v>
      </c>
      <c r="G2" s="202">
        <v>2016</v>
      </c>
      <c r="H2" s="202">
        <v>2017</v>
      </c>
      <c r="I2" s="202">
        <v>2018</v>
      </c>
      <c r="J2" s="223">
        <v>2019</v>
      </c>
      <c r="K2" s="223" t="s">
        <v>84</v>
      </c>
      <c r="L2" s="204" t="s">
        <v>85</v>
      </c>
      <c r="M2" s="204" t="s">
        <v>86</v>
      </c>
      <c r="N2" s="203"/>
      <c r="O2" s="185" t="s">
        <v>20</v>
      </c>
      <c r="P2" s="185" t="s">
        <v>34</v>
      </c>
      <c r="Q2" s="185" t="s">
        <v>45</v>
      </c>
      <c r="R2" s="185" t="s">
        <v>46</v>
      </c>
      <c r="S2" s="185" t="s">
        <v>48</v>
      </c>
      <c r="T2" s="185" t="s">
        <v>49</v>
      </c>
      <c r="U2" s="185" t="s">
        <v>53</v>
      </c>
      <c r="V2" s="185" t="s">
        <v>54</v>
      </c>
      <c r="W2" s="185" t="s">
        <v>55</v>
      </c>
      <c r="X2" s="185" t="s">
        <v>56</v>
      </c>
      <c r="Y2" s="185" t="s">
        <v>60</v>
      </c>
      <c r="Z2" s="185" t="s">
        <v>61</v>
      </c>
      <c r="AA2" s="185" t="s">
        <v>62</v>
      </c>
      <c r="AB2" s="185" t="s">
        <v>63</v>
      </c>
      <c r="AC2" s="185" t="s">
        <v>67</v>
      </c>
      <c r="AD2" s="185" t="s">
        <v>70</v>
      </c>
      <c r="AE2" s="185" t="s">
        <v>74</v>
      </c>
      <c r="AF2" s="234" t="s">
        <v>80</v>
      </c>
      <c r="AG2" s="234" t="s">
        <v>82</v>
      </c>
      <c r="AH2" s="234" t="s">
        <v>88</v>
      </c>
      <c r="AI2" s="234" t="s">
        <v>89</v>
      </c>
      <c r="AJ2" s="234" t="s">
        <v>87</v>
      </c>
      <c r="AK2" s="204" t="s">
        <v>98</v>
      </c>
      <c r="AL2" s="204" t="s">
        <v>99</v>
      </c>
      <c r="AM2" s="205"/>
      <c r="AN2" s="201" t="s">
        <v>39</v>
      </c>
      <c r="AO2" s="201" t="s">
        <v>40</v>
      </c>
      <c r="AP2" s="201" t="s">
        <v>47</v>
      </c>
      <c r="AQ2" s="201" t="s">
        <v>50</v>
      </c>
      <c r="AR2" s="201" t="s">
        <v>57</v>
      </c>
      <c r="AS2" s="201" t="s">
        <v>59</v>
      </c>
      <c r="AT2" s="201" t="s">
        <v>64</v>
      </c>
      <c r="AU2" s="201" t="s">
        <v>66</v>
      </c>
      <c r="AV2" s="201" t="s">
        <v>71</v>
      </c>
      <c r="AW2" s="201" t="s">
        <v>81</v>
      </c>
      <c r="AX2" s="239" t="s">
        <v>93</v>
      </c>
      <c r="AY2" s="239" t="s">
        <v>94</v>
      </c>
      <c r="AZ2" s="204" t="s">
        <v>95</v>
      </c>
      <c r="BA2" s="204" t="s">
        <v>96</v>
      </c>
      <c r="BB2" s="206"/>
      <c r="BC2" s="207" t="s">
        <v>69</v>
      </c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x14ac:dyDescent="0.25">
      <c r="B3" s="128" t="s">
        <v>33</v>
      </c>
      <c r="C3" s="130"/>
      <c r="D3" s="186"/>
      <c r="E3" s="186"/>
      <c r="F3" s="186"/>
      <c r="G3" s="186"/>
      <c r="H3" s="186"/>
      <c r="I3" s="186"/>
      <c r="J3" s="224"/>
      <c r="K3" s="224"/>
      <c r="L3" s="129"/>
      <c r="M3" s="129"/>
      <c r="N3" s="129"/>
      <c r="P3" s="208"/>
      <c r="Q3" s="208"/>
      <c r="R3" s="208"/>
      <c r="S3" s="208"/>
      <c r="T3" s="208"/>
      <c r="U3" s="208"/>
      <c r="V3" s="208"/>
      <c r="W3" s="208"/>
      <c r="X3" s="209"/>
      <c r="Y3" s="209"/>
      <c r="Z3" s="209"/>
      <c r="AA3" s="209"/>
      <c r="AB3" s="209"/>
      <c r="AC3" s="209"/>
      <c r="AD3" s="209"/>
      <c r="AE3" s="209"/>
      <c r="AF3" s="288"/>
      <c r="AG3" s="132"/>
      <c r="AH3" s="132"/>
      <c r="AI3" s="132"/>
      <c r="AJ3" s="132"/>
      <c r="AK3" s="129"/>
      <c r="AL3" s="218"/>
      <c r="AM3" s="219"/>
      <c r="AN3" s="131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222"/>
      <c r="BA3" s="222"/>
      <c r="BC3" s="12"/>
    </row>
    <row r="4" spans="1:83" s="68" customFormat="1" x14ac:dyDescent="0.25">
      <c r="A4" s="24"/>
      <c r="B4" s="133" t="s">
        <v>24</v>
      </c>
      <c r="C4" s="69"/>
      <c r="D4" s="225">
        <f>SUM(D5:D9)</f>
        <v>6070</v>
      </c>
      <c r="E4" s="225">
        <f t="shared" ref="E4:K4" si="0">SUM(E5:E9)</f>
        <v>4855</v>
      </c>
      <c r="F4" s="225">
        <f t="shared" si="0"/>
        <v>6160</v>
      </c>
      <c r="G4" s="225">
        <f t="shared" si="0"/>
        <v>6035</v>
      </c>
      <c r="H4" s="225">
        <f t="shared" si="0"/>
        <v>6125</v>
      </c>
      <c r="I4" s="225">
        <f t="shared" si="0"/>
        <v>6120</v>
      </c>
      <c r="J4" s="225">
        <f t="shared" si="0"/>
        <v>6094.3589204313412</v>
      </c>
      <c r="K4" s="225">
        <f t="shared" si="0"/>
        <v>6043</v>
      </c>
      <c r="L4" s="182">
        <f>IF(ISERROR(J4/I4),"N/M",IF((J4-I4)/ABS(I4)&gt;300%,"&gt;300%",IF((J4-I4)/ABS(I4)&lt;-300%,"&lt;-300%",(J4-I4)/ABS(I4))))</f>
        <v>-4.1897188837677814E-3</v>
      </c>
      <c r="M4" s="182">
        <f>IF(ISERROR(K4/J4),"N/M",IF((K4-J4)/ABS(J4)&gt;300%,"&gt;300%",IF((K4-J4)/ABS(J4)&lt;-300%,"&lt;-300%",(K4-J4)/ABS(J4))))</f>
        <v>-8.427288432120459E-3</v>
      </c>
      <c r="N4" s="100"/>
      <c r="O4" s="187">
        <f t="shared" ref="O4" si="1">SUM(O5:O9)</f>
        <v>1315</v>
      </c>
      <c r="P4" s="187">
        <f t="shared" ref="P4:W4" si="2">SUM(P5:P9)</f>
        <v>1415</v>
      </c>
      <c r="Q4" s="187">
        <f t="shared" si="2"/>
        <v>1360</v>
      </c>
      <c r="R4" s="187">
        <f t="shared" si="2"/>
        <v>1545</v>
      </c>
      <c r="S4" s="187">
        <f t="shared" si="2"/>
        <v>1655</v>
      </c>
      <c r="T4" s="187">
        <f t="shared" si="2"/>
        <v>1615</v>
      </c>
      <c r="U4" s="187">
        <f t="shared" si="2"/>
        <v>1270</v>
      </c>
      <c r="V4" s="187">
        <f t="shared" si="2"/>
        <v>1650</v>
      </c>
      <c r="W4" s="187">
        <f t="shared" si="2"/>
        <v>1620</v>
      </c>
      <c r="X4" s="187">
        <f>SUM(X5:X9)</f>
        <v>1490</v>
      </c>
      <c r="Y4" s="187">
        <f t="shared" ref="Y4:AE4" si="3">SUM(Y5:Y9)</f>
        <v>1425</v>
      </c>
      <c r="Z4" s="187">
        <f t="shared" si="3"/>
        <v>1555</v>
      </c>
      <c r="AA4" s="187">
        <f t="shared" si="3"/>
        <v>1565</v>
      </c>
      <c r="AB4" s="187">
        <f t="shared" si="3"/>
        <v>1580</v>
      </c>
      <c r="AC4" s="187">
        <f t="shared" si="3"/>
        <v>1300</v>
      </c>
      <c r="AD4" s="187">
        <f t="shared" si="3"/>
        <v>1605</v>
      </c>
      <c r="AE4" s="187">
        <f t="shared" si="3"/>
        <v>1665</v>
      </c>
      <c r="AF4" s="225">
        <f>SUM(AF5:AF9)</f>
        <v>1565</v>
      </c>
      <c r="AG4" s="69">
        <f t="shared" ref="AG4:AJ4" si="4">SUM(AG5:AG9)</f>
        <v>1319.6205365156379</v>
      </c>
      <c r="AH4" s="69">
        <f t="shared" si="4"/>
        <v>1665.028070181314</v>
      </c>
      <c r="AI4" s="69">
        <f t="shared" si="4"/>
        <v>1530.3862140539775</v>
      </c>
      <c r="AJ4" s="69">
        <f t="shared" si="4"/>
        <v>1579.3240996804104</v>
      </c>
      <c r="AK4" s="182">
        <f>IF(ISERROR(AJ4/AF4),"N/M",IF((AJ4-AF4)/ABS(AF4)&gt;300%,"&gt;300%",IF((AJ4-AF4)/ABS(AF4)&lt;-300%,"&lt;-300%",(AJ4-AF4)/ABS(AF4))))</f>
        <v>9.1527793485050649E-3</v>
      </c>
      <c r="AL4" s="182">
        <f>IF(ISERROR(AJ4/AI4),"N/M",IF((AJ4-AI4)/ABS(AI4)&gt;300%,"&gt;300%",IF((AJ4-AI4)/ABS(AI4)&lt;-300%,"&lt;-300%",(AJ4-AI4)/ABS(AI4))))</f>
        <v>3.1977474167646208E-2</v>
      </c>
      <c r="AM4" s="134"/>
      <c r="AN4" s="69">
        <f t="shared" ref="AN4:AO4" si="5">SUM(AN5:AN9)</f>
        <v>2125</v>
      </c>
      <c r="AO4" s="69">
        <f t="shared" si="5"/>
        <v>2730</v>
      </c>
      <c r="AP4" s="69">
        <f t="shared" ref="AP4:AP10" si="6">SUM(Q4:R4)</f>
        <v>2905</v>
      </c>
      <c r="AQ4" s="69">
        <f t="shared" ref="AQ4:AQ10" si="7">SUM(S4:T4)</f>
        <v>3270</v>
      </c>
      <c r="AR4" s="69">
        <f t="shared" ref="AR4:AR10" si="8">SUM(U4:V4)</f>
        <v>2920</v>
      </c>
      <c r="AS4" s="69">
        <f t="shared" ref="AS4:AS10" si="9">SUM(W4:X4)</f>
        <v>3110</v>
      </c>
      <c r="AT4" s="69">
        <f t="shared" ref="AT4:AT10" si="10">SUM(Y4:Z4)</f>
        <v>2980</v>
      </c>
      <c r="AU4" s="69">
        <f t="shared" ref="AU4:AU11" si="11">SUM(AA4:AB4)</f>
        <v>3145</v>
      </c>
      <c r="AV4" s="69">
        <v>2905</v>
      </c>
      <c r="AW4" s="69">
        <v>3230</v>
      </c>
      <c r="AX4" s="69">
        <f>SUM(AG4:AH4)</f>
        <v>2984.6486066969519</v>
      </c>
      <c r="AY4" s="69">
        <f>SUM(AI4:AJ4)</f>
        <v>3109.7103137343879</v>
      </c>
      <c r="AZ4" s="182">
        <f>IF(ISERROR(AY4/AW4),"N/M",IF((AY4-AW4)/ABS(AW4)&gt;300%,"&gt;300%",IF((AY4-AW4)/ABS(AW4)&lt;-300%,"&lt;-300%",(AY4-AW4)/ABS(AW4))))</f>
        <v>-3.7241388936722013E-2</v>
      </c>
      <c r="BA4" s="182">
        <f>IF(ISERROR(AY4/AX4),"N/M",IF((AY4-AX4)/ABS(AX4)&gt;300%,"&gt;300%",IF((AY4-AX4)/ABS(AX4)&lt;-300%,"&lt;-300%",(AY4-AX4)/ABS(AX4))))</f>
        <v>4.190165192539673E-2</v>
      </c>
      <c r="BB4" s="103"/>
      <c r="BC4" s="9">
        <f>SUM(BC5:BC9)</f>
        <v>6094.3589204313412</v>
      </c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</row>
    <row r="5" spans="1:83" s="68" customFormat="1" x14ac:dyDescent="0.25">
      <c r="A5" s="15"/>
      <c r="B5" s="117"/>
      <c r="C5" s="117" t="s">
        <v>0</v>
      </c>
      <c r="D5" s="188">
        <v>4355</v>
      </c>
      <c r="E5" s="188">
        <v>3115</v>
      </c>
      <c r="F5" s="188">
        <v>4480</v>
      </c>
      <c r="G5" s="188">
        <v>4255</v>
      </c>
      <c r="H5" s="188">
        <v>4380</v>
      </c>
      <c r="I5" s="188">
        <v>4470</v>
      </c>
      <c r="J5" s="226">
        <v>4402.1100105325604</v>
      </c>
      <c r="K5" s="226">
        <v>4332</v>
      </c>
      <c r="L5" s="183">
        <f t="shared" ref="L5:L11" si="12">IF(ISERROR(J5/I5),"N/M",IF((J5-I5)/ABS(I5)&gt;300%,"&gt;300%",IF((J5-I5)/ABS(I5)&lt;-300%,"&lt;-300%",(J5-I5)/ABS(I5))))</f>
        <v>-1.5187917106809752E-2</v>
      </c>
      <c r="M5" s="72">
        <f t="shared" ref="M5:M11" si="13">IF(ISERROR(K5/J5),"N/M",IF((K5-J5)/ABS(J5)&gt;300%,"&gt;300%",IF((K5-J5)/ABS(J5)&lt;-300%,"&lt;-300%",(K5-J5)/ABS(J5))))</f>
        <v>-1.5926455805242042E-2</v>
      </c>
      <c r="N5" s="100"/>
      <c r="O5" s="196">
        <v>870</v>
      </c>
      <c r="P5" s="196">
        <v>980</v>
      </c>
      <c r="Q5" s="196">
        <v>940</v>
      </c>
      <c r="R5" s="196">
        <v>1130</v>
      </c>
      <c r="S5" s="196">
        <v>1215</v>
      </c>
      <c r="T5" s="196">
        <v>1195</v>
      </c>
      <c r="U5" s="196">
        <v>810</v>
      </c>
      <c r="V5" s="196">
        <v>1200</v>
      </c>
      <c r="W5" s="196">
        <v>1180</v>
      </c>
      <c r="X5" s="196">
        <v>1065</v>
      </c>
      <c r="Y5" s="196">
        <v>1030</v>
      </c>
      <c r="Z5" s="196">
        <v>1095</v>
      </c>
      <c r="AA5" s="196">
        <v>1140</v>
      </c>
      <c r="AB5" s="196">
        <v>1110</v>
      </c>
      <c r="AC5" s="196">
        <v>915</v>
      </c>
      <c r="AD5" s="196">
        <v>1160</v>
      </c>
      <c r="AE5" s="196">
        <v>1230</v>
      </c>
      <c r="AF5" s="230">
        <v>1170</v>
      </c>
      <c r="AG5" s="73">
        <v>873.58090000000004</v>
      </c>
      <c r="AH5" s="73">
        <v>1217.8928925173229</v>
      </c>
      <c r="AI5" s="73">
        <v>1121.5681650346457</v>
      </c>
      <c r="AJ5" s="73">
        <v>1189.0680529805909</v>
      </c>
      <c r="AK5" s="72">
        <f t="shared" ref="AK5:AK11" si="14">IF(ISERROR(AJ5/AF5),"N/M",IF((AJ5-AF5)/ABS(AF5)&gt;300%,"&gt;300%",IF((AJ5-AF5)/ABS(AF5)&lt;-300%,"&lt;-300%",(AJ5-AF5)/ABS(AF5))))</f>
        <v>1.6297481179992215E-2</v>
      </c>
      <c r="AL5" s="72">
        <f t="shared" ref="AL5:AL11" si="15">IF(ISERROR(AJ5/AI5),"N/M",IF((AJ5-AI5)/ABS(AI5)&gt;300%,"&gt;300%",IF((AJ5-AI5)/ABS(AI5)&lt;-300%,"&lt;-300%",(AJ5-AI5)/ABS(AI5))))</f>
        <v>6.0183491338540306E-2</v>
      </c>
      <c r="AM5" s="135"/>
      <c r="AN5" s="73">
        <f t="shared" ref="AN5:AN10" si="16">E5-AO5</f>
        <v>1265</v>
      </c>
      <c r="AO5" s="73">
        <f t="shared" ref="AO5:AO10" si="17">SUM(O5:P5)</f>
        <v>1850</v>
      </c>
      <c r="AP5" s="73">
        <f t="shared" si="6"/>
        <v>2070</v>
      </c>
      <c r="AQ5" s="73">
        <f t="shared" si="7"/>
        <v>2410</v>
      </c>
      <c r="AR5" s="73">
        <f t="shared" si="8"/>
        <v>2010</v>
      </c>
      <c r="AS5" s="73">
        <f t="shared" si="9"/>
        <v>2245</v>
      </c>
      <c r="AT5" s="73">
        <f t="shared" si="10"/>
        <v>2125</v>
      </c>
      <c r="AU5" s="73">
        <f t="shared" si="11"/>
        <v>2250</v>
      </c>
      <c r="AV5" s="73">
        <v>2075</v>
      </c>
      <c r="AW5" s="73">
        <v>2400</v>
      </c>
      <c r="AX5" s="73">
        <f t="shared" ref="AX5:AX11" si="18">SUM(AG5:AH5)</f>
        <v>2091.4737925173231</v>
      </c>
      <c r="AY5" s="73">
        <f t="shared" ref="AY5:AY11" si="19">SUM(AI5:AJ5)</f>
        <v>2310.6362180152364</v>
      </c>
      <c r="AZ5" s="72">
        <f t="shared" ref="AZ5:AZ11" si="20">IF(ISERROR(AY5/AW5),"N/M",IF((AY5-AW5)/ABS(AW5)&gt;300%,"&gt;300%",IF((AY5-AW5)/ABS(AW5)&lt;-300%,"&lt;-300%",(AY5-AW5)/ABS(AW5))))</f>
        <v>-3.7234909160318165E-2</v>
      </c>
      <c r="BA5" s="72">
        <f t="shared" ref="BA5:BA11" si="21">IF(ISERROR(AY5/AX5),"N/M",IF((AY5-AX5)/ABS(AX5)&gt;300%,"&gt;300%",IF((AY5-AX5)/ABS(AX5)&lt;-300%,"&lt;-300%",(AY5-AX5)/ABS(AX5))))</f>
        <v>0.10478851147072074</v>
      </c>
      <c r="BB5" s="103"/>
      <c r="BC5" s="13">
        <f>SUM(AG5:AJ5)</f>
        <v>4402.1100105325604</v>
      </c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</row>
    <row r="6" spans="1:83" x14ac:dyDescent="0.25">
      <c r="B6" s="117"/>
      <c r="C6" s="117" t="s">
        <v>8</v>
      </c>
      <c r="D6" s="188">
        <v>405</v>
      </c>
      <c r="E6" s="188">
        <v>405</v>
      </c>
      <c r="F6" s="188">
        <v>405</v>
      </c>
      <c r="G6" s="188">
        <v>490</v>
      </c>
      <c r="H6" s="188">
        <v>480</v>
      </c>
      <c r="I6" s="188">
        <v>465</v>
      </c>
      <c r="J6" s="226">
        <v>455.12139999999999</v>
      </c>
      <c r="K6" s="226">
        <v>473</v>
      </c>
      <c r="L6" s="72">
        <f t="shared" si="12"/>
        <v>-2.124430107526883E-2</v>
      </c>
      <c r="M6" s="183">
        <f t="shared" si="13"/>
        <v>3.9283145112490876E-2</v>
      </c>
      <c r="N6" s="100"/>
      <c r="O6" s="196">
        <v>95</v>
      </c>
      <c r="P6" s="196">
        <v>95</v>
      </c>
      <c r="Q6" s="196">
        <v>95</v>
      </c>
      <c r="R6" s="196">
        <v>80</v>
      </c>
      <c r="S6" s="196">
        <v>115</v>
      </c>
      <c r="T6" s="196">
        <v>110</v>
      </c>
      <c r="U6" s="196">
        <v>130</v>
      </c>
      <c r="V6" s="196">
        <v>120</v>
      </c>
      <c r="W6" s="196">
        <v>120</v>
      </c>
      <c r="X6" s="196">
        <v>120</v>
      </c>
      <c r="Y6" s="196">
        <v>115</v>
      </c>
      <c r="Z6" s="196">
        <v>125</v>
      </c>
      <c r="AA6" s="196">
        <v>100</v>
      </c>
      <c r="AB6" s="196">
        <v>140</v>
      </c>
      <c r="AC6" s="196">
        <v>115</v>
      </c>
      <c r="AD6" s="196">
        <v>115</v>
      </c>
      <c r="AE6" s="196">
        <v>120</v>
      </c>
      <c r="AF6" s="230">
        <v>120</v>
      </c>
      <c r="AG6" s="73">
        <v>112.5951</v>
      </c>
      <c r="AH6" s="73">
        <v>120.17643999999999</v>
      </c>
      <c r="AI6" s="73">
        <v>116.44999999999999</v>
      </c>
      <c r="AJ6" s="73">
        <v>105.89986</v>
      </c>
      <c r="AK6" s="72">
        <f t="shared" si="14"/>
        <v>-0.11750116666666663</v>
      </c>
      <c r="AL6" s="72">
        <f t="shared" si="15"/>
        <v>-9.0598024903391888E-2</v>
      </c>
      <c r="AM6" s="100"/>
      <c r="AN6" s="73">
        <f t="shared" si="16"/>
        <v>215</v>
      </c>
      <c r="AO6" s="73">
        <f t="shared" si="17"/>
        <v>190</v>
      </c>
      <c r="AP6" s="73">
        <f t="shared" si="6"/>
        <v>175</v>
      </c>
      <c r="AQ6" s="73">
        <f t="shared" si="7"/>
        <v>225</v>
      </c>
      <c r="AR6" s="73">
        <f t="shared" si="8"/>
        <v>250</v>
      </c>
      <c r="AS6" s="73">
        <f t="shared" si="9"/>
        <v>240</v>
      </c>
      <c r="AT6" s="73">
        <f t="shared" si="10"/>
        <v>240</v>
      </c>
      <c r="AU6" s="73">
        <f t="shared" si="11"/>
        <v>240</v>
      </c>
      <c r="AV6" s="73">
        <v>230</v>
      </c>
      <c r="AW6" s="73">
        <v>240</v>
      </c>
      <c r="AX6" s="73">
        <f t="shared" si="18"/>
        <v>232.77153999999999</v>
      </c>
      <c r="AY6" s="73">
        <f t="shared" si="19"/>
        <v>222.34985999999998</v>
      </c>
      <c r="AZ6" s="72">
        <f t="shared" si="20"/>
        <v>-7.3542250000000087E-2</v>
      </c>
      <c r="BA6" s="72">
        <f t="shared" si="21"/>
        <v>-4.4772140099257882E-2</v>
      </c>
      <c r="BB6" s="103"/>
      <c r="BC6" s="13">
        <f t="shared" ref="BC6:BC11" si="22">SUM(AG6:AJ6)</f>
        <v>455.12139999999999</v>
      </c>
    </row>
    <row r="7" spans="1:83" x14ac:dyDescent="0.25">
      <c r="B7" s="117"/>
      <c r="C7" s="117" t="s">
        <v>15</v>
      </c>
      <c r="D7" s="188">
        <v>355</v>
      </c>
      <c r="E7" s="188">
        <v>400</v>
      </c>
      <c r="F7" s="188">
        <v>385</v>
      </c>
      <c r="G7" s="188">
        <v>395</v>
      </c>
      <c r="H7" s="188">
        <v>365</v>
      </c>
      <c r="I7" s="188">
        <v>350</v>
      </c>
      <c r="J7" s="226">
        <v>356.3391414125814</v>
      </c>
      <c r="K7" s="226">
        <v>377</v>
      </c>
      <c r="L7" s="72">
        <f t="shared" si="12"/>
        <v>1.8111832607375422E-2</v>
      </c>
      <c r="M7" s="72">
        <f t="shared" si="13"/>
        <v>5.7980884461684125E-2</v>
      </c>
      <c r="N7" s="100"/>
      <c r="O7" s="196">
        <v>105</v>
      </c>
      <c r="P7" s="196">
        <v>115</v>
      </c>
      <c r="Q7" s="196">
        <v>100</v>
      </c>
      <c r="R7" s="196">
        <v>100</v>
      </c>
      <c r="S7" s="196">
        <v>90</v>
      </c>
      <c r="T7" s="196">
        <v>100</v>
      </c>
      <c r="U7" s="196">
        <v>100</v>
      </c>
      <c r="V7" s="196">
        <v>105</v>
      </c>
      <c r="W7" s="196">
        <v>100</v>
      </c>
      <c r="X7" s="196">
        <v>85</v>
      </c>
      <c r="Y7" s="196">
        <v>95</v>
      </c>
      <c r="Z7" s="196">
        <v>85</v>
      </c>
      <c r="AA7" s="196">
        <v>95</v>
      </c>
      <c r="AB7" s="196">
        <v>95</v>
      </c>
      <c r="AC7" s="196">
        <v>90</v>
      </c>
      <c r="AD7" s="196">
        <v>85</v>
      </c>
      <c r="AE7" s="196">
        <v>90</v>
      </c>
      <c r="AF7" s="230">
        <v>90</v>
      </c>
      <c r="AG7" s="73">
        <v>85.149501412581387</v>
      </c>
      <c r="AH7" s="73">
        <v>98.594069999999988</v>
      </c>
      <c r="AI7" s="73">
        <v>78.519019999999998</v>
      </c>
      <c r="AJ7" s="73">
        <v>94.076549999999997</v>
      </c>
      <c r="AK7" s="72">
        <f t="shared" si="14"/>
        <v>4.5294999999999974E-2</v>
      </c>
      <c r="AL7" s="72">
        <f t="shared" si="15"/>
        <v>0.19813708831312465</v>
      </c>
      <c r="AM7" s="135"/>
      <c r="AN7" s="73">
        <f t="shared" si="16"/>
        <v>180</v>
      </c>
      <c r="AO7" s="73">
        <f t="shared" si="17"/>
        <v>220</v>
      </c>
      <c r="AP7" s="73">
        <f t="shared" si="6"/>
        <v>200</v>
      </c>
      <c r="AQ7" s="73">
        <f t="shared" si="7"/>
        <v>190</v>
      </c>
      <c r="AR7" s="73">
        <f t="shared" si="8"/>
        <v>205</v>
      </c>
      <c r="AS7" s="73">
        <f t="shared" si="9"/>
        <v>185</v>
      </c>
      <c r="AT7" s="73">
        <f t="shared" si="10"/>
        <v>180</v>
      </c>
      <c r="AU7" s="73">
        <f t="shared" si="11"/>
        <v>190</v>
      </c>
      <c r="AV7" s="73">
        <v>175</v>
      </c>
      <c r="AW7" s="73">
        <v>180</v>
      </c>
      <c r="AX7" s="73">
        <f t="shared" si="18"/>
        <v>183.74357141258139</v>
      </c>
      <c r="AY7" s="73">
        <f t="shared" si="19"/>
        <v>172.59557000000001</v>
      </c>
      <c r="AZ7" s="72">
        <f t="shared" si="20"/>
        <v>-4.1135722222222171E-2</v>
      </c>
      <c r="BA7" s="72">
        <f t="shared" si="21"/>
        <v>-6.0671518066607297E-2</v>
      </c>
      <c r="BB7" s="103"/>
      <c r="BC7" s="13">
        <f t="shared" si="22"/>
        <v>356.3391414125814</v>
      </c>
    </row>
    <row r="8" spans="1:83" x14ac:dyDescent="0.25">
      <c r="B8" s="117"/>
      <c r="C8" s="117" t="s">
        <v>1</v>
      </c>
      <c r="D8" s="188">
        <v>740</v>
      </c>
      <c r="E8" s="188">
        <v>740</v>
      </c>
      <c r="F8" s="188">
        <v>710</v>
      </c>
      <c r="G8" s="188">
        <v>715</v>
      </c>
      <c r="H8" s="188">
        <v>720</v>
      </c>
      <c r="I8" s="188">
        <v>665</v>
      </c>
      <c r="J8" s="226">
        <v>716.37891437287317</v>
      </c>
      <c r="K8" s="226">
        <v>690</v>
      </c>
      <c r="L8" s="72">
        <f t="shared" si="12"/>
        <v>7.7261525372741613E-2</v>
      </c>
      <c r="M8" s="72">
        <f t="shared" si="13"/>
        <v>-3.6822572305838443E-2</v>
      </c>
      <c r="N8" s="100"/>
      <c r="O8" s="196">
        <v>200</v>
      </c>
      <c r="P8" s="196">
        <v>175</v>
      </c>
      <c r="Q8" s="196">
        <v>180</v>
      </c>
      <c r="R8" s="196">
        <v>190</v>
      </c>
      <c r="S8" s="196">
        <v>190</v>
      </c>
      <c r="T8" s="196">
        <v>160</v>
      </c>
      <c r="U8" s="196">
        <v>190</v>
      </c>
      <c r="V8" s="196">
        <v>180</v>
      </c>
      <c r="W8" s="196">
        <v>175</v>
      </c>
      <c r="X8" s="196">
        <v>170</v>
      </c>
      <c r="Y8" s="196">
        <v>140</v>
      </c>
      <c r="Z8" s="196">
        <v>205</v>
      </c>
      <c r="AA8" s="196">
        <v>185</v>
      </c>
      <c r="AB8" s="196">
        <v>190</v>
      </c>
      <c r="AC8" s="196">
        <v>140</v>
      </c>
      <c r="AD8" s="196">
        <v>200</v>
      </c>
      <c r="AE8" s="196">
        <v>180</v>
      </c>
      <c r="AF8" s="230">
        <v>145</v>
      </c>
      <c r="AG8" s="73">
        <v>204</v>
      </c>
      <c r="AH8" s="73">
        <v>188.79226177563464</v>
      </c>
      <c r="AI8" s="73">
        <v>174.19652661717544</v>
      </c>
      <c r="AJ8" s="73">
        <v>149.39012598006315</v>
      </c>
      <c r="AK8" s="72">
        <f t="shared" si="14"/>
        <v>3.0276730896987215E-2</v>
      </c>
      <c r="AL8" s="72">
        <f t="shared" si="15"/>
        <v>-0.14240468004065487</v>
      </c>
      <c r="AM8" s="135"/>
      <c r="AN8" s="73">
        <f t="shared" si="16"/>
        <v>365</v>
      </c>
      <c r="AO8" s="73">
        <f t="shared" si="17"/>
        <v>375</v>
      </c>
      <c r="AP8" s="73">
        <f t="shared" si="6"/>
        <v>370</v>
      </c>
      <c r="AQ8" s="73">
        <f t="shared" si="7"/>
        <v>350</v>
      </c>
      <c r="AR8" s="73">
        <f t="shared" si="8"/>
        <v>370</v>
      </c>
      <c r="AS8" s="73">
        <f t="shared" si="9"/>
        <v>345</v>
      </c>
      <c r="AT8" s="73">
        <f t="shared" si="10"/>
        <v>345</v>
      </c>
      <c r="AU8" s="73">
        <f t="shared" si="11"/>
        <v>375</v>
      </c>
      <c r="AV8" s="73">
        <v>340</v>
      </c>
      <c r="AW8" s="73">
        <v>325</v>
      </c>
      <c r="AX8" s="73">
        <f t="shared" si="18"/>
        <v>392.79226177563464</v>
      </c>
      <c r="AY8" s="73">
        <f t="shared" si="19"/>
        <v>323.58665259723858</v>
      </c>
      <c r="AZ8" s="72">
        <f t="shared" si="20"/>
        <v>-4.3487612392658984E-3</v>
      </c>
      <c r="BA8" s="72">
        <f t="shared" si="21"/>
        <v>-0.17618883036429758</v>
      </c>
      <c r="BB8" s="103"/>
      <c r="BC8" s="13">
        <f t="shared" si="22"/>
        <v>716.37891437287317</v>
      </c>
    </row>
    <row r="9" spans="1:83" x14ac:dyDescent="0.25">
      <c r="B9" s="77"/>
      <c r="C9" s="74" t="s">
        <v>2</v>
      </c>
      <c r="D9" s="189">
        <v>215</v>
      </c>
      <c r="E9" s="189">
        <v>195</v>
      </c>
      <c r="F9" s="189">
        <v>180</v>
      </c>
      <c r="G9" s="189">
        <v>180</v>
      </c>
      <c r="H9" s="189">
        <v>180</v>
      </c>
      <c r="I9" s="189">
        <v>170</v>
      </c>
      <c r="J9" s="74">
        <v>164.40945411332569</v>
      </c>
      <c r="K9" s="74">
        <v>171</v>
      </c>
      <c r="L9" s="75">
        <f t="shared" si="12"/>
        <v>-3.2885564039260622E-2</v>
      </c>
      <c r="M9" s="75">
        <f t="shared" si="13"/>
        <v>4.0086173402969348E-2</v>
      </c>
      <c r="N9" s="100"/>
      <c r="O9" s="189">
        <v>45</v>
      </c>
      <c r="P9" s="189">
        <v>50</v>
      </c>
      <c r="Q9" s="189">
        <v>45</v>
      </c>
      <c r="R9" s="189">
        <v>45</v>
      </c>
      <c r="S9" s="189">
        <v>45</v>
      </c>
      <c r="T9" s="189">
        <v>50</v>
      </c>
      <c r="U9" s="189">
        <v>40</v>
      </c>
      <c r="V9" s="189">
        <v>45</v>
      </c>
      <c r="W9" s="189">
        <v>45</v>
      </c>
      <c r="X9" s="189">
        <v>50</v>
      </c>
      <c r="Y9" s="189">
        <v>45</v>
      </c>
      <c r="Z9" s="189">
        <v>45</v>
      </c>
      <c r="AA9" s="189">
        <v>45</v>
      </c>
      <c r="AB9" s="189">
        <v>45</v>
      </c>
      <c r="AC9" s="189">
        <v>40</v>
      </c>
      <c r="AD9" s="189">
        <v>45</v>
      </c>
      <c r="AE9" s="189">
        <v>45</v>
      </c>
      <c r="AF9" s="74">
        <v>40</v>
      </c>
      <c r="AG9" s="74">
        <v>44.295035103056421</v>
      </c>
      <c r="AH9" s="74">
        <v>39.572405888356421</v>
      </c>
      <c r="AI9" s="74">
        <v>39.652502402156415</v>
      </c>
      <c r="AJ9" s="74">
        <v>40.889510719756416</v>
      </c>
      <c r="AK9" s="75">
        <f t="shared" si="14"/>
        <v>2.2237767993910397E-2</v>
      </c>
      <c r="AL9" s="75">
        <f t="shared" si="15"/>
        <v>3.119622325608204E-2</v>
      </c>
      <c r="AM9" s="135"/>
      <c r="AN9" s="74">
        <f>E9-AO9</f>
        <v>100</v>
      </c>
      <c r="AO9" s="74">
        <f>SUM(O9:P9)</f>
        <v>95</v>
      </c>
      <c r="AP9" s="74">
        <f t="shared" si="6"/>
        <v>90</v>
      </c>
      <c r="AQ9" s="74">
        <f t="shared" si="7"/>
        <v>95</v>
      </c>
      <c r="AR9" s="74">
        <f t="shared" si="8"/>
        <v>85</v>
      </c>
      <c r="AS9" s="74">
        <f t="shared" si="9"/>
        <v>95</v>
      </c>
      <c r="AT9" s="74">
        <f t="shared" si="10"/>
        <v>90</v>
      </c>
      <c r="AU9" s="74">
        <f t="shared" si="11"/>
        <v>90</v>
      </c>
      <c r="AV9" s="74">
        <v>85</v>
      </c>
      <c r="AW9" s="74">
        <v>85</v>
      </c>
      <c r="AX9" s="74">
        <f t="shared" si="18"/>
        <v>83.867440991412849</v>
      </c>
      <c r="AY9" s="74">
        <f t="shared" si="19"/>
        <v>80.542013121912831</v>
      </c>
      <c r="AZ9" s="75">
        <f t="shared" si="20"/>
        <v>-5.2446904448084343E-2</v>
      </c>
      <c r="BA9" s="75">
        <f t="shared" si="21"/>
        <v>-3.9650999603535145E-2</v>
      </c>
      <c r="BB9" s="103"/>
      <c r="BC9" s="13">
        <f t="shared" si="22"/>
        <v>164.40945411332569</v>
      </c>
    </row>
    <row r="10" spans="1:83" x14ac:dyDescent="0.25">
      <c r="B10" s="136" t="s">
        <v>36</v>
      </c>
      <c r="C10" s="137"/>
      <c r="D10" s="190">
        <v>-215</v>
      </c>
      <c r="E10" s="190">
        <v>350</v>
      </c>
      <c r="F10" s="190">
        <v>30</v>
      </c>
      <c r="G10" s="190">
        <v>30</v>
      </c>
      <c r="H10" s="190">
        <v>30</v>
      </c>
      <c r="I10" s="190">
        <v>10</v>
      </c>
      <c r="J10" s="227">
        <v>2.3549791485297149</v>
      </c>
      <c r="K10" s="227">
        <v>0</v>
      </c>
      <c r="L10" s="138">
        <f t="shared" si="12"/>
        <v>-0.76450208514702855</v>
      </c>
      <c r="M10" s="138">
        <f t="shared" si="13"/>
        <v>-1</v>
      </c>
      <c r="N10" s="100"/>
      <c r="O10" s="190">
        <v>65</v>
      </c>
      <c r="P10" s="190">
        <v>-40</v>
      </c>
      <c r="Q10" s="190">
        <v>60</v>
      </c>
      <c r="R10" s="190">
        <v>-5</v>
      </c>
      <c r="S10" s="190">
        <v>25</v>
      </c>
      <c r="T10" s="190">
        <v>-45</v>
      </c>
      <c r="U10" s="190">
        <v>150</v>
      </c>
      <c r="V10" s="190">
        <v>60</v>
      </c>
      <c r="W10" s="190">
        <v>-105</v>
      </c>
      <c r="X10" s="190">
        <v>-75</v>
      </c>
      <c r="Y10" s="190">
        <v>-60</v>
      </c>
      <c r="Z10" s="190">
        <v>75</v>
      </c>
      <c r="AA10" s="190">
        <v>-10</v>
      </c>
      <c r="AB10" s="190">
        <v>25</v>
      </c>
      <c r="AC10" s="190">
        <v>-5</v>
      </c>
      <c r="AD10" s="190">
        <v>55</v>
      </c>
      <c r="AE10" s="190">
        <v>-20</v>
      </c>
      <c r="AF10" s="227">
        <v>-20</v>
      </c>
      <c r="AG10" s="101">
        <v>12.297170420544143</v>
      </c>
      <c r="AH10" s="101">
        <v>-27.714881004337556</v>
      </c>
      <c r="AI10" s="101">
        <v>-29.755726724069664</v>
      </c>
      <c r="AJ10" s="101">
        <v>47.52841645639279</v>
      </c>
      <c r="AK10" s="101" t="str">
        <f t="shared" si="14"/>
        <v>&gt;300%</v>
      </c>
      <c r="AL10" s="75">
        <f t="shared" si="15"/>
        <v>2.5972863609459971</v>
      </c>
      <c r="AM10" s="139"/>
      <c r="AN10" s="101">
        <f t="shared" si="16"/>
        <v>325</v>
      </c>
      <c r="AO10" s="101">
        <f t="shared" si="17"/>
        <v>25</v>
      </c>
      <c r="AP10" s="101">
        <f t="shared" si="6"/>
        <v>55</v>
      </c>
      <c r="AQ10" s="101">
        <f t="shared" si="7"/>
        <v>-20</v>
      </c>
      <c r="AR10" s="101">
        <f t="shared" si="8"/>
        <v>210</v>
      </c>
      <c r="AS10" s="101">
        <f t="shared" si="9"/>
        <v>-180</v>
      </c>
      <c r="AT10" s="101">
        <f t="shared" si="10"/>
        <v>15</v>
      </c>
      <c r="AU10" s="101">
        <f t="shared" si="11"/>
        <v>15</v>
      </c>
      <c r="AV10" s="101">
        <v>50</v>
      </c>
      <c r="AW10" s="101">
        <v>-40</v>
      </c>
      <c r="AX10" s="101">
        <f t="shared" si="18"/>
        <v>-15.417710583793413</v>
      </c>
      <c r="AY10" s="101">
        <f t="shared" si="19"/>
        <v>17.772689732323126</v>
      </c>
      <c r="AZ10" s="138">
        <f t="shared" si="20"/>
        <v>1.4443172433080782</v>
      </c>
      <c r="BA10" s="138">
        <f t="shared" si="21"/>
        <v>2.1527450613196222</v>
      </c>
      <c r="BB10" s="103"/>
      <c r="BC10" s="33">
        <f t="shared" si="22"/>
        <v>2.3549791485297149</v>
      </c>
    </row>
    <row r="11" spans="1:83" x14ac:dyDescent="0.25">
      <c r="B11" s="140" t="s">
        <v>14</v>
      </c>
      <c r="C11" s="102"/>
      <c r="D11" s="102">
        <f t="shared" ref="D11:I11" si="23">D4+D10</f>
        <v>5855</v>
      </c>
      <c r="E11" s="102">
        <f t="shared" si="23"/>
        <v>5205</v>
      </c>
      <c r="F11" s="102">
        <f t="shared" si="23"/>
        <v>6190</v>
      </c>
      <c r="G11" s="102">
        <f t="shared" si="23"/>
        <v>6065</v>
      </c>
      <c r="H11" s="102">
        <f t="shared" si="23"/>
        <v>6155</v>
      </c>
      <c r="I11" s="102">
        <f t="shared" si="23"/>
        <v>6130</v>
      </c>
      <c r="J11" s="102">
        <f>J4+J10</f>
        <v>6096.7138995798705</v>
      </c>
      <c r="K11" s="102">
        <f>K4+K10</f>
        <v>6043</v>
      </c>
      <c r="L11" s="116">
        <f t="shared" si="12"/>
        <v>-5.4300326949640321E-3</v>
      </c>
      <c r="M11" s="116">
        <f t="shared" si="13"/>
        <v>-8.8103034625869447E-3</v>
      </c>
      <c r="N11" s="100"/>
      <c r="O11" s="191">
        <f t="shared" ref="O11:AE11" si="24">O4+O10</f>
        <v>1380</v>
      </c>
      <c r="P11" s="191">
        <f t="shared" si="24"/>
        <v>1375</v>
      </c>
      <c r="Q11" s="191">
        <f t="shared" si="24"/>
        <v>1420</v>
      </c>
      <c r="R11" s="191">
        <f t="shared" si="24"/>
        <v>1540</v>
      </c>
      <c r="S11" s="191">
        <f t="shared" si="24"/>
        <v>1680</v>
      </c>
      <c r="T11" s="191">
        <f t="shared" si="24"/>
        <v>1570</v>
      </c>
      <c r="U11" s="191">
        <f t="shared" si="24"/>
        <v>1420</v>
      </c>
      <c r="V11" s="191">
        <f t="shared" si="24"/>
        <v>1710</v>
      </c>
      <c r="W11" s="191">
        <f t="shared" si="24"/>
        <v>1515</v>
      </c>
      <c r="X11" s="191">
        <f t="shared" si="24"/>
        <v>1415</v>
      </c>
      <c r="Y11" s="191">
        <f t="shared" si="24"/>
        <v>1365</v>
      </c>
      <c r="Z11" s="191">
        <f t="shared" si="24"/>
        <v>1630</v>
      </c>
      <c r="AA11" s="191">
        <f t="shared" si="24"/>
        <v>1555</v>
      </c>
      <c r="AB11" s="191">
        <f>AB4+AB10</f>
        <v>1605</v>
      </c>
      <c r="AC11" s="191">
        <f t="shared" si="24"/>
        <v>1295</v>
      </c>
      <c r="AD11" s="191">
        <f t="shared" si="24"/>
        <v>1660</v>
      </c>
      <c r="AE11" s="191">
        <f t="shared" si="24"/>
        <v>1645</v>
      </c>
      <c r="AF11" s="102">
        <f>AF4+AF10</f>
        <v>1545</v>
      </c>
      <c r="AG11" s="102">
        <f>AG4+AG10</f>
        <v>1331.917706936182</v>
      </c>
      <c r="AH11" s="102">
        <f t="shared" ref="AH11:AJ11" si="25">AH4+AH10</f>
        <v>1637.3131891769765</v>
      </c>
      <c r="AI11" s="102">
        <f t="shared" si="25"/>
        <v>1500.6304873299077</v>
      </c>
      <c r="AJ11" s="102">
        <f t="shared" si="25"/>
        <v>1626.8525161368032</v>
      </c>
      <c r="AK11" s="116">
        <f t="shared" si="14"/>
        <v>5.2978974845827288E-2</v>
      </c>
      <c r="AL11" s="116">
        <f t="shared" si="15"/>
        <v>8.4112664558404382E-2</v>
      </c>
      <c r="AM11" s="135"/>
      <c r="AN11" s="102">
        <f t="shared" ref="AN11:AR11" si="26">AN4+AN10</f>
        <v>2450</v>
      </c>
      <c r="AO11" s="102">
        <f t="shared" si="26"/>
        <v>2755</v>
      </c>
      <c r="AP11" s="102">
        <f t="shared" si="26"/>
        <v>2960</v>
      </c>
      <c r="AQ11" s="102">
        <f t="shared" si="26"/>
        <v>3250</v>
      </c>
      <c r="AR11" s="102">
        <f t="shared" si="26"/>
        <v>3130</v>
      </c>
      <c r="AS11" s="102">
        <f>AS4+AS10</f>
        <v>2930</v>
      </c>
      <c r="AT11" s="102">
        <f>AT4+AT10</f>
        <v>2995</v>
      </c>
      <c r="AU11" s="102">
        <f t="shared" si="11"/>
        <v>3160</v>
      </c>
      <c r="AV11" s="102">
        <v>2955</v>
      </c>
      <c r="AW11" s="102">
        <v>3190</v>
      </c>
      <c r="AX11" s="102">
        <f t="shared" si="18"/>
        <v>2969.2308961131585</v>
      </c>
      <c r="AY11" s="102">
        <f t="shared" si="19"/>
        <v>3127.4830034667111</v>
      </c>
      <c r="AZ11" s="116">
        <f t="shared" si="20"/>
        <v>-1.9597804555889928E-2</v>
      </c>
      <c r="BA11" s="116">
        <f t="shared" si="21"/>
        <v>5.3297339577299624E-2</v>
      </c>
      <c r="BB11" s="103"/>
      <c r="BC11" s="35">
        <f t="shared" si="22"/>
        <v>6096.7138995798696</v>
      </c>
    </row>
    <row r="12" spans="1:83" x14ac:dyDescent="0.25">
      <c r="B12" s="133"/>
      <c r="C12" s="100"/>
      <c r="D12" s="192"/>
      <c r="E12" s="192"/>
      <c r="F12" s="192"/>
      <c r="G12" s="192"/>
      <c r="H12" s="187"/>
      <c r="I12" s="187"/>
      <c r="J12" s="225"/>
      <c r="K12" s="225"/>
      <c r="L12" s="141"/>
      <c r="M12" s="141"/>
      <c r="N12" s="10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89"/>
      <c r="AG12" s="141"/>
      <c r="AH12" s="141"/>
      <c r="AI12" s="141"/>
      <c r="AJ12" s="141"/>
      <c r="AK12" s="141"/>
      <c r="AL12" s="141"/>
      <c r="AM12" s="135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141"/>
      <c r="BA12" s="141"/>
      <c r="BB12" s="103"/>
      <c r="BC12" s="7"/>
    </row>
    <row r="13" spans="1:83" s="68" customFormat="1" x14ac:dyDescent="0.25">
      <c r="A13" s="24"/>
      <c r="B13" s="133" t="s">
        <v>22</v>
      </c>
      <c r="C13" s="69"/>
      <c r="D13" s="225">
        <f t="shared" ref="D13:I13" si="27">SUM(D14:D16)</f>
        <v>1980</v>
      </c>
      <c r="E13" s="225">
        <f t="shared" si="27"/>
        <v>2035</v>
      </c>
      <c r="F13" s="225">
        <f t="shared" si="27"/>
        <v>1705</v>
      </c>
      <c r="G13" s="225">
        <f t="shared" si="27"/>
        <v>1840</v>
      </c>
      <c r="H13" s="225">
        <f t="shared" si="27"/>
        <v>1890</v>
      </c>
      <c r="I13" s="225">
        <f t="shared" si="27"/>
        <v>1930</v>
      </c>
      <c r="J13" s="225">
        <f>SUM(J14:J16)</f>
        <v>2165.0869712779977</v>
      </c>
      <c r="K13" s="225">
        <f>SUM(K14:K16)</f>
        <v>2074</v>
      </c>
      <c r="L13" s="70">
        <f t="shared" ref="L13:L16" si="28">IF(ISERROR(J13/I13),"N/M",IF((J13-I13)/ABS(I13)&gt;300%,"&gt;300%",IF((J13-I13)/ABS(I13)&lt;-300%,"&lt;-300%",(J13-I13)/ABS(I13))))</f>
        <v>0.12180672086942886</v>
      </c>
      <c r="M13" s="70">
        <f t="shared" ref="M13:M16" si="29">IF(ISERROR(K13/J13),"N/M",IF((K13-J13)/ABS(J13)&gt;300%,"&gt;300%",IF((K13-J13)/ABS(J13)&lt;-300%,"&lt;-300%",(K13-J13)/ABS(J13))))</f>
        <v>-4.207081400717648E-2</v>
      </c>
      <c r="N13" s="100"/>
      <c r="O13" s="187">
        <f t="shared" ref="O13:T13" si="30">SUM(O14:O16)</f>
        <v>565</v>
      </c>
      <c r="P13" s="187">
        <f t="shared" si="30"/>
        <v>475</v>
      </c>
      <c r="Q13" s="187">
        <f t="shared" si="30"/>
        <v>435</v>
      </c>
      <c r="R13" s="187">
        <f t="shared" si="30"/>
        <v>475</v>
      </c>
      <c r="S13" s="187">
        <f t="shared" si="30"/>
        <v>415</v>
      </c>
      <c r="T13" s="187">
        <f t="shared" si="30"/>
        <v>370</v>
      </c>
      <c r="U13" s="187">
        <f t="shared" ref="U13:AF13" si="31">SUM(U14:U16)</f>
        <v>395</v>
      </c>
      <c r="V13" s="187">
        <f t="shared" si="31"/>
        <v>480</v>
      </c>
      <c r="W13" s="187">
        <f t="shared" si="31"/>
        <v>510</v>
      </c>
      <c r="X13" s="187">
        <f t="shared" si="31"/>
        <v>460</v>
      </c>
      <c r="Y13" s="187">
        <f t="shared" si="31"/>
        <v>420</v>
      </c>
      <c r="Z13" s="187">
        <f t="shared" si="31"/>
        <v>480</v>
      </c>
      <c r="AA13" s="187">
        <f t="shared" si="31"/>
        <v>480</v>
      </c>
      <c r="AB13" s="187">
        <f t="shared" si="31"/>
        <v>505</v>
      </c>
      <c r="AC13" s="187">
        <f t="shared" si="31"/>
        <v>460</v>
      </c>
      <c r="AD13" s="187">
        <f t="shared" si="31"/>
        <v>480</v>
      </c>
      <c r="AE13" s="187">
        <f t="shared" si="31"/>
        <v>490</v>
      </c>
      <c r="AF13" s="225">
        <f t="shared" si="31"/>
        <v>495</v>
      </c>
      <c r="AG13" s="69">
        <f>SUM(AG14:AG16)</f>
        <v>549.04589459231477</v>
      </c>
      <c r="AH13" s="69">
        <f t="shared" ref="AH13:AJ13" si="32">SUM(AH14:AH16)</f>
        <v>519.79277995685959</v>
      </c>
      <c r="AI13" s="69">
        <f t="shared" si="32"/>
        <v>540.35471386977326</v>
      </c>
      <c r="AJ13" s="69">
        <f t="shared" si="32"/>
        <v>556.04266137529999</v>
      </c>
      <c r="AK13" s="70">
        <f t="shared" ref="AK13:AK16" si="33">IF(ISERROR(AJ13/AF13),"N/M",IF((AJ13-AF13)/ABS(AF13)&gt;300%,"&gt;300%",IF((AJ13-AF13)/ABS(AF13)&lt;-300%,"&lt;-300%",(AJ13-AF13)/ABS(AF13))))</f>
        <v>0.12331850782888885</v>
      </c>
      <c r="AL13" s="70">
        <f t="shared" ref="AL13:AL16" si="34">IF(ISERROR(AJ13/AI13),"N/M",IF((AJ13-AI13)/ABS(AI13)&gt;300%,"&gt;300%",IF((AJ13-AI13)/ABS(AI13)&lt;-300%,"&lt;-300%",(AJ13-AI13)/ABS(AI13))))</f>
        <v>2.9032683722099543E-2</v>
      </c>
      <c r="AM13" s="134"/>
      <c r="AN13" s="69">
        <f>SUM(AN14:AN16)</f>
        <v>995</v>
      </c>
      <c r="AO13" s="69">
        <f>SUM(AO14:AO16)</f>
        <v>1040</v>
      </c>
      <c r="AP13" s="69">
        <f>SUM(Q13:R13)</f>
        <v>910</v>
      </c>
      <c r="AQ13" s="69">
        <f>SUM(S13:T13)</f>
        <v>785</v>
      </c>
      <c r="AR13" s="69">
        <f>SUM(U13:V13)</f>
        <v>875</v>
      </c>
      <c r="AS13" s="69">
        <f>SUM(W13:X13)</f>
        <v>970</v>
      </c>
      <c r="AT13" s="69">
        <f>SUM(Y13:Z13)</f>
        <v>900</v>
      </c>
      <c r="AU13" s="69">
        <f>SUM(AA13:AB13)</f>
        <v>985</v>
      </c>
      <c r="AV13" s="69">
        <v>940</v>
      </c>
      <c r="AW13" s="69">
        <v>985</v>
      </c>
      <c r="AX13" s="69">
        <f t="shared" ref="AX13:AX16" si="35">SUM(AG13:AH13)</f>
        <v>1068.8386745491744</v>
      </c>
      <c r="AY13" s="69">
        <f t="shared" ref="AY13:AY16" si="36">SUM(AI13:AJ13)</f>
        <v>1096.3973752450734</v>
      </c>
      <c r="AZ13" s="70">
        <f t="shared" ref="AZ13:AZ16" si="37">IF(ISERROR(AY13/AW13),"N/M",IF((AY13-AW13)/ABS(AW13)&gt;300%,"&gt;300%",IF((AY13-AW13)/ABS(AW13)&lt;-300%,"&lt;-300%",(AY13-AW13)/ABS(AW13))))</f>
        <v>0.11309378197469377</v>
      </c>
      <c r="BA13" s="70">
        <f t="shared" ref="BA13:BA16" si="38">IF(ISERROR(AY13/AX13),"N/M",IF((AY13-AX13)/ABS(AX13)&gt;300%,"&gt;300%",IF((AY13-AX13)/ABS(AX13)&lt;-300%,"&lt;-300%",(AY13-AX13)/ABS(AX13))))</f>
        <v>2.578377949087873E-2</v>
      </c>
      <c r="BB13" s="103"/>
      <c r="BC13" s="69">
        <f t="shared" ref="BC13:BC16" si="39">SUM(AG13:AJ13)</f>
        <v>2165.2360497942473</v>
      </c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</row>
    <row r="14" spans="1:83" s="68" customFormat="1" x14ac:dyDescent="0.25">
      <c r="A14" s="15"/>
      <c r="B14" s="71"/>
      <c r="C14" s="71" t="s">
        <v>4</v>
      </c>
      <c r="D14" s="188">
        <v>1120</v>
      </c>
      <c r="E14" s="188">
        <v>1255</v>
      </c>
      <c r="F14" s="188">
        <v>1185</v>
      </c>
      <c r="G14" s="188">
        <v>1210</v>
      </c>
      <c r="H14" s="188">
        <v>1325</v>
      </c>
      <c r="I14" s="188">
        <v>1420</v>
      </c>
      <c r="J14" s="226">
        <v>1629.9509355453802</v>
      </c>
      <c r="K14" s="226">
        <v>1553</v>
      </c>
      <c r="L14" s="72">
        <f t="shared" si="28"/>
        <v>0.14785277151083109</v>
      </c>
      <c r="M14" s="72">
        <f t="shared" si="29"/>
        <v>-4.7210583991985286E-2</v>
      </c>
      <c r="N14" s="100"/>
      <c r="O14" s="188">
        <v>365</v>
      </c>
      <c r="P14" s="188">
        <v>305</v>
      </c>
      <c r="Q14" s="188">
        <v>315</v>
      </c>
      <c r="R14" s="188">
        <v>310</v>
      </c>
      <c r="S14" s="188">
        <v>295</v>
      </c>
      <c r="T14" s="188">
        <v>265</v>
      </c>
      <c r="U14" s="188">
        <v>280</v>
      </c>
      <c r="V14" s="188">
        <v>340</v>
      </c>
      <c r="W14" s="188">
        <v>315</v>
      </c>
      <c r="X14" s="188">
        <v>280</v>
      </c>
      <c r="Y14" s="188">
        <v>300</v>
      </c>
      <c r="Z14" s="188">
        <v>330</v>
      </c>
      <c r="AA14" s="188">
        <v>330</v>
      </c>
      <c r="AB14" s="188">
        <v>365</v>
      </c>
      <c r="AC14" s="188">
        <v>330</v>
      </c>
      <c r="AD14" s="188">
        <v>345</v>
      </c>
      <c r="AE14" s="188">
        <v>365</v>
      </c>
      <c r="AF14" s="226">
        <v>380</v>
      </c>
      <c r="AG14" s="71">
        <v>413.34430196827452</v>
      </c>
      <c r="AH14" s="71">
        <v>386.60663357710575</v>
      </c>
      <c r="AI14" s="71">
        <v>410</v>
      </c>
      <c r="AJ14" s="71">
        <v>419.99999999999994</v>
      </c>
      <c r="AK14" s="72">
        <f t="shared" si="33"/>
        <v>0.1052631578947367</v>
      </c>
      <c r="AL14" s="72">
        <f t="shared" si="34"/>
        <v>2.4390243902438886E-2</v>
      </c>
      <c r="AM14" s="135"/>
      <c r="AN14" s="73">
        <f>E14-AO14</f>
        <v>585</v>
      </c>
      <c r="AO14" s="73">
        <f>SUM(O14:P14)</f>
        <v>670</v>
      </c>
      <c r="AP14" s="73">
        <f>SUM(Q14:R14)</f>
        <v>625</v>
      </c>
      <c r="AQ14" s="73">
        <f>SUM(S14:T14)</f>
        <v>560</v>
      </c>
      <c r="AR14" s="73">
        <f>SUM(U14:V14)</f>
        <v>620</v>
      </c>
      <c r="AS14" s="73">
        <f>SUM(W14:X14)</f>
        <v>595</v>
      </c>
      <c r="AT14" s="73">
        <f>SUM(Y14:Z14)</f>
        <v>630</v>
      </c>
      <c r="AU14" s="73">
        <f>SUM(AA14:AB14)</f>
        <v>695</v>
      </c>
      <c r="AV14" s="73">
        <v>675</v>
      </c>
      <c r="AW14" s="73">
        <v>745</v>
      </c>
      <c r="AX14" s="73">
        <f t="shared" si="35"/>
        <v>799.95093554538028</v>
      </c>
      <c r="AY14" s="73">
        <f t="shared" si="36"/>
        <v>830</v>
      </c>
      <c r="AZ14" s="72">
        <f t="shared" si="37"/>
        <v>0.11409395973154363</v>
      </c>
      <c r="BA14" s="72">
        <f t="shared" si="38"/>
        <v>3.7563634367316863E-2</v>
      </c>
      <c r="BB14" s="103"/>
      <c r="BC14" s="73">
        <f t="shared" si="39"/>
        <v>1629.9509355453802</v>
      </c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</row>
    <row r="15" spans="1:83" x14ac:dyDescent="0.25">
      <c r="B15" s="71"/>
      <c r="C15" s="71" t="s">
        <v>5</v>
      </c>
      <c r="D15" s="188">
        <v>855</v>
      </c>
      <c r="E15" s="188">
        <v>775</v>
      </c>
      <c r="F15" s="188">
        <v>515</v>
      </c>
      <c r="G15" s="188">
        <v>625</v>
      </c>
      <c r="H15" s="188">
        <v>560</v>
      </c>
      <c r="I15" s="188">
        <v>505</v>
      </c>
      <c r="J15" s="226">
        <v>477.1360357326177</v>
      </c>
      <c r="K15" s="226">
        <v>463</v>
      </c>
      <c r="L15" s="72">
        <f t="shared" si="28"/>
        <v>-5.5176166866103563E-2</v>
      </c>
      <c r="M15" s="72">
        <f t="shared" si="29"/>
        <v>-2.9626845750421151E-2</v>
      </c>
      <c r="N15" s="100"/>
      <c r="O15" s="196">
        <v>200</v>
      </c>
      <c r="P15" s="196">
        <v>170</v>
      </c>
      <c r="Q15" s="196">
        <v>120</v>
      </c>
      <c r="R15" s="196">
        <v>165</v>
      </c>
      <c r="S15" s="196">
        <v>120</v>
      </c>
      <c r="T15" s="196">
        <v>105</v>
      </c>
      <c r="U15" s="196">
        <v>115</v>
      </c>
      <c r="V15" s="196">
        <v>140</v>
      </c>
      <c r="W15" s="196">
        <v>195</v>
      </c>
      <c r="X15" s="196">
        <v>180</v>
      </c>
      <c r="Y15" s="196">
        <v>120</v>
      </c>
      <c r="Z15" s="196">
        <v>150</v>
      </c>
      <c r="AA15" s="196">
        <v>150</v>
      </c>
      <c r="AB15" s="196">
        <v>140</v>
      </c>
      <c r="AC15" s="196">
        <v>130</v>
      </c>
      <c r="AD15" s="196">
        <v>135</v>
      </c>
      <c r="AE15" s="196">
        <v>125</v>
      </c>
      <c r="AF15" s="230">
        <v>115</v>
      </c>
      <c r="AG15" s="71">
        <v>120.58283220981539</v>
      </c>
      <c r="AH15" s="71">
        <v>119.23036753585387</v>
      </c>
      <c r="AI15" s="71">
        <v>116.54430772216398</v>
      </c>
      <c r="AJ15" s="71">
        <v>120.77852826478446</v>
      </c>
      <c r="AK15" s="72">
        <f t="shared" si="33"/>
        <v>5.0248071867690917E-2</v>
      </c>
      <c r="AL15" s="72">
        <f t="shared" si="34"/>
        <v>3.6331423004499326E-2</v>
      </c>
      <c r="AM15" s="135"/>
      <c r="AN15" s="73">
        <f>E15-AO15</f>
        <v>405</v>
      </c>
      <c r="AO15" s="73">
        <f>SUM(O15:P15)</f>
        <v>370</v>
      </c>
      <c r="AP15" s="73">
        <f>SUM(Q15:R15)</f>
        <v>285</v>
      </c>
      <c r="AQ15" s="73">
        <f>SUM(S15:T15)</f>
        <v>225</v>
      </c>
      <c r="AR15" s="73">
        <f>SUM(U15:V15)</f>
        <v>255</v>
      </c>
      <c r="AS15" s="73">
        <f>SUM(W15:X15)</f>
        <v>375</v>
      </c>
      <c r="AT15" s="73">
        <f>SUM(Y15:Z15)</f>
        <v>270</v>
      </c>
      <c r="AU15" s="73">
        <f>SUM(AA15:AB15)</f>
        <v>290</v>
      </c>
      <c r="AV15" s="73">
        <v>265</v>
      </c>
      <c r="AW15" s="73">
        <v>240</v>
      </c>
      <c r="AX15" s="73">
        <f t="shared" si="35"/>
        <v>239.81319974566927</v>
      </c>
      <c r="AY15" s="73">
        <f t="shared" si="36"/>
        <v>237.32283598694843</v>
      </c>
      <c r="AZ15" s="72">
        <f t="shared" si="37"/>
        <v>-1.1154850054381526E-2</v>
      </c>
      <c r="BA15" s="72">
        <f t="shared" si="38"/>
        <v>-1.0384598351391645E-2</v>
      </c>
      <c r="BB15" s="103"/>
      <c r="BC15" s="13">
        <f t="shared" si="39"/>
        <v>477.13603573261764</v>
      </c>
    </row>
    <row r="16" spans="1:83" x14ac:dyDescent="0.25">
      <c r="B16" s="71"/>
      <c r="C16" s="71" t="s">
        <v>6</v>
      </c>
      <c r="D16" s="188">
        <v>5</v>
      </c>
      <c r="E16" s="188">
        <v>5</v>
      </c>
      <c r="F16" s="188">
        <v>5</v>
      </c>
      <c r="G16" s="188">
        <v>5</v>
      </c>
      <c r="H16" s="188">
        <v>5</v>
      </c>
      <c r="I16" s="188">
        <v>5</v>
      </c>
      <c r="J16" s="226">
        <v>58</v>
      </c>
      <c r="K16" s="226">
        <v>58</v>
      </c>
      <c r="L16" s="72" t="str">
        <f t="shared" si="28"/>
        <v>&gt;300%</v>
      </c>
      <c r="M16" s="72">
        <f t="shared" si="29"/>
        <v>0</v>
      </c>
      <c r="N16" s="100"/>
      <c r="O16" s="196">
        <v>0</v>
      </c>
      <c r="P16" s="196">
        <v>0</v>
      </c>
      <c r="Q16" s="188">
        <v>0</v>
      </c>
      <c r="R16" s="188">
        <v>0</v>
      </c>
      <c r="S16" s="188">
        <v>0</v>
      </c>
      <c r="T16" s="188">
        <v>0</v>
      </c>
      <c r="U16" s="188">
        <v>0</v>
      </c>
      <c r="V16" s="188">
        <v>0</v>
      </c>
      <c r="W16" s="188">
        <v>0</v>
      </c>
      <c r="X16" s="188">
        <v>0</v>
      </c>
      <c r="Y16" s="188">
        <v>0</v>
      </c>
      <c r="Z16" s="188">
        <v>0</v>
      </c>
      <c r="AA16" s="188">
        <v>0</v>
      </c>
      <c r="AB16" s="188">
        <v>0</v>
      </c>
      <c r="AC16" s="188">
        <v>0</v>
      </c>
      <c r="AD16" s="188">
        <v>0</v>
      </c>
      <c r="AE16" s="188">
        <v>0</v>
      </c>
      <c r="AF16" s="226">
        <v>0</v>
      </c>
      <c r="AG16" s="71">
        <v>15.118760414224907</v>
      </c>
      <c r="AH16" s="71">
        <v>13.955778843899912</v>
      </c>
      <c r="AI16" s="71">
        <v>13.810406147609289</v>
      </c>
      <c r="AJ16" s="71">
        <v>15.26413311051553</v>
      </c>
      <c r="AK16" s="72" t="str">
        <f t="shared" si="33"/>
        <v>N/M</v>
      </c>
      <c r="AL16" s="72">
        <f t="shared" si="34"/>
        <v>0.10526315789473688</v>
      </c>
      <c r="AM16" s="135"/>
      <c r="AN16" s="73">
        <f>E16-AO16</f>
        <v>5</v>
      </c>
      <c r="AO16" s="73">
        <f>SUM(O16:P16)</f>
        <v>0</v>
      </c>
      <c r="AP16" s="73">
        <f>SUM(Q16:R16)</f>
        <v>0</v>
      </c>
      <c r="AQ16" s="73">
        <f>SUM(S16:T16)</f>
        <v>0</v>
      </c>
      <c r="AR16" s="73">
        <f>SUM(U16:V16)</f>
        <v>0</v>
      </c>
      <c r="AS16" s="73">
        <f>SUM(W16:X16)</f>
        <v>0</v>
      </c>
      <c r="AT16" s="73">
        <f>SUM(Y16:Z16)</f>
        <v>0</v>
      </c>
      <c r="AU16" s="73">
        <f>SUM(AA16:AB16)</f>
        <v>0</v>
      </c>
      <c r="AV16" s="73">
        <v>0</v>
      </c>
      <c r="AW16" s="73">
        <v>0</v>
      </c>
      <c r="AX16" s="73">
        <f t="shared" si="35"/>
        <v>29.074539258124819</v>
      </c>
      <c r="AY16" s="73">
        <f t="shared" si="36"/>
        <v>29.074539258124819</v>
      </c>
      <c r="AZ16" s="72" t="str">
        <f t="shared" si="37"/>
        <v>N/M</v>
      </c>
      <c r="BA16" s="72">
        <f t="shared" si="38"/>
        <v>0</v>
      </c>
      <c r="BB16" s="103"/>
      <c r="BC16" s="13">
        <f t="shared" si="39"/>
        <v>58.149078516249638</v>
      </c>
    </row>
    <row r="17" spans="1:83" x14ac:dyDescent="0.25">
      <c r="B17" s="133"/>
      <c r="C17" s="100"/>
      <c r="D17" s="187"/>
      <c r="E17" s="187"/>
      <c r="F17" s="187"/>
      <c r="G17" s="187"/>
      <c r="H17" s="187"/>
      <c r="I17" s="187"/>
      <c r="J17" s="225"/>
      <c r="K17" s="225"/>
      <c r="L17" s="80"/>
      <c r="M17" s="80"/>
      <c r="N17" s="10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90"/>
      <c r="AG17" s="80"/>
      <c r="AH17" s="80"/>
      <c r="AI17" s="80"/>
      <c r="AJ17" s="80"/>
      <c r="AK17" s="80"/>
      <c r="AL17" s="80"/>
      <c r="AM17" s="135"/>
      <c r="AN17" s="135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80"/>
      <c r="BA17" s="80"/>
      <c r="BB17" s="103"/>
      <c r="BC17" s="7"/>
    </row>
    <row r="18" spans="1:83" x14ac:dyDescent="0.25">
      <c r="B18" s="140" t="s">
        <v>25</v>
      </c>
      <c r="C18" s="102"/>
      <c r="D18" s="102">
        <f t="shared" ref="D18:I18" si="40">D11+D13</f>
        <v>7835</v>
      </c>
      <c r="E18" s="102">
        <f t="shared" si="40"/>
        <v>7240</v>
      </c>
      <c r="F18" s="102">
        <f t="shared" si="40"/>
        <v>7895</v>
      </c>
      <c r="G18" s="102">
        <f t="shared" si="40"/>
        <v>7905</v>
      </c>
      <c r="H18" s="102">
        <f t="shared" si="40"/>
        <v>8045</v>
      </c>
      <c r="I18" s="102">
        <f t="shared" si="40"/>
        <v>8060</v>
      </c>
      <c r="J18" s="102">
        <f>J11+J13</f>
        <v>8261.8008708578673</v>
      </c>
      <c r="K18" s="102">
        <f>K11+K13</f>
        <v>8117</v>
      </c>
      <c r="L18" s="116">
        <f>IF(ISERROR(J18/I18),"N/M",IF((J18-I18)/ABS(I18)&gt;300%,"&gt;300%",IF((J18-I18)/ABS(I18)&lt;-300%,"&lt;-300%",(J18-I18)/ABS(I18))))</f>
        <v>2.5037328890554253E-2</v>
      </c>
      <c r="M18" s="116">
        <f>IF(ISERROR(K18/J18),"N/M",IF((K18-J18)/ABS(J18)&gt;300%,"&gt;300%",IF((K18-J18)/ABS(J18)&lt;-300%,"&lt;-300%",(K18-J18)/ABS(J18))))</f>
        <v>-1.7526550581560048E-2</v>
      </c>
      <c r="N18" s="100"/>
      <c r="O18" s="191">
        <f t="shared" ref="O18:X18" si="41">O11+O13</f>
        <v>1945</v>
      </c>
      <c r="P18" s="191">
        <f t="shared" si="41"/>
        <v>1850</v>
      </c>
      <c r="Q18" s="191">
        <f t="shared" si="41"/>
        <v>1855</v>
      </c>
      <c r="R18" s="191">
        <f t="shared" si="41"/>
        <v>2015</v>
      </c>
      <c r="S18" s="191">
        <f t="shared" si="41"/>
        <v>2095</v>
      </c>
      <c r="T18" s="191">
        <f t="shared" si="41"/>
        <v>1940</v>
      </c>
      <c r="U18" s="191">
        <f t="shared" si="41"/>
        <v>1815</v>
      </c>
      <c r="V18" s="191">
        <f t="shared" si="41"/>
        <v>2190</v>
      </c>
      <c r="W18" s="191">
        <f t="shared" si="41"/>
        <v>2025</v>
      </c>
      <c r="X18" s="191">
        <f t="shared" si="41"/>
        <v>1875</v>
      </c>
      <c r="Y18" s="191">
        <f>Y11+Y13</f>
        <v>1785</v>
      </c>
      <c r="Z18" s="191">
        <f>Z11+Z13</f>
        <v>2110</v>
      </c>
      <c r="AA18" s="191">
        <f t="shared" ref="AA18:AF18" si="42">AA11+AA13</f>
        <v>2035</v>
      </c>
      <c r="AB18" s="191">
        <f t="shared" si="42"/>
        <v>2110</v>
      </c>
      <c r="AC18" s="191">
        <f t="shared" si="42"/>
        <v>1755</v>
      </c>
      <c r="AD18" s="191">
        <f t="shared" si="42"/>
        <v>2140</v>
      </c>
      <c r="AE18" s="191">
        <f t="shared" si="42"/>
        <v>2135</v>
      </c>
      <c r="AF18" s="102">
        <f t="shared" si="42"/>
        <v>2040</v>
      </c>
      <c r="AG18" s="102">
        <f>AG11+AG13</f>
        <v>1880.9636015284968</v>
      </c>
      <c r="AH18" s="102">
        <f t="shared" ref="AH18:AJ18" si="43">AH11+AH13</f>
        <v>2157.105969133836</v>
      </c>
      <c r="AI18" s="102">
        <f t="shared" si="43"/>
        <v>2040.9852011996809</v>
      </c>
      <c r="AJ18" s="102">
        <f t="shared" si="43"/>
        <v>2182.8951775121031</v>
      </c>
      <c r="AK18" s="116">
        <f>IF(ISERROR(AJ18/AF18),"N/M",IF((AJ18-AF18)/ABS(AF18)&gt;300%,"&gt;300%",IF((AJ18-AF18)/ABS(AF18)&lt;-300%,"&lt;-300%",(AJ18-AF18)/ABS(AF18))))</f>
        <v>7.0046655643187822E-2</v>
      </c>
      <c r="AL18" s="116">
        <f>IF(ISERROR(AJ18/AI18),"N/M",IF((AJ18-AI18)/ABS(AI18)&gt;300%,"&gt;300%",IF((AJ18-AI18)/ABS(AI18)&lt;-300%,"&lt;-300%",(AJ18-AI18)/ABS(AI18))))</f>
        <v>6.9530134872613628E-2</v>
      </c>
      <c r="AM18" s="135"/>
      <c r="AN18" s="102">
        <f t="shared" ref="AN18:AT18" si="44">AN11+AN13</f>
        <v>3445</v>
      </c>
      <c r="AO18" s="102">
        <f t="shared" si="44"/>
        <v>3795</v>
      </c>
      <c r="AP18" s="102">
        <f t="shared" si="44"/>
        <v>3870</v>
      </c>
      <c r="AQ18" s="102">
        <f t="shared" si="44"/>
        <v>4035</v>
      </c>
      <c r="AR18" s="102">
        <f t="shared" si="44"/>
        <v>4005</v>
      </c>
      <c r="AS18" s="102">
        <f t="shared" si="44"/>
        <v>3900</v>
      </c>
      <c r="AT18" s="102">
        <f t="shared" si="44"/>
        <v>3895</v>
      </c>
      <c r="AU18" s="102">
        <f>SUM(AA18:AB18)</f>
        <v>4145</v>
      </c>
      <c r="AV18" s="102">
        <v>3895</v>
      </c>
      <c r="AW18" s="102">
        <v>4175</v>
      </c>
      <c r="AX18" s="102">
        <f>SUM(AG18:AH18)</f>
        <v>4038.0695706623328</v>
      </c>
      <c r="AY18" s="102">
        <f>SUM(AI18:AJ18)</f>
        <v>4223.880378711784</v>
      </c>
      <c r="AZ18" s="116">
        <f>IF(ISERROR(AY18/AW18),"N/M",IF((AY18-AW18)/ABS(AW18)&gt;300%,"&gt;300%",IF((AY18-AW18)/ABS(AW18)&lt;-300%,"&lt;-300%",(AY18-AW18)/ABS(AW18))))</f>
        <v>1.1707875140547074E-2</v>
      </c>
      <c r="BA18" s="116">
        <f>IF(ISERROR(AY18/AX18),"N/M",IF((AY18-AX18)/ABS(AX18)&gt;300%,"&gt;300%",IF((AY18-AX18)/ABS(AX18)&lt;-300%,"&lt;-300%",(AY18-AX18)/ABS(AX18))))</f>
        <v>4.6014761459142996E-2</v>
      </c>
      <c r="BB18" s="103"/>
      <c r="BC18" s="102">
        <f>SUM(AG18:AJ18)</f>
        <v>8261.9499493741168</v>
      </c>
    </row>
    <row r="19" spans="1:83" x14ac:dyDescent="0.25">
      <c r="B19" s="142"/>
      <c r="C19" s="100"/>
      <c r="D19" s="187"/>
      <c r="E19" s="187"/>
      <c r="F19" s="187"/>
      <c r="G19" s="187"/>
      <c r="H19" s="187"/>
      <c r="I19" s="187"/>
      <c r="J19" s="225"/>
      <c r="K19" s="225"/>
      <c r="L19" s="69"/>
      <c r="M19" s="69"/>
      <c r="N19" s="100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291"/>
      <c r="AG19" s="100"/>
      <c r="AH19" s="100"/>
      <c r="AI19" s="100"/>
      <c r="AJ19" s="100"/>
      <c r="AK19" s="69"/>
      <c r="AL19" s="69"/>
      <c r="AM19" s="124"/>
      <c r="AN19" s="124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69"/>
      <c r="BA19" s="69"/>
      <c r="BB19" s="103"/>
      <c r="BC19" s="13"/>
    </row>
    <row r="20" spans="1:83" x14ac:dyDescent="0.25">
      <c r="A20" s="24"/>
      <c r="B20" s="128" t="s">
        <v>32</v>
      </c>
      <c r="C20" s="143"/>
      <c r="D20" s="193"/>
      <c r="E20" s="193"/>
      <c r="F20" s="193"/>
      <c r="G20" s="193"/>
      <c r="H20" s="193"/>
      <c r="I20" s="193"/>
      <c r="J20" s="228"/>
      <c r="K20" s="228"/>
      <c r="L20" s="118"/>
      <c r="M20" s="118"/>
      <c r="N20" s="100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92"/>
      <c r="AG20" s="124"/>
      <c r="AH20" s="124"/>
      <c r="AI20" s="124"/>
      <c r="AJ20" s="124"/>
      <c r="AK20" s="118"/>
      <c r="AL20" s="118"/>
      <c r="AM20" s="135"/>
      <c r="AN20" s="135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118"/>
      <c r="BA20" s="118"/>
      <c r="BB20" s="103"/>
      <c r="BC20" s="7"/>
    </row>
    <row r="21" spans="1:83" s="68" customFormat="1" x14ac:dyDescent="0.25">
      <c r="A21" s="24"/>
      <c r="B21" s="133" t="s">
        <v>27</v>
      </c>
      <c r="C21" s="69"/>
      <c r="D21" s="225">
        <f t="shared" ref="D21:I21" si="45">SUM(D22:D23)</f>
        <v>3125</v>
      </c>
      <c r="E21" s="225">
        <f t="shared" si="45"/>
        <v>3250</v>
      </c>
      <c r="F21" s="225">
        <v>3365</v>
      </c>
      <c r="G21" s="225">
        <f t="shared" si="45"/>
        <v>3450</v>
      </c>
      <c r="H21" s="225">
        <f t="shared" si="45"/>
        <v>3325</v>
      </c>
      <c r="I21" s="225">
        <f t="shared" si="45"/>
        <v>3100</v>
      </c>
      <c r="J21" s="225">
        <f>SUM(J22:J23)</f>
        <v>2893.9618359468345</v>
      </c>
      <c r="K21" s="225">
        <f>SUM(K22:K23)</f>
        <v>3011</v>
      </c>
      <c r="L21" s="70">
        <f t="shared" ref="L21:L22" si="46">IF(ISERROR(J21/I21),"N/M",IF((J21-I21)/ABS(I21)&gt;300%,"&gt;300%",IF((J21-I21)/ABS(I21)&lt;-300%,"&lt;-300%",(J21-I21)/ABS(I21))))</f>
        <v>-6.6463923888117893E-2</v>
      </c>
      <c r="M21" s="70">
        <f t="shared" ref="M21:M22" si="47">IF(ISERROR(K21/J21),"N/M",IF((K21-J21)/ABS(J21)&gt;300%,"&gt;300%",IF((K21-J21)/ABS(J21)&lt;-300%,"&lt;-300%",(K21-J21)/ABS(J21))))</f>
        <v>4.0442193327982642E-2</v>
      </c>
      <c r="N21" s="100"/>
      <c r="O21" s="187">
        <f>SUM(O22:O23)</f>
        <v>765</v>
      </c>
      <c r="P21" s="187">
        <f t="shared" ref="P21:AE21" si="48">SUM(P22:P23)</f>
        <v>815</v>
      </c>
      <c r="Q21" s="187">
        <f t="shared" si="48"/>
        <v>860</v>
      </c>
      <c r="R21" s="187">
        <f t="shared" si="48"/>
        <v>860</v>
      </c>
      <c r="S21" s="187">
        <f t="shared" si="48"/>
        <v>810</v>
      </c>
      <c r="T21" s="187">
        <f t="shared" si="48"/>
        <v>845</v>
      </c>
      <c r="U21" s="187">
        <f t="shared" si="48"/>
        <v>880</v>
      </c>
      <c r="V21" s="187">
        <f t="shared" si="48"/>
        <v>905</v>
      </c>
      <c r="W21" s="187">
        <f t="shared" si="48"/>
        <v>790</v>
      </c>
      <c r="X21" s="187">
        <f t="shared" si="48"/>
        <v>870</v>
      </c>
      <c r="Y21" s="187">
        <f t="shared" si="48"/>
        <v>855</v>
      </c>
      <c r="Z21" s="187">
        <f t="shared" si="48"/>
        <v>840</v>
      </c>
      <c r="AA21" s="187">
        <f t="shared" si="48"/>
        <v>785</v>
      </c>
      <c r="AB21" s="187">
        <f t="shared" si="48"/>
        <v>845</v>
      </c>
      <c r="AC21" s="187">
        <f t="shared" si="48"/>
        <v>800</v>
      </c>
      <c r="AD21" s="187">
        <f t="shared" si="48"/>
        <v>815</v>
      </c>
      <c r="AE21" s="187">
        <f t="shared" si="48"/>
        <v>715</v>
      </c>
      <c r="AF21" s="225">
        <v>765</v>
      </c>
      <c r="AG21" s="69">
        <f t="shared" ref="AG21:AJ21" si="49">SUM(AG22:AG23)</f>
        <v>766.26895957841771</v>
      </c>
      <c r="AH21" s="69">
        <f t="shared" si="49"/>
        <v>746.66114389602785</v>
      </c>
      <c r="AI21" s="69">
        <f t="shared" si="49"/>
        <v>677.76111263173766</v>
      </c>
      <c r="AJ21" s="69">
        <f t="shared" si="49"/>
        <v>703.24237350248586</v>
      </c>
      <c r="AK21" s="70">
        <f t="shared" ref="AK21:AK22" si="50">IF(ISERROR(AJ21/AF21),"N/M",IF((AJ21-AF21)/ABS(AF21)&gt;300%,"&gt;300%",IF((AJ21-AF21)/ABS(AF21)&lt;-300%,"&lt;-300%",(AJ21-AF21)/ABS(AF21))))</f>
        <v>-8.0728923526162275E-2</v>
      </c>
      <c r="AL21" s="70">
        <f t="shared" ref="AL21:AL22" si="51">IF(ISERROR(AJ21/AI21),"N/M",IF((AJ21-AI21)/ABS(AI21)&gt;300%,"&gt;300%",IF((AJ21-AI21)/ABS(AI21)&lt;-300%,"&lt;-300%",(AJ21-AI21)/ABS(AI21))))</f>
        <v>3.7596227337099344E-2</v>
      </c>
      <c r="AM21" s="127"/>
      <c r="AN21" s="69">
        <f t="shared" ref="AN21" si="52">SUM(AN22:AN23)</f>
        <v>1670</v>
      </c>
      <c r="AO21" s="69">
        <f t="shared" ref="AO21" si="53">SUM(AO22:AO23)</f>
        <v>1580</v>
      </c>
      <c r="AP21" s="69">
        <f>SUM(Q21:R21)</f>
        <v>1720</v>
      </c>
      <c r="AQ21" s="69">
        <f>SUM(S21:T21)</f>
        <v>1655</v>
      </c>
      <c r="AR21" s="69">
        <f>SUM(U21:V21)</f>
        <v>1785</v>
      </c>
      <c r="AS21" s="69">
        <f>SUM(W21:X21)</f>
        <v>1660</v>
      </c>
      <c r="AT21" s="69">
        <f>SUM(Y21:Z21)</f>
        <v>1695</v>
      </c>
      <c r="AU21" s="69">
        <f>SUM(AA21:AB21)</f>
        <v>1630</v>
      </c>
      <c r="AV21" s="69">
        <v>1615</v>
      </c>
      <c r="AW21" s="69">
        <v>1480</v>
      </c>
      <c r="AX21" s="69">
        <f t="shared" ref="AX21:AX23" si="54">SUM(AG21:AH21)</f>
        <v>1512.9301034744456</v>
      </c>
      <c r="AY21" s="69">
        <f t="shared" ref="AY21:AY23" si="55">SUM(AI21:AJ21)</f>
        <v>1381.0034861342235</v>
      </c>
      <c r="AZ21" s="70">
        <f t="shared" ref="AZ21:AZ22" si="56">IF(ISERROR(AY21/AW21),"N/M",IF((AY21-AW21)/ABS(AW21)&gt;300%,"&gt;300%",IF((AY21-AW21)/ABS(AW21)&lt;-300%,"&lt;-300%",(AY21-AW21)/ABS(AW21))))</f>
        <v>-6.6889536395794924E-2</v>
      </c>
      <c r="BA21" s="70">
        <f t="shared" ref="BA21:BA22" si="57">IF(ISERROR(AY21/AX21),"N/M",IF((AY21-AX21)/ABS(AX21)&gt;300%,"&gt;300%",IF((AY21-AX21)/ABS(AX21)&lt;-300%,"&lt;-300%",(AY21-AX21)/ABS(AX21))))</f>
        <v>-8.7199413269160572E-2</v>
      </c>
      <c r="BB21" s="103"/>
      <c r="BC21" s="9">
        <f t="shared" ref="BC21:BC23" si="58">SUM(AG21:AJ21)</f>
        <v>2893.9335896086691</v>
      </c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83" s="68" customFormat="1" x14ac:dyDescent="0.25">
      <c r="A22" s="15"/>
      <c r="B22" s="117"/>
      <c r="C22" s="117" t="s">
        <v>4</v>
      </c>
      <c r="D22" s="188">
        <v>2985</v>
      </c>
      <c r="E22" s="188">
        <v>3100</v>
      </c>
      <c r="F22" s="188">
        <v>3230</v>
      </c>
      <c r="G22" s="188">
        <v>3315</v>
      </c>
      <c r="H22" s="188">
        <v>3185</v>
      </c>
      <c r="I22" s="188">
        <v>2955</v>
      </c>
      <c r="J22" s="226">
        <v>2893.9618359468345</v>
      </c>
      <c r="K22" s="226">
        <v>3011</v>
      </c>
      <c r="L22" s="72">
        <f t="shared" si="46"/>
        <v>-2.0655893080597454E-2</v>
      </c>
      <c r="M22" s="72">
        <f t="shared" si="47"/>
        <v>4.0442193327982642E-2</v>
      </c>
      <c r="N22" s="100"/>
      <c r="O22" s="196">
        <v>730</v>
      </c>
      <c r="P22" s="196">
        <v>775</v>
      </c>
      <c r="Q22" s="196">
        <v>825</v>
      </c>
      <c r="R22" s="196">
        <v>825</v>
      </c>
      <c r="S22" s="196">
        <v>775</v>
      </c>
      <c r="T22" s="196">
        <v>810</v>
      </c>
      <c r="U22" s="196">
        <v>845</v>
      </c>
      <c r="V22" s="196">
        <v>870</v>
      </c>
      <c r="W22" s="196">
        <v>760</v>
      </c>
      <c r="X22" s="196">
        <v>835</v>
      </c>
      <c r="Y22" s="196">
        <v>820</v>
      </c>
      <c r="Z22" s="196">
        <v>805</v>
      </c>
      <c r="AA22" s="196">
        <v>750</v>
      </c>
      <c r="AB22" s="196">
        <v>810</v>
      </c>
      <c r="AC22" s="196">
        <v>765</v>
      </c>
      <c r="AD22" s="196">
        <v>775</v>
      </c>
      <c r="AE22" s="196">
        <v>680</v>
      </c>
      <c r="AF22" s="230">
        <v>735</v>
      </c>
      <c r="AG22" s="73">
        <v>766.26895957841771</v>
      </c>
      <c r="AH22" s="73">
        <v>746.66114389602785</v>
      </c>
      <c r="AI22" s="73">
        <v>677.76111263173766</v>
      </c>
      <c r="AJ22" s="73">
        <v>703.24237350248586</v>
      </c>
      <c r="AK22" s="72">
        <f t="shared" si="50"/>
        <v>-4.320765509865869E-2</v>
      </c>
      <c r="AL22" s="72">
        <f t="shared" si="51"/>
        <v>3.7596227337099344E-2</v>
      </c>
      <c r="AM22" s="73"/>
      <c r="AN22" s="73">
        <f>E22-AO22</f>
        <v>1595</v>
      </c>
      <c r="AO22" s="73">
        <f>SUM(O22:P22)</f>
        <v>1505</v>
      </c>
      <c r="AP22" s="73">
        <f>SUM(Q22:R22)</f>
        <v>1650</v>
      </c>
      <c r="AQ22" s="73">
        <f>SUM(S22:T22)</f>
        <v>1585</v>
      </c>
      <c r="AR22" s="73">
        <f>SUM(U22:V22)</f>
        <v>1715</v>
      </c>
      <c r="AS22" s="73">
        <f>SUM(W22:X22)</f>
        <v>1595</v>
      </c>
      <c r="AT22" s="73">
        <f>SUM(Y22:Z22)</f>
        <v>1625</v>
      </c>
      <c r="AU22" s="73">
        <f>SUM(AA22:AB22)</f>
        <v>1560</v>
      </c>
      <c r="AV22" s="73">
        <v>1540</v>
      </c>
      <c r="AW22" s="73">
        <v>1415</v>
      </c>
      <c r="AX22" s="73">
        <f t="shared" si="54"/>
        <v>1512.9301034744456</v>
      </c>
      <c r="AY22" s="73">
        <f t="shared" si="55"/>
        <v>1381.0034861342235</v>
      </c>
      <c r="AZ22" s="72">
        <f t="shared" si="56"/>
        <v>-2.4025804852138854E-2</v>
      </c>
      <c r="BA22" s="72">
        <f t="shared" si="57"/>
        <v>-8.7199413269160572E-2</v>
      </c>
      <c r="BB22" s="103"/>
      <c r="BC22" s="13">
        <f t="shared" si="58"/>
        <v>2893.9335896086691</v>
      </c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3" x14ac:dyDescent="0.25">
      <c r="B23" s="74"/>
      <c r="C23" s="74" t="s">
        <v>9</v>
      </c>
      <c r="D23" s="189">
        <v>140</v>
      </c>
      <c r="E23" s="189">
        <v>150</v>
      </c>
      <c r="F23" s="189">
        <v>140</v>
      </c>
      <c r="G23" s="189">
        <v>135</v>
      </c>
      <c r="H23" s="189">
        <v>140</v>
      </c>
      <c r="I23" s="189">
        <v>145</v>
      </c>
      <c r="J23" s="74"/>
      <c r="K23" s="74"/>
      <c r="L23" s="75" t="str">
        <f>IF(I23=0,"",IF(J23=0,"",IF(J23/I23-1&gt;300%,"N/M",IF(J23/I23-1&lt;-300%,"N/M",J23/I23-1))))</f>
        <v/>
      </c>
      <c r="M23" s="75" t="str">
        <f t="shared" ref="M23" si="59">IF(J23=0,"",IF(K23=0,"",K23/J23-1))</f>
        <v/>
      </c>
      <c r="N23" s="100"/>
      <c r="O23" s="189">
        <v>35</v>
      </c>
      <c r="P23" s="189">
        <v>40</v>
      </c>
      <c r="Q23" s="189">
        <v>35</v>
      </c>
      <c r="R23" s="189">
        <v>35</v>
      </c>
      <c r="S23" s="189">
        <v>35</v>
      </c>
      <c r="T23" s="189">
        <v>35</v>
      </c>
      <c r="U23" s="189">
        <v>35</v>
      </c>
      <c r="V23" s="189">
        <v>35</v>
      </c>
      <c r="W23" s="189">
        <v>30</v>
      </c>
      <c r="X23" s="189">
        <v>35</v>
      </c>
      <c r="Y23" s="189">
        <v>35</v>
      </c>
      <c r="Z23" s="189">
        <v>35</v>
      </c>
      <c r="AA23" s="189">
        <v>35</v>
      </c>
      <c r="AB23" s="189">
        <v>35</v>
      </c>
      <c r="AC23" s="189">
        <v>35</v>
      </c>
      <c r="AD23" s="189">
        <v>40</v>
      </c>
      <c r="AE23" s="189">
        <v>35</v>
      </c>
      <c r="AF23" s="74">
        <v>40</v>
      </c>
      <c r="AG23" s="74"/>
      <c r="AH23" s="74"/>
      <c r="AI23" s="74"/>
      <c r="AJ23" s="74"/>
      <c r="AK23" s="75" t="str">
        <f t="shared" ref="AK23" si="60">IF(AF23=0,"",IF(AJ23=0,"",AJ23/AF23-1))</f>
        <v/>
      </c>
      <c r="AL23" s="75" t="str">
        <f t="shared" ref="AL23" si="61">IF(AI23=0,"",IF(AJ23=0,"",AJ23/AI23-1))</f>
        <v/>
      </c>
      <c r="AM23" s="71"/>
      <c r="AN23" s="74">
        <f>E23-AO23</f>
        <v>75</v>
      </c>
      <c r="AO23" s="74">
        <f>SUM(O23:P23)</f>
        <v>75</v>
      </c>
      <c r="AP23" s="74">
        <f>SUM(Q23:R23)</f>
        <v>70</v>
      </c>
      <c r="AQ23" s="74">
        <f>SUM(S23:T23)</f>
        <v>70</v>
      </c>
      <c r="AR23" s="74">
        <f>SUM(U23:V23)</f>
        <v>70</v>
      </c>
      <c r="AS23" s="74">
        <f>SUM(W23:X23)</f>
        <v>65</v>
      </c>
      <c r="AT23" s="74">
        <f>SUM(Y23:Z23)</f>
        <v>70</v>
      </c>
      <c r="AU23" s="74">
        <f>SUM(AA23:AB23)</f>
        <v>70</v>
      </c>
      <c r="AV23" s="74">
        <v>75</v>
      </c>
      <c r="AW23" s="74">
        <v>75</v>
      </c>
      <c r="AX23" s="74">
        <f t="shared" si="54"/>
        <v>0</v>
      </c>
      <c r="AY23" s="74">
        <f t="shared" si="55"/>
        <v>0</v>
      </c>
      <c r="AZ23" s="75" t="str">
        <f>IF(AW23=0,"",IF(AX23=0,"",IF(AX23/AW23-1&gt;300%,"N/M",IF(AX23/AW23-1&lt;-300%,"N/M",AX23/AW23-1))))</f>
        <v/>
      </c>
      <c r="BA23" s="75" t="str">
        <f t="shared" ref="BA23" si="62">IF(AX23=0,"",IF(AY23=0,"",AY23/AX23-1))</f>
        <v/>
      </c>
      <c r="BB23" s="103"/>
      <c r="BC23" s="30">
        <f t="shared" si="58"/>
        <v>0</v>
      </c>
    </row>
    <row r="24" spans="1:83" x14ac:dyDescent="0.25">
      <c r="B24" s="76"/>
      <c r="C24" s="76"/>
      <c r="D24" s="194"/>
      <c r="E24" s="194"/>
      <c r="F24" s="194"/>
      <c r="G24" s="194"/>
      <c r="H24" s="194"/>
      <c r="I24" s="194"/>
      <c r="J24" s="229"/>
      <c r="K24" s="229"/>
      <c r="L24" s="76"/>
      <c r="M24" s="76"/>
      <c r="N24" s="100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93"/>
      <c r="AG24" s="125"/>
      <c r="AH24" s="125"/>
      <c r="AI24" s="125"/>
      <c r="AJ24" s="125"/>
      <c r="AK24" s="76"/>
      <c r="AL24" s="76"/>
      <c r="AM24" s="125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103"/>
      <c r="BC24" s="38"/>
    </row>
    <row r="25" spans="1:83" s="79" customFormat="1" x14ac:dyDescent="0.25">
      <c r="A25" s="24"/>
      <c r="B25" s="144" t="s">
        <v>5</v>
      </c>
      <c r="C25" s="77"/>
      <c r="D25" s="195">
        <v>2945</v>
      </c>
      <c r="E25" s="195">
        <v>3000</v>
      </c>
      <c r="F25" s="195">
        <v>2840</v>
      </c>
      <c r="G25" s="195">
        <v>2505</v>
      </c>
      <c r="H25" s="195">
        <v>2460</v>
      </c>
      <c r="I25" s="195">
        <v>2245</v>
      </c>
      <c r="J25" s="77">
        <v>2099.8255684395326</v>
      </c>
      <c r="K25" s="77">
        <v>2070</v>
      </c>
      <c r="L25" s="78">
        <f>IF(ISERROR(J25/I25),"N/M",IF((J25-I25)/ABS(I25)&gt;300%,"&gt;300%",IF((J25-I25)/ABS(I25)&lt;-300%,"&lt;-300%",(J25-I25)/ABS(I25))))</f>
        <v>-6.4665671073704842E-2</v>
      </c>
      <c r="M25" s="78">
        <f>IF(ISERROR(K25/J25),"N/M",IF((K25-J25)/ABS(J25)&gt;300%,"&gt;300%",IF((K25-J25)/ABS(J25)&lt;-300%,"&lt;-300%",(K25-J25)/ABS(J25))))</f>
        <v>-1.4203831445722053E-2</v>
      </c>
      <c r="N25" s="100"/>
      <c r="O25" s="195">
        <v>740</v>
      </c>
      <c r="P25" s="195">
        <v>695</v>
      </c>
      <c r="Q25" s="195">
        <v>720</v>
      </c>
      <c r="R25" s="195">
        <v>660</v>
      </c>
      <c r="S25" s="195">
        <v>785</v>
      </c>
      <c r="T25" s="195">
        <v>675</v>
      </c>
      <c r="U25" s="195">
        <v>580</v>
      </c>
      <c r="V25" s="195">
        <v>600</v>
      </c>
      <c r="W25" s="195">
        <v>630</v>
      </c>
      <c r="X25" s="195">
        <v>700</v>
      </c>
      <c r="Y25" s="195">
        <v>610</v>
      </c>
      <c r="Z25" s="195">
        <v>590</v>
      </c>
      <c r="AA25" s="195">
        <v>580</v>
      </c>
      <c r="AB25" s="195">
        <v>680</v>
      </c>
      <c r="AC25" s="195">
        <v>580</v>
      </c>
      <c r="AD25" s="195">
        <v>570</v>
      </c>
      <c r="AE25" s="195">
        <v>550</v>
      </c>
      <c r="AF25" s="77">
        <v>560</v>
      </c>
      <c r="AG25" s="77">
        <v>539.64213214196081</v>
      </c>
      <c r="AH25" s="77">
        <v>540.97243769829583</v>
      </c>
      <c r="AI25" s="77">
        <v>508.7236273563351</v>
      </c>
      <c r="AJ25" s="77">
        <v>510.48737124294075</v>
      </c>
      <c r="AK25" s="78">
        <f>IF(ISERROR(AJ25/AF25),"N/M",IF((AJ25-AF25)/ABS(AF25)&gt;300%,"&gt;300%",IF((AJ25-AF25)/ABS(AF25)&lt;-300%,"&lt;-300%",(AJ25-AF25)/ABS(AF25))))</f>
        <v>-8.841540849474866E-2</v>
      </c>
      <c r="AL25" s="78">
        <f>IF(ISERROR(AJ25/AI25),"N/M",IF((AJ25-AI25)/ABS(AI25)&gt;300%,"&gt;300%",IF((AJ25-AI25)/ABS(AI25)&lt;-300%,"&lt;-300%",(AJ25-AI25)/ABS(AI25))))</f>
        <v>3.466998172998636E-3</v>
      </c>
      <c r="AM25" s="134"/>
      <c r="AN25" s="77">
        <f>E25-AO25</f>
        <v>1565</v>
      </c>
      <c r="AO25" s="77">
        <f>SUM(O25:P25)</f>
        <v>1435</v>
      </c>
      <c r="AP25" s="77">
        <f>SUM(Q25:R25)</f>
        <v>1380</v>
      </c>
      <c r="AQ25" s="77">
        <f>SUM(S25:T25)</f>
        <v>1460</v>
      </c>
      <c r="AR25" s="77">
        <f>SUM(U25:V25)</f>
        <v>1180</v>
      </c>
      <c r="AS25" s="77">
        <f>SUM(W25:X25)</f>
        <v>1330</v>
      </c>
      <c r="AT25" s="77">
        <f>SUM(Y25:Z25)</f>
        <v>1200</v>
      </c>
      <c r="AU25" s="77">
        <f>SUM(AA25:AB25)</f>
        <v>1260</v>
      </c>
      <c r="AV25" s="77">
        <v>1150</v>
      </c>
      <c r="AW25" s="77">
        <v>1110</v>
      </c>
      <c r="AX25" s="77">
        <f>SUM(AG25:AH25)</f>
        <v>1080.6145698402565</v>
      </c>
      <c r="AY25" s="77">
        <f>SUM(AI25:AJ25)</f>
        <v>1019.2109985992759</v>
      </c>
      <c r="AZ25" s="78">
        <f>IF(ISERROR(AY25/AW25),"N/M",IF((AY25-AW25)/ABS(AW25)&gt;300%,"&gt;300%",IF((AY25-AW25)/ABS(AW25)&lt;-300%,"&lt;-300%",(AY25-AW25)/ABS(AW25))))</f>
        <v>-8.1791893153805542E-2</v>
      </c>
      <c r="BA25" s="78">
        <f>IF(ISERROR(AY25/AX25),"N/M",IF((AY25-AX25)/ABS(AX25)&gt;300%,"&gt;300%",IF((AY25-AX25)/ABS(AX25)&lt;-300%,"&lt;-300%",(AY25-AX25)/ABS(AX25))))</f>
        <v>-5.6822823747469699E-2</v>
      </c>
      <c r="BB25" s="103"/>
      <c r="BC25" s="29">
        <f>SUM(AG25:AJ25)</f>
        <v>2099.8255684395326</v>
      </c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x14ac:dyDescent="0.25">
      <c r="B26" s="133"/>
      <c r="C26" s="100"/>
      <c r="D26" s="187"/>
      <c r="E26" s="187"/>
      <c r="F26" s="187"/>
      <c r="G26" s="187"/>
      <c r="H26" s="187"/>
      <c r="I26" s="187"/>
      <c r="J26" s="225"/>
      <c r="K26" s="225"/>
      <c r="L26" s="70"/>
      <c r="M26" s="70"/>
      <c r="N26" s="100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90"/>
      <c r="AG26" s="80"/>
      <c r="AH26" s="80"/>
      <c r="AI26" s="80"/>
      <c r="AJ26" s="80"/>
      <c r="AK26" s="70"/>
      <c r="AL26" s="70"/>
      <c r="AM26" s="135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80"/>
      <c r="BA26" s="80"/>
      <c r="BB26" s="103"/>
      <c r="BC26" s="7"/>
    </row>
    <row r="27" spans="1:83" s="79" customFormat="1" x14ac:dyDescent="0.25">
      <c r="A27" s="24"/>
      <c r="B27" s="133" t="s">
        <v>6</v>
      </c>
      <c r="C27" s="69"/>
      <c r="D27" s="225">
        <f t="shared" ref="D27:I27" si="63">SUM(D28:D33)</f>
        <v>1485</v>
      </c>
      <c r="E27" s="225">
        <f t="shared" si="63"/>
        <v>1575</v>
      </c>
      <c r="F27" s="225">
        <f t="shared" si="63"/>
        <v>1685</v>
      </c>
      <c r="G27" s="225">
        <f t="shared" si="63"/>
        <v>1790</v>
      </c>
      <c r="H27" s="225">
        <f t="shared" si="63"/>
        <v>1685</v>
      </c>
      <c r="I27" s="225">
        <f t="shared" si="63"/>
        <v>1910</v>
      </c>
      <c r="J27" s="225">
        <f>SUM(J28:J33)</f>
        <v>2184.3654813631315</v>
      </c>
      <c r="K27" s="225">
        <v>2284</v>
      </c>
      <c r="L27" s="70">
        <f t="shared" ref="L27:L33" si="64">IF(ISERROR(J27/I27),"N/M",IF((J27-I27)/ABS(I27)&gt;300%,"&gt;300%",IF((J27-I27)/ABS(I27)&lt;-300%,"&lt;-300%",(J27-I27)/ABS(I27))))</f>
        <v>0.14364684888122067</v>
      </c>
      <c r="M27" s="70">
        <f t="shared" ref="M27:M33" si="65">IF(ISERROR(K27/J27),"N/M",IF((K27-J27)/ABS(J27)&gt;300%,"&gt;300%",IF((K27-J27)/ABS(J27)&lt;-300%,"&lt;-300%",(K27-J27)/ABS(J27))))</f>
        <v>4.5612567808337903E-2</v>
      </c>
      <c r="N27" s="100"/>
      <c r="O27" s="187">
        <f>SUM(O28:O33)</f>
        <v>385</v>
      </c>
      <c r="P27" s="187">
        <f t="shared" ref="P27:AF27" si="66">SUM(P28:P33)</f>
        <v>410</v>
      </c>
      <c r="Q27" s="187">
        <f>SUM(Q28:Q33)</f>
        <v>415</v>
      </c>
      <c r="R27" s="187">
        <f t="shared" si="66"/>
        <v>425</v>
      </c>
      <c r="S27" s="187">
        <f t="shared" si="66"/>
        <v>420</v>
      </c>
      <c r="T27" s="187">
        <f t="shared" si="66"/>
        <v>445</v>
      </c>
      <c r="U27" s="187">
        <f t="shared" si="66"/>
        <v>445</v>
      </c>
      <c r="V27" s="187">
        <f t="shared" si="66"/>
        <v>485</v>
      </c>
      <c r="W27" s="187">
        <f t="shared" si="66"/>
        <v>470</v>
      </c>
      <c r="X27" s="187">
        <f t="shared" si="66"/>
        <v>425</v>
      </c>
      <c r="Y27" s="187">
        <f t="shared" si="66"/>
        <v>435</v>
      </c>
      <c r="Z27" s="187">
        <f t="shared" si="66"/>
        <v>415</v>
      </c>
      <c r="AA27" s="187">
        <f t="shared" si="66"/>
        <v>420</v>
      </c>
      <c r="AB27" s="187">
        <f t="shared" si="66"/>
        <v>435</v>
      </c>
      <c r="AC27" s="187">
        <f t="shared" si="66"/>
        <v>475</v>
      </c>
      <c r="AD27" s="187">
        <f t="shared" si="66"/>
        <v>475</v>
      </c>
      <c r="AE27" s="187">
        <f t="shared" si="66"/>
        <v>465</v>
      </c>
      <c r="AF27" s="225">
        <f t="shared" si="66"/>
        <v>490</v>
      </c>
      <c r="AG27" s="69">
        <f>SUM(AG28:AG33)</f>
        <v>548.7731213327969</v>
      </c>
      <c r="AH27" s="69">
        <f t="shared" ref="AH27:AJ27" si="67">SUM(AH28:AH33)</f>
        <v>573.61908700045433</v>
      </c>
      <c r="AI27" s="69">
        <f t="shared" si="67"/>
        <v>614.19648721999374</v>
      </c>
      <c r="AJ27" s="69">
        <f t="shared" si="67"/>
        <v>447.04978711820559</v>
      </c>
      <c r="AK27" s="70">
        <f t="shared" ref="AK27:AK33" si="68">IF(ISERROR(AJ27/AF27),"N/M",IF((AJ27-AF27)/ABS(AF27)&gt;300%,"&gt;300%",IF((AJ27-AF27)/ABS(AF27)&lt;-300%,"&lt;-300%",(AJ27-AF27)/ABS(AF27))))</f>
        <v>-8.765349567713146E-2</v>
      </c>
      <c r="AL27" s="70">
        <f t="shared" ref="AL27:AL33" si="69">IF(ISERROR(AJ27/AI27),"N/M",IF((AJ27-AI27)/ABS(AI27)&gt;300%,"&gt;300%",IF((AJ27-AI27)/ABS(AI27)&lt;-300%,"&lt;-300%",(AJ27-AI27)/ABS(AI27))))</f>
        <v>-0.27213880831252513</v>
      </c>
      <c r="AM27" s="134"/>
      <c r="AN27" s="69">
        <f>SUM(AN28:AN33)</f>
        <v>780</v>
      </c>
      <c r="AO27" s="69">
        <f t="shared" ref="AO27" si="70">SUM(AO28:AO33)</f>
        <v>795</v>
      </c>
      <c r="AP27" s="69">
        <f t="shared" ref="AP27:AP33" si="71">SUM(Q27:R27)</f>
        <v>840</v>
      </c>
      <c r="AQ27" s="69">
        <f t="shared" ref="AQ27:AQ33" si="72">SUM(S27:T27)</f>
        <v>865</v>
      </c>
      <c r="AR27" s="69">
        <f t="shared" ref="AR27:AR33" si="73">SUM(U27:V27)</f>
        <v>930</v>
      </c>
      <c r="AS27" s="69">
        <f t="shared" ref="AS27:AS33" si="74">SUM(W27:X27)</f>
        <v>895</v>
      </c>
      <c r="AT27" s="69">
        <f t="shared" ref="AT27:AT33" si="75">SUM(Y27:Z27)</f>
        <v>850</v>
      </c>
      <c r="AU27" s="69">
        <f t="shared" ref="AU27:AU33" si="76">SUM(AA27:AB27)</f>
        <v>855</v>
      </c>
      <c r="AV27" s="69">
        <v>950</v>
      </c>
      <c r="AW27" s="69">
        <v>955</v>
      </c>
      <c r="AX27" s="69">
        <f t="shared" ref="AX27:AX33" si="77">SUM(AG27:AH27)</f>
        <v>1122.3922083332513</v>
      </c>
      <c r="AY27" s="69">
        <f t="shared" ref="AY27:AY33" si="78">SUM(AI27:AJ27)</f>
        <v>1061.2462743381993</v>
      </c>
      <c r="AZ27" s="70">
        <f t="shared" ref="AZ27:AZ33" si="79">IF(ISERROR(AY27/AW27),"N/M",IF((AY27-AW27)/ABS(AW27)&gt;300%,"&gt;300%",IF((AY27-AW27)/ABS(AW27)&lt;-300%,"&lt;-300%",(AY27-AW27)/ABS(AW27))))</f>
        <v>0.11125264328607259</v>
      </c>
      <c r="BA27" s="70">
        <f t="shared" ref="BA27:BA33" si="80">IF(ISERROR(AY27/AX27),"N/M",IF((AY27-AX27)/ABS(AX27)&gt;300%,"&gt;300%",IF((AY27-AX27)/ABS(AX27)&lt;-300%,"&lt;-300%",(AY27-AX27)/ABS(AX27))))</f>
        <v>-5.4478223869580782E-2</v>
      </c>
      <c r="BB27" s="103"/>
      <c r="BC27" s="69">
        <f t="shared" ref="BC27:BC33" si="81">SUM(AG27:AJ27)</f>
        <v>2183.6384826714507</v>
      </c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</row>
    <row r="28" spans="1:83" x14ac:dyDescent="0.25">
      <c r="B28" s="117"/>
      <c r="C28" s="117" t="s">
        <v>12</v>
      </c>
      <c r="D28" s="188">
        <v>535</v>
      </c>
      <c r="E28" s="188">
        <v>540</v>
      </c>
      <c r="F28" s="188">
        <v>505</v>
      </c>
      <c r="G28" s="188">
        <v>560</v>
      </c>
      <c r="H28" s="188">
        <v>565</v>
      </c>
      <c r="I28" s="188">
        <v>570</v>
      </c>
      <c r="J28" s="226">
        <v>691.84355737018177</v>
      </c>
      <c r="K28" s="226">
        <v>629</v>
      </c>
      <c r="L28" s="72">
        <f t="shared" si="64"/>
        <v>0.21376062696523118</v>
      </c>
      <c r="M28" s="72">
        <f t="shared" si="65"/>
        <v>-9.0834924602118297E-2</v>
      </c>
      <c r="N28" s="100"/>
      <c r="O28" s="188">
        <v>145</v>
      </c>
      <c r="P28" s="188">
        <v>125</v>
      </c>
      <c r="Q28" s="188">
        <v>135</v>
      </c>
      <c r="R28" s="188">
        <v>130</v>
      </c>
      <c r="S28" s="188">
        <v>125</v>
      </c>
      <c r="T28" s="188">
        <v>115</v>
      </c>
      <c r="U28" s="188">
        <v>140</v>
      </c>
      <c r="V28" s="188">
        <v>135</v>
      </c>
      <c r="W28" s="188">
        <v>165</v>
      </c>
      <c r="X28" s="188">
        <v>130</v>
      </c>
      <c r="Y28" s="188">
        <v>150</v>
      </c>
      <c r="Z28" s="188">
        <v>135</v>
      </c>
      <c r="AA28" s="188">
        <v>160</v>
      </c>
      <c r="AB28" s="188">
        <v>135</v>
      </c>
      <c r="AC28" s="188">
        <v>145</v>
      </c>
      <c r="AD28" s="188">
        <v>135</v>
      </c>
      <c r="AE28" s="188">
        <v>155</v>
      </c>
      <c r="AF28" s="226">
        <v>135</v>
      </c>
      <c r="AG28" s="71">
        <v>138.49558265144424</v>
      </c>
      <c r="AH28" s="71">
        <v>200.48774859204042</v>
      </c>
      <c r="AI28" s="71">
        <v>161.89193140104905</v>
      </c>
      <c r="AJ28" s="71">
        <v>190.96829472564815</v>
      </c>
      <c r="AK28" s="72">
        <f t="shared" si="68"/>
        <v>0.41457996093072702</v>
      </c>
      <c r="AL28" s="72">
        <f t="shared" si="69"/>
        <v>0.17960353596974066</v>
      </c>
      <c r="AM28" s="135"/>
      <c r="AN28" s="73">
        <f t="shared" ref="AN28:AN33" si="82">E28-AO28</f>
        <v>270</v>
      </c>
      <c r="AO28" s="73">
        <f t="shared" ref="AO28:AO33" si="83">SUM(O28:P28)</f>
        <v>270</v>
      </c>
      <c r="AP28" s="73">
        <f t="shared" si="71"/>
        <v>265</v>
      </c>
      <c r="AQ28" s="73">
        <f t="shared" si="72"/>
        <v>240</v>
      </c>
      <c r="AR28" s="73">
        <f t="shared" si="73"/>
        <v>275</v>
      </c>
      <c r="AS28" s="73">
        <f t="shared" si="74"/>
        <v>295</v>
      </c>
      <c r="AT28" s="73">
        <f t="shared" si="75"/>
        <v>285</v>
      </c>
      <c r="AU28" s="73">
        <f t="shared" si="76"/>
        <v>295</v>
      </c>
      <c r="AV28" s="73">
        <v>280</v>
      </c>
      <c r="AW28" s="73">
        <v>290</v>
      </c>
      <c r="AX28" s="73">
        <f t="shared" si="77"/>
        <v>338.98333124348466</v>
      </c>
      <c r="AY28" s="73">
        <f t="shared" si="78"/>
        <v>352.86022612669717</v>
      </c>
      <c r="AZ28" s="72">
        <f t="shared" si="79"/>
        <v>0.2167594004368868</v>
      </c>
      <c r="BA28" s="72">
        <f t="shared" si="80"/>
        <v>4.0936806043849486E-2</v>
      </c>
      <c r="BB28" s="103"/>
      <c r="BC28" s="13">
        <f t="shared" si="81"/>
        <v>691.84355737018177</v>
      </c>
    </row>
    <row r="29" spans="1:83" x14ac:dyDescent="0.25">
      <c r="B29" s="117"/>
      <c r="C29" s="117" t="s">
        <v>13</v>
      </c>
      <c r="D29" s="188">
        <v>50</v>
      </c>
      <c r="E29" s="188">
        <v>65</v>
      </c>
      <c r="F29" s="188">
        <v>205</v>
      </c>
      <c r="G29" s="188">
        <v>215</v>
      </c>
      <c r="H29" s="188">
        <v>100</v>
      </c>
      <c r="I29" s="188">
        <v>235</v>
      </c>
      <c r="J29" s="226">
        <v>218.82799632930983</v>
      </c>
      <c r="K29" s="226">
        <v>186</v>
      </c>
      <c r="L29" s="72">
        <f t="shared" si="64"/>
        <v>-6.8817036896553926E-2</v>
      </c>
      <c r="M29" s="72">
        <f t="shared" si="65"/>
        <v>-0.15001735097874605</v>
      </c>
      <c r="N29" s="100"/>
      <c r="O29" s="196">
        <v>15</v>
      </c>
      <c r="P29" s="196">
        <v>15</v>
      </c>
      <c r="Q29" s="196">
        <v>55</v>
      </c>
      <c r="R29" s="196">
        <v>50</v>
      </c>
      <c r="S29" s="196">
        <v>50</v>
      </c>
      <c r="T29" s="196">
        <v>50</v>
      </c>
      <c r="U29" s="196">
        <v>55</v>
      </c>
      <c r="V29" s="196">
        <v>60</v>
      </c>
      <c r="W29" s="196">
        <v>55</v>
      </c>
      <c r="X29" s="196">
        <v>55</v>
      </c>
      <c r="Y29" s="196">
        <v>35</v>
      </c>
      <c r="Z29" s="196">
        <v>15</v>
      </c>
      <c r="AA29" s="196">
        <v>25</v>
      </c>
      <c r="AB29" s="196">
        <v>25</v>
      </c>
      <c r="AC29" s="196">
        <v>55</v>
      </c>
      <c r="AD29" s="196">
        <v>55</v>
      </c>
      <c r="AE29" s="196">
        <v>55</v>
      </c>
      <c r="AF29" s="230">
        <v>55</v>
      </c>
      <c r="AG29" s="71">
        <v>54.706999082327457</v>
      </c>
      <c r="AH29" s="71">
        <v>54.706999082327457</v>
      </c>
      <c r="AI29" s="71">
        <v>54.706999082327457</v>
      </c>
      <c r="AJ29" s="71">
        <v>54.706999082327457</v>
      </c>
      <c r="AK29" s="72">
        <f t="shared" si="68"/>
        <v>-5.3272894122280623E-3</v>
      </c>
      <c r="AL29" s="72">
        <f t="shared" si="69"/>
        <v>0</v>
      </c>
      <c r="AM29" s="84"/>
      <c r="AN29" s="73">
        <f t="shared" si="82"/>
        <v>35</v>
      </c>
      <c r="AO29" s="73">
        <f t="shared" si="83"/>
        <v>30</v>
      </c>
      <c r="AP29" s="73">
        <f t="shared" si="71"/>
        <v>105</v>
      </c>
      <c r="AQ29" s="73">
        <f t="shared" si="72"/>
        <v>100</v>
      </c>
      <c r="AR29" s="73">
        <f t="shared" si="73"/>
        <v>115</v>
      </c>
      <c r="AS29" s="73">
        <f t="shared" si="74"/>
        <v>110</v>
      </c>
      <c r="AT29" s="73">
        <f t="shared" si="75"/>
        <v>50</v>
      </c>
      <c r="AU29" s="73">
        <f t="shared" si="76"/>
        <v>50</v>
      </c>
      <c r="AV29" s="73">
        <v>110</v>
      </c>
      <c r="AW29" s="73">
        <v>110</v>
      </c>
      <c r="AX29" s="73">
        <f t="shared" si="77"/>
        <v>109.41399816465491</v>
      </c>
      <c r="AY29" s="73">
        <f t="shared" si="78"/>
        <v>109.41399816465491</v>
      </c>
      <c r="AZ29" s="72">
        <f t="shared" si="79"/>
        <v>-5.3272894122280623E-3</v>
      </c>
      <c r="BA29" s="72">
        <f t="shared" si="80"/>
        <v>0</v>
      </c>
      <c r="BB29" s="103"/>
      <c r="BC29" s="13">
        <f t="shared" si="81"/>
        <v>218.82799632930983</v>
      </c>
    </row>
    <row r="30" spans="1:83" x14ac:dyDescent="0.25">
      <c r="B30" s="117"/>
      <c r="C30" s="117" t="s">
        <v>10</v>
      </c>
      <c r="D30" s="196">
        <v>195</v>
      </c>
      <c r="E30" s="196">
        <v>215</v>
      </c>
      <c r="F30" s="196">
        <v>205</v>
      </c>
      <c r="G30" s="196">
        <v>195</v>
      </c>
      <c r="H30" s="196">
        <v>210</v>
      </c>
      <c r="I30" s="196">
        <v>205</v>
      </c>
      <c r="J30" s="230">
        <v>145.15191837168101</v>
      </c>
      <c r="K30" s="230">
        <v>139</v>
      </c>
      <c r="L30" s="72">
        <f t="shared" si="64"/>
        <v>-0.29194186160155605</v>
      </c>
      <c r="M30" s="72">
        <f t="shared" si="65"/>
        <v>-4.2382618436555497E-2</v>
      </c>
      <c r="N30" s="100"/>
      <c r="O30" s="196">
        <v>55</v>
      </c>
      <c r="P30" s="196">
        <v>60</v>
      </c>
      <c r="Q30" s="196">
        <v>60</v>
      </c>
      <c r="R30" s="196">
        <v>50</v>
      </c>
      <c r="S30" s="196">
        <v>50</v>
      </c>
      <c r="T30" s="196">
        <v>50</v>
      </c>
      <c r="U30" s="196">
        <v>50</v>
      </c>
      <c r="V30" s="196">
        <v>50</v>
      </c>
      <c r="W30" s="196">
        <v>50</v>
      </c>
      <c r="X30" s="196">
        <v>50</v>
      </c>
      <c r="Y30" s="196">
        <v>55</v>
      </c>
      <c r="Z30" s="196">
        <v>50</v>
      </c>
      <c r="AA30" s="196">
        <v>50</v>
      </c>
      <c r="AB30" s="196">
        <v>65</v>
      </c>
      <c r="AC30" s="196">
        <v>55</v>
      </c>
      <c r="AD30" s="196">
        <v>50</v>
      </c>
      <c r="AE30" s="196">
        <v>50</v>
      </c>
      <c r="AF30" s="230">
        <v>55</v>
      </c>
      <c r="AG30" s="71">
        <v>34.989784720000003</v>
      </c>
      <c r="AH30" s="71">
        <v>35.739224099999994</v>
      </c>
      <c r="AI30" s="71">
        <v>37.529548059999996</v>
      </c>
      <c r="AJ30" s="71">
        <v>36.166362800000002</v>
      </c>
      <c r="AK30" s="72">
        <f t="shared" si="68"/>
        <v>-0.34242976727272723</v>
      </c>
      <c r="AL30" s="72">
        <f t="shared" si="69"/>
        <v>-3.6322986299238545E-2</v>
      </c>
      <c r="AM30" s="135"/>
      <c r="AN30" s="73">
        <f t="shared" si="82"/>
        <v>100</v>
      </c>
      <c r="AO30" s="73">
        <f t="shared" si="83"/>
        <v>115</v>
      </c>
      <c r="AP30" s="73">
        <f t="shared" si="71"/>
        <v>110</v>
      </c>
      <c r="AQ30" s="73">
        <f t="shared" si="72"/>
        <v>100</v>
      </c>
      <c r="AR30" s="73">
        <f t="shared" si="73"/>
        <v>100</v>
      </c>
      <c r="AS30" s="73">
        <f t="shared" si="74"/>
        <v>100</v>
      </c>
      <c r="AT30" s="73">
        <f t="shared" si="75"/>
        <v>105</v>
      </c>
      <c r="AU30" s="73">
        <f t="shared" si="76"/>
        <v>115</v>
      </c>
      <c r="AV30" s="73">
        <v>105</v>
      </c>
      <c r="AW30" s="73">
        <v>105</v>
      </c>
      <c r="AX30" s="73">
        <f t="shared" si="77"/>
        <v>70.72900881999999</v>
      </c>
      <c r="AY30" s="73">
        <f t="shared" si="78"/>
        <v>73.695910859999998</v>
      </c>
      <c r="AZ30" s="72">
        <f t="shared" si="79"/>
        <v>-0.29813418228571431</v>
      </c>
      <c r="BA30" s="72">
        <f t="shared" si="80"/>
        <v>4.1947456771952656E-2</v>
      </c>
      <c r="BB30" s="103"/>
      <c r="BC30" s="13">
        <f t="shared" si="81"/>
        <v>144.42491967999999</v>
      </c>
    </row>
    <row r="31" spans="1:83" x14ac:dyDescent="0.25">
      <c r="B31" s="117"/>
      <c r="C31" s="117" t="s">
        <v>11</v>
      </c>
      <c r="D31" s="188">
        <v>145</v>
      </c>
      <c r="E31" s="188">
        <v>175</v>
      </c>
      <c r="F31" s="188">
        <v>200</v>
      </c>
      <c r="G31" s="188">
        <v>205</v>
      </c>
      <c r="H31" s="188">
        <v>180</v>
      </c>
      <c r="I31" s="188">
        <v>245</v>
      </c>
      <c r="J31" s="226">
        <v>302.68517329239558</v>
      </c>
      <c r="K31" s="226">
        <v>483</v>
      </c>
      <c r="L31" s="72">
        <f t="shared" si="64"/>
        <v>0.23544968690773704</v>
      </c>
      <c r="M31" s="72">
        <f t="shared" si="65"/>
        <v>0.59571740745100621</v>
      </c>
      <c r="N31" s="100"/>
      <c r="O31" s="196">
        <v>40</v>
      </c>
      <c r="P31" s="196">
        <v>50</v>
      </c>
      <c r="Q31" s="196">
        <v>30</v>
      </c>
      <c r="R31" s="196">
        <v>45</v>
      </c>
      <c r="S31" s="196">
        <v>70</v>
      </c>
      <c r="T31" s="196">
        <v>70</v>
      </c>
      <c r="U31" s="196">
        <v>60</v>
      </c>
      <c r="V31" s="196">
        <v>80</v>
      </c>
      <c r="W31" s="196">
        <v>60</v>
      </c>
      <c r="X31" s="196">
        <v>5</v>
      </c>
      <c r="Y31" s="196">
        <v>40</v>
      </c>
      <c r="Z31" s="196">
        <v>50</v>
      </c>
      <c r="AA31" s="196">
        <v>45</v>
      </c>
      <c r="AB31" s="196">
        <v>35</v>
      </c>
      <c r="AC31" s="196">
        <v>60</v>
      </c>
      <c r="AD31" s="196">
        <v>60</v>
      </c>
      <c r="AE31" s="196">
        <v>65</v>
      </c>
      <c r="AF31" s="230">
        <v>65</v>
      </c>
      <c r="AG31" s="71">
        <v>113.8158952167764</v>
      </c>
      <c r="AH31" s="71">
        <v>70.953878080441257</v>
      </c>
      <c r="AI31" s="71">
        <v>144.30575166380027</v>
      </c>
      <c r="AJ31" s="71">
        <v>-26.390351668622337</v>
      </c>
      <c r="AK31" s="72">
        <f t="shared" si="68"/>
        <v>-1.4060054102864976</v>
      </c>
      <c r="AL31" s="72">
        <f t="shared" si="69"/>
        <v>-1.1828780306006506</v>
      </c>
      <c r="AM31" s="135"/>
      <c r="AN31" s="73">
        <f t="shared" si="82"/>
        <v>85</v>
      </c>
      <c r="AO31" s="73">
        <f t="shared" si="83"/>
        <v>90</v>
      </c>
      <c r="AP31" s="73">
        <f t="shared" si="71"/>
        <v>75</v>
      </c>
      <c r="AQ31" s="73">
        <f t="shared" si="72"/>
        <v>140</v>
      </c>
      <c r="AR31" s="73">
        <f t="shared" si="73"/>
        <v>140</v>
      </c>
      <c r="AS31" s="73">
        <f t="shared" si="74"/>
        <v>65</v>
      </c>
      <c r="AT31" s="73">
        <f t="shared" si="75"/>
        <v>90</v>
      </c>
      <c r="AU31" s="73">
        <f t="shared" si="76"/>
        <v>80</v>
      </c>
      <c r="AV31" s="73">
        <v>120</v>
      </c>
      <c r="AW31" s="73">
        <v>130</v>
      </c>
      <c r="AX31" s="73">
        <f t="shared" si="77"/>
        <v>184.76977329721765</v>
      </c>
      <c r="AY31" s="73">
        <f t="shared" si="78"/>
        <v>117.91539999517792</v>
      </c>
      <c r="AZ31" s="72">
        <f t="shared" si="79"/>
        <v>-9.2958461575554457E-2</v>
      </c>
      <c r="BA31" s="72">
        <f t="shared" si="80"/>
        <v>-0.36182527103336798</v>
      </c>
      <c r="BB31" s="103"/>
      <c r="BC31" s="13">
        <f t="shared" si="81"/>
        <v>302.68517329239558</v>
      </c>
    </row>
    <row r="32" spans="1:83" x14ac:dyDescent="0.25">
      <c r="B32" s="117"/>
      <c r="C32" s="117" t="s">
        <v>58</v>
      </c>
      <c r="D32" s="188">
        <v>220</v>
      </c>
      <c r="E32" s="188">
        <v>220</v>
      </c>
      <c r="F32" s="188">
        <v>225</v>
      </c>
      <c r="G32" s="188">
        <v>230</v>
      </c>
      <c r="H32" s="188">
        <v>235</v>
      </c>
      <c r="I32" s="188">
        <v>240</v>
      </c>
      <c r="J32" s="226">
        <v>248.88000000000005</v>
      </c>
      <c r="K32" s="226">
        <v>249</v>
      </c>
      <c r="L32" s="72">
        <f t="shared" si="64"/>
        <v>3.700000000000022E-2</v>
      </c>
      <c r="M32" s="72">
        <f t="shared" si="65"/>
        <v>4.8216007714540213E-4</v>
      </c>
      <c r="N32" s="100"/>
      <c r="O32" s="196">
        <v>45</v>
      </c>
      <c r="P32" s="196">
        <v>65</v>
      </c>
      <c r="Q32" s="196">
        <v>50</v>
      </c>
      <c r="R32" s="196">
        <v>65</v>
      </c>
      <c r="S32" s="196">
        <v>45</v>
      </c>
      <c r="T32" s="196">
        <v>65</v>
      </c>
      <c r="U32" s="196">
        <v>50</v>
      </c>
      <c r="V32" s="196">
        <v>70</v>
      </c>
      <c r="W32" s="196">
        <v>45</v>
      </c>
      <c r="X32" s="196">
        <v>75</v>
      </c>
      <c r="Y32" s="196">
        <v>55</v>
      </c>
      <c r="Z32" s="196">
        <v>70</v>
      </c>
      <c r="AA32" s="196">
        <v>45</v>
      </c>
      <c r="AB32" s="196">
        <v>70</v>
      </c>
      <c r="AC32" s="196">
        <v>55</v>
      </c>
      <c r="AD32" s="196">
        <v>70</v>
      </c>
      <c r="AE32" s="196">
        <v>45</v>
      </c>
      <c r="AF32" s="230">
        <v>70</v>
      </c>
      <c r="AG32" s="71">
        <v>62.22</v>
      </c>
      <c r="AH32" s="71">
        <v>67.320000000000007</v>
      </c>
      <c r="AI32" s="71">
        <v>72.42</v>
      </c>
      <c r="AJ32" s="71">
        <v>46.92</v>
      </c>
      <c r="AK32" s="72">
        <f t="shared" si="68"/>
        <v>-0.32971428571428568</v>
      </c>
      <c r="AL32" s="72">
        <f t="shared" si="69"/>
        <v>-0.352112676056338</v>
      </c>
      <c r="AM32" s="135"/>
      <c r="AN32" s="73">
        <f t="shared" si="82"/>
        <v>110</v>
      </c>
      <c r="AO32" s="73">
        <f t="shared" si="83"/>
        <v>110</v>
      </c>
      <c r="AP32" s="73">
        <f t="shared" si="71"/>
        <v>115</v>
      </c>
      <c r="AQ32" s="73">
        <f t="shared" si="72"/>
        <v>110</v>
      </c>
      <c r="AR32" s="73">
        <f t="shared" si="73"/>
        <v>120</v>
      </c>
      <c r="AS32" s="73">
        <f t="shared" si="74"/>
        <v>120</v>
      </c>
      <c r="AT32" s="73">
        <f t="shared" si="75"/>
        <v>125</v>
      </c>
      <c r="AU32" s="73">
        <f t="shared" si="76"/>
        <v>115</v>
      </c>
      <c r="AV32" s="73">
        <v>125</v>
      </c>
      <c r="AW32" s="73">
        <v>115</v>
      </c>
      <c r="AX32" s="73">
        <f t="shared" si="77"/>
        <v>129.54000000000002</v>
      </c>
      <c r="AY32" s="73">
        <f t="shared" si="78"/>
        <v>119.34</v>
      </c>
      <c r="AZ32" s="72">
        <f t="shared" si="79"/>
        <v>3.7739130434782636E-2</v>
      </c>
      <c r="BA32" s="72">
        <f t="shared" si="80"/>
        <v>-7.8740157480315084E-2</v>
      </c>
      <c r="BB32" s="103"/>
      <c r="BC32" s="13">
        <f t="shared" si="81"/>
        <v>248.88000000000005</v>
      </c>
    </row>
    <row r="33" spans="1:83" x14ac:dyDescent="0.25">
      <c r="B33" s="74"/>
      <c r="C33" s="74" t="s">
        <v>2</v>
      </c>
      <c r="D33" s="189">
        <v>340</v>
      </c>
      <c r="E33" s="189">
        <v>360</v>
      </c>
      <c r="F33" s="189">
        <v>345</v>
      </c>
      <c r="G33" s="189">
        <v>385</v>
      </c>
      <c r="H33" s="189">
        <v>395</v>
      </c>
      <c r="I33" s="189">
        <v>415</v>
      </c>
      <c r="J33" s="74">
        <v>576.97683599956338</v>
      </c>
      <c r="K33" s="74">
        <v>598</v>
      </c>
      <c r="L33" s="75">
        <f t="shared" si="64"/>
        <v>0.39030562891461057</v>
      </c>
      <c r="M33" s="75">
        <f t="shared" si="65"/>
        <v>3.6436755669776201E-2</v>
      </c>
      <c r="N33" s="100"/>
      <c r="O33" s="189">
        <v>85</v>
      </c>
      <c r="P33" s="189">
        <v>95</v>
      </c>
      <c r="Q33" s="189">
        <v>85</v>
      </c>
      <c r="R33" s="189">
        <v>85</v>
      </c>
      <c r="S33" s="189">
        <v>80</v>
      </c>
      <c r="T33" s="189">
        <v>95</v>
      </c>
      <c r="U33" s="189">
        <v>90</v>
      </c>
      <c r="V33" s="189">
        <v>90</v>
      </c>
      <c r="W33" s="189">
        <v>95</v>
      </c>
      <c r="X33" s="189">
        <v>110</v>
      </c>
      <c r="Y33" s="189">
        <v>100</v>
      </c>
      <c r="Z33" s="189">
        <v>95</v>
      </c>
      <c r="AA33" s="189">
        <v>95</v>
      </c>
      <c r="AB33" s="189">
        <v>105</v>
      </c>
      <c r="AC33" s="189">
        <v>105</v>
      </c>
      <c r="AD33" s="189">
        <v>105</v>
      </c>
      <c r="AE33" s="189">
        <v>95</v>
      </c>
      <c r="AF33" s="74">
        <v>110</v>
      </c>
      <c r="AG33" s="74">
        <v>144.54485966224877</v>
      </c>
      <c r="AH33" s="74">
        <v>144.41123714564523</v>
      </c>
      <c r="AI33" s="74">
        <v>143.34225701281702</v>
      </c>
      <c r="AJ33" s="74">
        <v>144.67848217885231</v>
      </c>
      <c r="AK33" s="75">
        <f t="shared" si="68"/>
        <v>0.31525892889865731</v>
      </c>
      <c r="AL33" s="75">
        <f t="shared" si="69"/>
        <v>9.3219207921067682E-3</v>
      </c>
      <c r="AM33" s="135"/>
      <c r="AN33" s="74">
        <f t="shared" si="82"/>
        <v>180</v>
      </c>
      <c r="AO33" s="74">
        <f t="shared" si="83"/>
        <v>180</v>
      </c>
      <c r="AP33" s="74">
        <f t="shared" si="71"/>
        <v>170</v>
      </c>
      <c r="AQ33" s="74">
        <f t="shared" si="72"/>
        <v>175</v>
      </c>
      <c r="AR33" s="74">
        <f t="shared" si="73"/>
        <v>180</v>
      </c>
      <c r="AS33" s="74">
        <f t="shared" si="74"/>
        <v>205</v>
      </c>
      <c r="AT33" s="74">
        <f t="shared" si="75"/>
        <v>195</v>
      </c>
      <c r="AU33" s="74">
        <f t="shared" si="76"/>
        <v>200</v>
      </c>
      <c r="AV33" s="74">
        <v>210</v>
      </c>
      <c r="AW33" s="74">
        <v>205</v>
      </c>
      <c r="AX33" s="74">
        <f t="shared" si="77"/>
        <v>288.95609680789403</v>
      </c>
      <c r="AY33" s="74">
        <f t="shared" si="78"/>
        <v>288.02073919166935</v>
      </c>
      <c r="AZ33" s="75">
        <f t="shared" si="79"/>
        <v>0.40497921556911876</v>
      </c>
      <c r="BA33" s="75">
        <f t="shared" si="80"/>
        <v>-3.2370232937030904E-3</v>
      </c>
      <c r="BB33" s="103"/>
      <c r="BC33" s="30">
        <f t="shared" si="81"/>
        <v>576.97683599956338</v>
      </c>
    </row>
    <row r="34" spans="1:83" x14ac:dyDescent="0.25">
      <c r="B34" s="76"/>
      <c r="C34" s="76"/>
      <c r="D34" s="194"/>
      <c r="E34" s="194"/>
      <c r="F34" s="194"/>
      <c r="G34" s="194"/>
      <c r="H34" s="194"/>
      <c r="I34" s="194"/>
      <c r="J34" s="229"/>
      <c r="K34" s="229"/>
      <c r="L34" s="76"/>
      <c r="M34" s="76"/>
      <c r="N34" s="100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93"/>
      <c r="AG34" s="125"/>
      <c r="AH34" s="125"/>
      <c r="AI34" s="125"/>
      <c r="AJ34" s="125"/>
      <c r="AK34" s="76"/>
      <c r="AL34" s="76"/>
      <c r="AM34" s="125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103"/>
      <c r="BC34" s="38"/>
    </row>
    <row r="35" spans="1:83" s="79" customFormat="1" x14ac:dyDescent="0.25">
      <c r="A35" s="24"/>
      <c r="B35" s="133" t="s">
        <v>3</v>
      </c>
      <c r="C35" s="69"/>
      <c r="D35" s="187">
        <v>935</v>
      </c>
      <c r="E35" s="187">
        <v>150</v>
      </c>
      <c r="F35" s="187">
        <v>305</v>
      </c>
      <c r="G35" s="187">
        <v>535</v>
      </c>
      <c r="H35" s="187">
        <v>275</v>
      </c>
      <c r="I35" s="187">
        <v>15</v>
      </c>
      <c r="J35" s="187">
        <f t="shared" ref="J35" si="84">SUM(J36:J38)</f>
        <v>1252</v>
      </c>
      <c r="K35" s="225">
        <v>633</v>
      </c>
      <c r="L35" s="70" t="str">
        <f t="shared" ref="L35:L38" si="85">IF(ISERROR(J35/I35),"N/M",IF((J35-I35)/ABS(I35)&gt;300%,"&gt;300%",IF((J35-I35)/ABS(I35)&lt;-300%,"&lt;-300%",(J35-I35)/ABS(I35))))</f>
        <v>&gt;300%</v>
      </c>
      <c r="M35" s="70">
        <f t="shared" ref="M35:M38" si="86">IF(ISERROR(K35/J35),"N/M",IF((K35-J35)/ABS(J35)&gt;300%,"&gt;300%",IF((K35-J35)/ABS(J35)&lt;-300%,"&lt;-300%",(K35-J35)/ABS(J35))))</f>
        <v>-0.49440894568690097</v>
      </c>
      <c r="N35" s="100"/>
      <c r="O35" s="187">
        <f t="shared" ref="O35" si="87">SUM(O36:O38)</f>
        <v>-175</v>
      </c>
      <c r="P35" s="187">
        <f t="shared" ref="P35:AF35" si="88">SUM(P36:P38)</f>
        <v>0</v>
      </c>
      <c r="Q35" s="187">
        <f t="shared" si="88"/>
        <v>-10</v>
      </c>
      <c r="R35" s="187">
        <f t="shared" si="88"/>
        <v>115</v>
      </c>
      <c r="S35" s="187">
        <f t="shared" si="88"/>
        <v>285</v>
      </c>
      <c r="T35" s="187">
        <f t="shared" si="88"/>
        <v>-95</v>
      </c>
      <c r="U35" s="187">
        <f t="shared" si="88"/>
        <v>165</v>
      </c>
      <c r="V35" s="187">
        <f t="shared" si="88"/>
        <v>95</v>
      </c>
      <c r="W35" s="187">
        <f t="shared" si="88"/>
        <v>50</v>
      </c>
      <c r="X35" s="187">
        <f t="shared" si="88"/>
        <v>225</v>
      </c>
      <c r="Y35" s="187">
        <f>SUM(Y36:Y38)</f>
        <v>80</v>
      </c>
      <c r="Z35" s="187">
        <f t="shared" si="88"/>
        <v>105</v>
      </c>
      <c r="AA35" s="187">
        <f t="shared" si="88"/>
        <v>-10</v>
      </c>
      <c r="AB35" s="187">
        <f t="shared" si="88"/>
        <v>100</v>
      </c>
      <c r="AC35" s="187">
        <f t="shared" si="88"/>
        <v>60</v>
      </c>
      <c r="AD35" s="187">
        <f t="shared" si="88"/>
        <v>-55</v>
      </c>
      <c r="AE35" s="187">
        <f t="shared" si="88"/>
        <v>65</v>
      </c>
      <c r="AF35" s="225">
        <f t="shared" si="88"/>
        <v>-65</v>
      </c>
      <c r="AG35" s="69">
        <f>SUM(AG36:AG38)</f>
        <v>793.88759599322509</v>
      </c>
      <c r="AH35" s="69">
        <f t="shared" ref="AH35:AJ35" si="89">SUM(AH36:AH38)</f>
        <v>125.96520600405151</v>
      </c>
      <c r="AI35" s="69">
        <f t="shared" si="89"/>
        <v>250.73299420174169</v>
      </c>
      <c r="AJ35" s="69">
        <f t="shared" si="89"/>
        <v>81.504818220724701</v>
      </c>
      <c r="AK35" s="70">
        <f t="shared" ref="AK35:AK38" si="90">IF(ISERROR(AJ35/AF35),"N/M",IF((AJ35-AF35)/ABS(AF35)&gt;300%,"&gt;300%",IF((AJ35-AF35)/ABS(AF35)&lt;-300%,"&lt;-300%",(AJ35-AF35)/ABS(AF35))))</f>
        <v>2.2539202803188414</v>
      </c>
      <c r="AL35" s="70">
        <f t="shared" ref="AL35:AL38" si="91">IF(ISERROR(AJ35/AI35),"N/M",IF((AJ35-AI35)/ABS(AI35)&gt;300%,"&gt;300%",IF((AJ35-AI35)/ABS(AI35)&lt;-300%,"&lt;-300%",(AJ35-AI35)/ABS(AI35))))</f>
        <v>-0.67493381363624882</v>
      </c>
      <c r="AM35" s="134"/>
      <c r="AN35" s="69">
        <f t="shared" ref="AN35:AO35" si="92">SUM(AN36:AN38)</f>
        <v>325</v>
      </c>
      <c r="AO35" s="69">
        <f t="shared" si="92"/>
        <v>-175</v>
      </c>
      <c r="AP35" s="69">
        <f>SUM(Q35:R35)</f>
        <v>105</v>
      </c>
      <c r="AQ35" s="69">
        <f>SUM(S35:T35)</f>
        <v>190</v>
      </c>
      <c r="AR35" s="69">
        <f>SUM(U35:V35)</f>
        <v>260</v>
      </c>
      <c r="AS35" s="69">
        <f>SUM(W35:X35)</f>
        <v>275</v>
      </c>
      <c r="AT35" s="69">
        <f>SUM(Y35:Z35)</f>
        <v>185</v>
      </c>
      <c r="AU35" s="69">
        <f>SUM(AA35:AB35)</f>
        <v>90</v>
      </c>
      <c r="AV35" s="69">
        <v>5</v>
      </c>
      <c r="AW35" s="69">
        <v>0</v>
      </c>
      <c r="AX35" s="69">
        <f t="shared" ref="AX35:AX38" si="93">SUM(AG35:AH35)</f>
        <v>919.85280199727663</v>
      </c>
      <c r="AY35" s="69">
        <f t="shared" ref="AY35:AY38" si="94">SUM(AI35:AJ35)</f>
        <v>332.23781242246639</v>
      </c>
      <c r="AZ35" s="70" t="str">
        <f t="shared" ref="AZ35:AZ38" si="95">IF(ISERROR(AY35/AW35),"N/M",IF((AY35-AW35)/ABS(AW35)&gt;300%,"&gt;300%",IF((AY35-AW35)/ABS(AW35)&lt;-300%,"&lt;-300%",(AY35-AW35)/ABS(AW35))))</f>
        <v>N/M</v>
      </c>
      <c r="BA35" s="70">
        <f t="shared" ref="BA35:BA38" si="96">IF(ISERROR(AY35/AX35),"N/M",IF((AY35-AX35)/ABS(AX35)&gt;300%,"&gt;300%",IF((AY35-AX35)/ABS(AX35)&lt;-300%,"&lt;-300%",(AY35-AX35)/ABS(AX35))))</f>
        <v>-0.6388141540678266</v>
      </c>
      <c r="BB35" s="103"/>
      <c r="BC35" s="9">
        <f t="shared" ref="BC35:BC38" si="97">SUM(AG35:AJ35)</f>
        <v>1252.0906144197429</v>
      </c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</row>
    <row r="36" spans="1:83" x14ac:dyDescent="0.25">
      <c r="B36" s="117"/>
      <c r="C36" s="117" t="s">
        <v>42</v>
      </c>
      <c r="D36" s="188">
        <v>-5</v>
      </c>
      <c r="E36" s="188">
        <v>50</v>
      </c>
      <c r="F36" s="188">
        <v>525</v>
      </c>
      <c r="G36" s="188">
        <v>460</v>
      </c>
      <c r="H36" s="188">
        <v>215</v>
      </c>
      <c r="I36" s="188">
        <v>280</v>
      </c>
      <c r="J36" s="226">
        <v>281</v>
      </c>
      <c r="K36" s="226">
        <v>303</v>
      </c>
      <c r="L36" s="27">
        <f t="shared" si="85"/>
        <v>3.5714285714285713E-3</v>
      </c>
      <c r="M36" s="72">
        <f t="shared" si="86"/>
        <v>7.8291814946619215E-2</v>
      </c>
      <c r="N36" s="100"/>
      <c r="O36" s="196">
        <v>15</v>
      </c>
      <c r="P36" s="196">
        <v>40</v>
      </c>
      <c r="Q36" s="196">
        <v>45</v>
      </c>
      <c r="R36" s="196">
        <v>75</v>
      </c>
      <c r="S36" s="196">
        <v>180</v>
      </c>
      <c r="T36" s="196">
        <v>220</v>
      </c>
      <c r="U36" s="196">
        <v>150</v>
      </c>
      <c r="V36" s="196">
        <v>115</v>
      </c>
      <c r="W36" s="196">
        <v>80</v>
      </c>
      <c r="X36" s="196">
        <v>115</v>
      </c>
      <c r="Y36" s="196">
        <v>30</v>
      </c>
      <c r="Z36" s="196">
        <v>75</v>
      </c>
      <c r="AA36" s="196">
        <v>45</v>
      </c>
      <c r="AB36" s="196">
        <v>65</v>
      </c>
      <c r="AC36" s="196">
        <v>85</v>
      </c>
      <c r="AD36" s="196">
        <v>70</v>
      </c>
      <c r="AE36" s="196">
        <v>70</v>
      </c>
      <c r="AF36" s="230">
        <v>50</v>
      </c>
      <c r="AG36" s="73">
        <v>110.62812409498582</v>
      </c>
      <c r="AH36" s="73">
        <v>88.922774273872548</v>
      </c>
      <c r="AI36" s="73">
        <v>53.390988350310202</v>
      </c>
      <c r="AJ36" s="73">
        <v>28.192228502226257</v>
      </c>
      <c r="AK36" s="72">
        <f t="shared" si="90"/>
        <v>-0.43615542995547485</v>
      </c>
      <c r="AL36" s="72">
        <f t="shared" si="91"/>
        <v>-0.47196653642650804</v>
      </c>
      <c r="AM36" s="100"/>
      <c r="AN36" s="73">
        <f>E36-AO36</f>
        <v>-5</v>
      </c>
      <c r="AO36" s="73">
        <f>SUM(O36:P36)</f>
        <v>55</v>
      </c>
      <c r="AP36" s="73">
        <f>SUM(Q36:R36)</f>
        <v>120</v>
      </c>
      <c r="AQ36" s="73">
        <f>SUM(S36:T36)</f>
        <v>400</v>
      </c>
      <c r="AR36" s="73">
        <f>SUM(U36:V36)</f>
        <v>265</v>
      </c>
      <c r="AS36" s="73">
        <f>SUM(W36:X36)</f>
        <v>195</v>
      </c>
      <c r="AT36" s="73">
        <f>SUM(Y36:Z36)</f>
        <v>105</v>
      </c>
      <c r="AU36" s="73">
        <f>SUM(AA36:AB36)</f>
        <v>110</v>
      </c>
      <c r="AV36" s="73">
        <v>155</v>
      </c>
      <c r="AW36" s="73">
        <v>120</v>
      </c>
      <c r="AX36" s="73">
        <f t="shared" si="93"/>
        <v>199.55089836885838</v>
      </c>
      <c r="AY36" s="73">
        <f t="shared" si="94"/>
        <v>81.583216852536452</v>
      </c>
      <c r="AZ36" s="72">
        <f t="shared" si="95"/>
        <v>-0.32013985956219621</v>
      </c>
      <c r="BA36" s="72">
        <f t="shared" si="96"/>
        <v>-0.59116587537614307</v>
      </c>
      <c r="BB36" s="103"/>
      <c r="BC36" s="13">
        <f t="shared" si="97"/>
        <v>281.13411522139484</v>
      </c>
    </row>
    <row r="37" spans="1:83" x14ac:dyDescent="0.25">
      <c r="B37" s="117"/>
      <c r="C37" s="117" t="s">
        <v>43</v>
      </c>
      <c r="D37" s="188">
        <v>905</v>
      </c>
      <c r="E37" s="188">
        <v>215</v>
      </c>
      <c r="F37" s="188">
        <v>-240</v>
      </c>
      <c r="G37" s="188">
        <v>-10</v>
      </c>
      <c r="H37" s="188">
        <v>105</v>
      </c>
      <c r="I37" s="188">
        <v>-245</v>
      </c>
      <c r="J37" s="226">
        <v>991</v>
      </c>
      <c r="K37" s="226">
        <v>330</v>
      </c>
      <c r="L37" s="27" t="str">
        <f t="shared" si="85"/>
        <v>&gt;300%</v>
      </c>
      <c r="M37" s="72">
        <f t="shared" si="86"/>
        <v>-0.66700302724520688</v>
      </c>
      <c r="N37" s="100"/>
      <c r="O37" s="196">
        <v>-95</v>
      </c>
      <c r="P37" s="196">
        <v>-30</v>
      </c>
      <c r="Q37" s="196">
        <v>-50</v>
      </c>
      <c r="R37" s="196">
        <v>45</v>
      </c>
      <c r="S37" s="196">
        <v>110</v>
      </c>
      <c r="T37" s="196">
        <v>-345</v>
      </c>
      <c r="U37" s="196">
        <v>-25</v>
      </c>
      <c r="V37" s="196">
        <v>-15</v>
      </c>
      <c r="W37" s="196">
        <v>-85</v>
      </c>
      <c r="X37" s="196">
        <v>115</v>
      </c>
      <c r="Y37" s="196">
        <v>60</v>
      </c>
      <c r="Z37" s="196">
        <v>30</v>
      </c>
      <c r="AA37" s="196">
        <v>-40</v>
      </c>
      <c r="AB37" s="196">
        <v>55</v>
      </c>
      <c r="AC37" s="196">
        <v>-15</v>
      </c>
      <c r="AD37" s="196">
        <v>-125</v>
      </c>
      <c r="AE37" s="196">
        <v>5</v>
      </c>
      <c r="AF37" s="230">
        <v>-115</v>
      </c>
      <c r="AG37" s="73">
        <v>686.97303968000006</v>
      </c>
      <c r="AH37" s="73">
        <v>49.912419320000048</v>
      </c>
      <c r="AI37" s="73">
        <v>207</v>
      </c>
      <c r="AJ37" s="73">
        <v>47.285506464202307</v>
      </c>
      <c r="AK37" s="72">
        <f t="shared" si="90"/>
        <v>1.4111783170800201</v>
      </c>
      <c r="AL37" s="72">
        <f t="shared" si="91"/>
        <v>-0.77156760162221105</v>
      </c>
      <c r="AM37" s="100"/>
      <c r="AN37" s="73">
        <f>E37-AO37</f>
        <v>340</v>
      </c>
      <c r="AO37" s="73">
        <f>SUM(O37:P37)</f>
        <v>-125</v>
      </c>
      <c r="AP37" s="73">
        <f>SUM(Q37:R37)</f>
        <v>-5</v>
      </c>
      <c r="AQ37" s="73">
        <f>SUM(S37:T37)</f>
        <v>-235</v>
      </c>
      <c r="AR37" s="73">
        <f>SUM(U37:V37)</f>
        <v>-40</v>
      </c>
      <c r="AS37" s="73">
        <f>SUM(W37:X37)</f>
        <v>30</v>
      </c>
      <c r="AT37" s="73">
        <f>SUM(Y37:Z37)</f>
        <v>90</v>
      </c>
      <c r="AU37" s="73">
        <f>SUM(AA37:AB37)</f>
        <v>15</v>
      </c>
      <c r="AV37" s="73">
        <v>-140</v>
      </c>
      <c r="AW37" s="73">
        <v>-110</v>
      </c>
      <c r="AX37" s="73">
        <f t="shared" si="93"/>
        <v>736.88545900000008</v>
      </c>
      <c r="AY37" s="73">
        <f t="shared" si="94"/>
        <v>254.28550646420231</v>
      </c>
      <c r="AZ37" s="72" t="str">
        <f t="shared" si="95"/>
        <v>&gt;300%</v>
      </c>
      <c r="BA37" s="72">
        <f t="shared" si="96"/>
        <v>-0.65491854485867629</v>
      </c>
      <c r="BB37" s="103"/>
      <c r="BC37" s="13">
        <f t="shared" si="97"/>
        <v>991.17096546420237</v>
      </c>
    </row>
    <row r="38" spans="1:83" x14ac:dyDescent="0.25">
      <c r="B38" s="117"/>
      <c r="C38" s="117" t="s">
        <v>37</v>
      </c>
      <c r="D38" s="188">
        <v>35</v>
      </c>
      <c r="E38" s="188">
        <v>-115</v>
      </c>
      <c r="F38" s="188">
        <v>20</v>
      </c>
      <c r="G38" s="188">
        <v>85</v>
      </c>
      <c r="H38" s="188">
        <v>-45</v>
      </c>
      <c r="I38" s="188">
        <v>-20</v>
      </c>
      <c r="J38" s="226">
        <v>-20</v>
      </c>
      <c r="K38" s="226">
        <v>0</v>
      </c>
      <c r="L38" s="72">
        <f t="shared" si="85"/>
        <v>0</v>
      </c>
      <c r="M38" s="72">
        <f t="shared" si="86"/>
        <v>1</v>
      </c>
      <c r="N38" s="100"/>
      <c r="O38" s="196">
        <v>-95</v>
      </c>
      <c r="P38" s="196">
        <v>-10</v>
      </c>
      <c r="Q38" s="196">
        <v>-5</v>
      </c>
      <c r="R38" s="196">
        <v>-5</v>
      </c>
      <c r="S38" s="196">
        <v>-5</v>
      </c>
      <c r="T38" s="196">
        <v>30</v>
      </c>
      <c r="U38" s="196">
        <v>40</v>
      </c>
      <c r="V38" s="196">
        <v>-5</v>
      </c>
      <c r="W38" s="196">
        <v>55</v>
      </c>
      <c r="X38" s="196">
        <v>-5</v>
      </c>
      <c r="Y38" s="196">
        <v>-10</v>
      </c>
      <c r="Z38" s="196">
        <v>0</v>
      </c>
      <c r="AA38" s="196">
        <v>-15</v>
      </c>
      <c r="AB38" s="196">
        <v>-20</v>
      </c>
      <c r="AC38" s="196">
        <v>-10</v>
      </c>
      <c r="AD38" s="196">
        <v>0</v>
      </c>
      <c r="AE38" s="196">
        <v>-10</v>
      </c>
      <c r="AF38" s="230">
        <v>0</v>
      </c>
      <c r="AG38" s="73">
        <v>-3.7135677817608959</v>
      </c>
      <c r="AH38" s="73">
        <v>-12.869987589821081</v>
      </c>
      <c r="AI38" s="73">
        <v>-9.6579941485684895</v>
      </c>
      <c r="AJ38" s="73">
        <v>6.0270832542961434</v>
      </c>
      <c r="AK38" s="72" t="str">
        <f t="shared" si="90"/>
        <v>N/M</v>
      </c>
      <c r="AL38" s="72">
        <f t="shared" si="91"/>
        <v>1.6240512431030494</v>
      </c>
      <c r="AM38" s="100"/>
      <c r="AN38" s="73">
        <f>E38-AO38</f>
        <v>-10</v>
      </c>
      <c r="AO38" s="73">
        <f>SUM(O38:P38)</f>
        <v>-105</v>
      </c>
      <c r="AP38" s="73">
        <f>SUM(Q38:R38)</f>
        <v>-10</v>
      </c>
      <c r="AQ38" s="73">
        <f>SUM(S38:T38)</f>
        <v>25</v>
      </c>
      <c r="AR38" s="73">
        <f>SUM(U38:V38)</f>
        <v>35</v>
      </c>
      <c r="AS38" s="73">
        <f>SUM(W38:X38)</f>
        <v>50</v>
      </c>
      <c r="AT38" s="73">
        <f>SUM(Y38:Z38)</f>
        <v>-10</v>
      </c>
      <c r="AU38" s="73">
        <f>SUM(AA38:AB38)</f>
        <v>-35</v>
      </c>
      <c r="AV38" s="73">
        <v>-10</v>
      </c>
      <c r="AW38" s="73">
        <v>-10</v>
      </c>
      <c r="AX38" s="73">
        <f t="shared" si="93"/>
        <v>-16.583555371581976</v>
      </c>
      <c r="AY38" s="73">
        <f t="shared" si="94"/>
        <v>-3.630910894272346</v>
      </c>
      <c r="AZ38" s="72">
        <f t="shared" si="95"/>
        <v>0.63690891057276544</v>
      </c>
      <c r="BA38" s="72">
        <f t="shared" si="96"/>
        <v>0.78105353086742946</v>
      </c>
      <c r="BB38" s="103"/>
      <c r="BC38" s="13">
        <f t="shared" si="97"/>
        <v>-20.21446626585432</v>
      </c>
    </row>
    <row r="39" spans="1:83" x14ac:dyDescent="0.25">
      <c r="B39" s="133"/>
      <c r="C39" s="100"/>
      <c r="D39" s="187"/>
      <c r="E39" s="187"/>
      <c r="F39" s="187"/>
      <c r="G39" s="187"/>
      <c r="H39" s="187"/>
      <c r="I39" s="187"/>
      <c r="J39" s="225"/>
      <c r="K39" s="225"/>
      <c r="L39" s="80"/>
      <c r="M39" s="80"/>
      <c r="N39" s="100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90"/>
      <c r="AG39" s="80"/>
      <c r="AH39" s="80"/>
      <c r="AI39" s="80"/>
      <c r="AJ39" s="80"/>
      <c r="AK39" s="80"/>
      <c r="AL39" s="80"/>
      <c r="AM39" s="100"/>
      <c r="AN39" s="100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2"/>
      <c r="BA39" s="72"/>
      <c r="BB39" s="103"/>
      <c r="BC39" s="13"/>
    </row>
    <row r="40" spans="1:83" x14ac:dyDescent="0.25">
      <c r="B40" s="140" t="s">
        <v>26</v>
      </c>
      <c r="C40" s="102"/>
      <c r="D40" s="191">
        <v>8490</v>
      </c>
      <c r="E40" s="191">
        <v>7975</v>
      </c>
      <c r="F40" s="191">
        <v>8195</v>
      </c>
      <c r="G40" s="191">
        <v>8285</v>
      </c>
      <c r="H40" s="191">
        <v>7745</v>
      </c>
      <c r="I40" s="191">
        <v>7270</v>
      </c>
      <c r="J40" s="191">
        <f t="shared" ref="J40" si="98">SUM(J21,J25,J27,J35)</f>
        <v>8430.1528857494977</v>
      </c>
      <c r="K40" s="102">
        <v>7998</v>
      </c>
      <c r="L40" s="116">
        <f>IF(ISERROR(J40/I40),"N/M",IF((J40-I40)/ABS(I40)&gt;300%,"&gt;300%",IF((J40-I40)/ABS(I40)&lt;-300%,"&lt;-300%",(J40-I40)/ABS(I40))))</f>
        <v>0.15958086461478649</v>
      </c>
      <c r="M40" s="116">
        <f>IF(ISERROR(K40/J40),"N/M",IF((K40-J40)/ABS(J40)&gt;300%,"&gt;300%",IF((K40-J40)/ABS(J40)&lt;-300%,"&lt;-300%",(K40-J40)/ABS(J40))))</f>
        <v>-5.1262757817834806E-2</v>
      </c>
      <c r="N40" s="100"/>
      <c r="O40" s="191">
        <f t="shared" ref="O40:AF40" si="99">SUM(O21,O25,O27,O35)</f>
        <v>1715</v>
      </c>
      <c r="P40" s="191">
        <f t="shared" si="99"/>
        <v>1920</v>
      </c>
      <c r="Q40" s="191">
        <f>SUM(Q21,Q25,Q27,Q35)</f>
        <v>1985</v>
      </c>
      <c r="R40" s="191">
        <f t="shared" si="99"/>
        <v>2060</v>
      </c>
      <c r="S40" s="191">
        <f t="shared" si="99"/>
        <v>2300</v>
      </c>
      <c r="T40" s="191">
        <f t="shared" si="99"/>
        <v>1870</v>
      </c>
      <c r="U40" s="191">
        <f t="shared" si="99"/>
        <v>2070</v>
      </c>
      <c r="V40" s="191">
        <f t="shared" si="99"/>
        <v>2085</v>
      </c>
      <c r="W40" s="191">
        <f t="shared" si="99"/>
        <v>1940</v>
      </c>
      <c r="X40" s="191">
        <f t="shared" si="99"/>
        <v>2220</v>
      </c>
      <c r="Y40" s="191">
        <f t="shared" si="99"/>
        <v>1980</v>
      </c>
      <c r="Z40" s="191">
        <f t="shared" si="99"/>
        <v>1950</v>
      </c>
      <c r="AA40" s="191">
        <f t="shared" si="99"/>
        <v>1775</v>
      </c>
      <c r="AB40" s="191">
        <f t="shared" si="99"/>
        <v>2060</v>
      </c>
      <c r="AC40" s="191">
        <f t="shared" si="99"/>
        <v>1915</v>
      </c>
      <c r="AD40" s="191">
        <f t="shared" si="99"/>
        <v>1805</v>
      </c>
      <c r="AE40" s="191">
        <f t="shared" si="99"/>
        <v>1795</v>
      </c>
      <c r="AF40" s="102">
        <f t="shared" si="99"/>
        <v>1750</v>
      </c>
      <c r="AG40" s="102">
        <f>SUM(AG21,AG25,AG27,AG35)</f>
        <v>2648.5718090464006</v>
      </c>
      <c r="AH40" s="102">
        <f t="shared" ref="AH40:AJ40" si="100">SUM(AH21,AH25,AH27,AH35)</f>
        <v>1987.2178745988294</v>
      </c>
      <c r="AI40" s="102">
        <f t="shared" si="100"/>
        <v>2051.4142214098083</v>
      </c>
      <c r="AJ40" s="102">
        <f t="shared" si="100"/>
        <v>1742.2843500843569</v>
      </c>
      <c r="AK40" s="116">
        <f>IF(ISERROR(AJ40/AF40),"N/M",IF((AJ40-AF40)/ABS(AF40)&gt;300%,"&gt;300%",IF((AJ40-AF40)/ABS(AF40)&lt;-300%,"&lt;-300%",(AJ40-AF40)/ABS(AF40))))</f>
        <v>-4.4089428089389131E-3</v>
      </c>
      <c r="AL40" s="116">
        <f>IF(ISERROR(AJ40/AI40),"N/M",IF((AJ40-AI40)/ABS(AI40)&gt;300%,"&gt;300%",IF((AJ40-AI40)/ABS(AI40)&lt;-300%,"&lt;-300%",(AJ40-AI40)/ABS(AI40))))</f>
        <v>-0.15069110280078191</v>
      </c>
      <c r="AM40" s="135"/>
      <c r="AN40" s="102">
        <f t="shared" ref="AN40:AO40" si="101">SUM(AN21,AN25,AN27,AN35)</f>
        <v>4340</v>
      </c>
      <c r="AO40" s="102">
        <f t="shared" si="101"/>
        <v>3635</v>
      </c>
      <c r="AP40" s="102">
        <f>SUM(Q40:R40)</f>
        <v>4045</v>
      </c>
      <c r="AQ40" s="102">
        <f>SUM(S40:T40)</f>
        <v>4170</v>
      </c>
      <c r="AR40" s="102">
        <f>SUM(U40:V40)</f>
        <v>4155</v>
      </c>
      <c r="AS40" s="102">
        <f>SUM(W40:X40)</f>
        <v>4160</v>
      </c>
      <c r="AT40" s="102">
        <f>SUM(Y40:Z40)</f>
        <v>3930</v>
      </c>
      <c r="AU40" s="102">
        <f>SUM(AA40:AB40)</f>
        <v>3835</v>
      </c>
      <c r="AV40" s="102">
        <v>3720</v>
      </c>
      <c r="AW40" s="102">
        <v>3545</v>
      </c>
      <c r="AX40" s="102">
        <f>SUM(AG40:AH40)</f>
        <v>4635.7896836452301</v>
      </c>
      <c r="AY40" s="102">
        <f>SUM(AI40:AJ40)</f>
        <v>3793.6985714941652</v>
      </c>
      <c r="AZ40" s="116">
        <f>IF(ISERROR(AY40/AW40),"N/M",IF((AY40-AW40)/ABS(AW40)&gt;300%,"&gt;300%",IF((AY40-AW40)/ABS(AW40)&lt;-300%,"&lt;-300%",(AY40-AW40)/ABS(AW40))))</f>
        <v>7.0154745132345611E-2</v>
      </c>
      <c r="BA40" s="116">
        <f>IF(ISERROR(AY40/AX40),"N/M",IF((AY40-AX40)/ABS(AX40)&gt;300%,"&gt;300%",IF((AY40-AX40)/ABS(AX40)&lt;-300%,"&lt;-300%",(AY40-AX40)/ABS(AX40))))</f>
        <v>-0.18164998190532855</v>
      </c>
      <c r="BB40" s="103"/>
      <c r="BC40" s="35">
        <f>SUM(AG40:AJ40)</f>
        <v>8429.4882551393948</v>
      </c>
    </row>
    <row r="41" spans="1:83" x14ac:dyDescent="0.25">
      <c r="B41" s="142"/>
      <c r="C41" s="145"/>
      <c r="D41" s="197"/>
      <c r="E41" s="197"/>
      <c r="F41" s="197"/>
      <c r="G41" s="197"/>
      <c r="H41" s="198"/>
      <c r="I41" s="198"/>
      <c r="J41" s="231"/>
      <c r="K41" s="231"/>
      <c r="L41" s="146"/>
      <c r="M41" s="146"/>
      <c r="N41" s="100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294"/>
      <c r="AG41" s="146"/>
      <c r="AH41" s="146"/>
      <c r="AI41" s="146"/>
      <c r="AJ41" s="146"/>
      <c r="AK41" s="146"/>
      <c r="AL41" s="146"/>
      <c r="AM41" s="147"/>
      <c r="AN41" s="147"/>
      <c r="AO41" s="148"/>
      <c r="AP41" s="148"/>
      <c r="AQ41" s="148"/>
      <c r="AR41" s="148"/>
      <c r="AS41" s="148"/>
      <c r="AT41" s="148"/>
      <c r="AU41" s="148"/>
      <c r="AV41" s="148"/>
      <c r="AW41" s="148"/>
      <c r="AZ41" s="146"/>
      <c r="BA41" s="146"/>
      <c r="BB41" s="103"/>
    </row>
    <row r="42" spans="1:83" x14ac:dyDescent="0.25">
      <c r="B42" s="149" t="s">
        <v>7</v>
      </c>
      <c r="C42" s="150"/>
      <c r="D42" s="199">
        <v>-655</v>
      </c>
      <c r="E42" s="199">
        <v>-735</v>
      </c>
      <c r="F42" s="199">
        <v>-300</v>
      </c>
      <c r="G42" s="199">
        <v>-380</v>
      </c>
      <c r="H42" s="199">
        <v>300</v>
      </c>
      <c r="I42" s="199">
        <v>790</v>
      </c>
      <c r="J42" s="199">
        <f t="shared" ref="J42" si="102">J18-J40</f>
        <v>-168.35201489163046</v>
      </c>
      <c r="K42" s="151">
        <v>119</v>
      </c>
      <c r="L42" s="152">
        <f>IF(ISERROR(J42/I42),"N/M",IF((J42-I42)/ABS(I42)&gt;300%,"&gt;300%",IF((J42-I42)/ABS(I42)&lt;-300%,"&lt;-300%",(J42-I42)/ABS(I42))))</f>
        <v>-1.2131038163185195</v>
      </c>
      <c r="M42" s="152">
        <f>IF(ISERROR(K42/J42),"N/M",IF((K42-J42)/ABS(J42)&gt;300%,"&gt;300%",IF((K42-J42)/ABS(J42)&lt;-300%,"&lt;-300%",(K42-J42)/ABS(J42))))</f>
        <v>1.7068522469220297</v>
      </c>
      <c r="N42" s="100"/>
      <c r="O42" s="199">
        <f t="shared" ref="O42:P42" si="103">O18-O40</f>
        <v>230</v>
      </c>
      <c r="P42" s="199">
        <f t="shared" si="103"/>
        <v>-70</v>
      </c>
      <c r="Q42" s="199">
        <f>Q18-Q40</f>
        <v>-130</v>
      </c>
      <c r="R42" s="199">
        <f t="shared" ref="R42:AJ42" si="104">R18-R40</f>
        <v>-45</v>
      </c>
      <c r="S42" s="199">
        <f t="shared" si="104"/>
        <v>-205</v>
      </c>
      <c r="T42" s="199">
        <f t="shared" si="104"/>
        <v>70</v>
      </c>
      <c r="U42" s="199">
        <f t="shared" si="104"/>
        <v>-255</v>
      </c>
      <c r="V42" s="199">
        <f t="shared" si="104"/>
        <v>105</v>
      </c>
      <c r="W42" s="199">
        <f t="shared" si="104"/>
        <v>85</v>
      </c>
      <c r="X42" s="199">
        <f t="shared" si="104"/>
        <v>-345</v>
      </c>
      <c r="Y42" s="199">
        <f t="shared" si="104"/>
        <v>-195</v>
      </c>
      <c r="Z42" s="199">
        <f t="shared" si="104"/>
        <v>160</v>
      </c>
      <c r="AA42" s="199">
        <f t="shared" si="104"/>
        <v>260</v>
      </c>
      <c r="AB42" s="199">
        <f t="shared" si="104"/>
        <v>50</v>
      </c>
      <c r="AC42" s="199">
        <f t="shared" si="104"/>
        <v>-160</v>
      </c>
      <c r="AD42" s="199">
        <f t="shared" si="104"/>
        <v>335</v>
      </c>
      <c r="AE42" s="199">
        <f t="shared" si="104"/>
        <v>340</v>
      </c>
      <c r="AF42" s="151">
        <f t="shared" si="104"/>
        <v>290</v>
      </c>
      <c r="AG42" s="151">
        <f t="shared" si="104"/>
        <v>-767.60820751790379</v>
      </c>
      <c r="AH42" s="151">
        <f t="shared" si="104"/>
        <v>169.88809453500653</v>
      </c>
      <c r="AI42" s="151">
        <f t="shared" si="104"/>
        <v>-10.429020210127419</v>
      </c>
      <c r="AJ42" s="151">
        <f t="shared" si="104"/>
        <v>440.61082742774624</v>
      </c>
      <c r="AK42" s="152">
        <f>IF(ISERROR(AJ42/AF42),"N/M",IF((AJ42-AF42)/ABS(AF42)&gt;300%,"&gt;300%",IF((AJ42-AF42)/ABS(AF42)&lt;-300%,"&lt;-300%",(AJ42-AF42)/ABS(AF42))))</f>
        <v>0.51934768078533189</v>
      </c>
      <c r="AL42" s="152" t="str">
        <f>IF(ISERROR(AJ42/AI42),"N/M",IF((AJ42-AI42)/ABS(AI42)&gt;300%,"&gt;300%",IF((AJ42-AI42)/ABS(AI42)&lt;-300%,"&lt;-300%",(AJ42-AI42)/ABS(AI42))))</f>
        <v>&gt;300%</v>
      </c>
      <c r="AM42" s="135"/>
      <c r="AN42" s="151">
        <f t="shared" ref="AN42:AY42" si="105">AN18-AN40</f>
        <v>-895</v>
      </c>
      <c r="AO42" s="151">
        <f t="shared" si="105"/>
        <v>160</v>
      </c>
      <c r="AP42" s="151">
        <f t="shared" si="105"/>
        <v>-175</v>
      </c>
      <c r="AQ42" s="151">
        <f t="shared" si="105"/>
        <v>-135</v>
      </c>
      <c r="AR42" s="151">
        <f t="shared" si="105"/>
        <v>-150</v>
      </c>
      <c r="AS42" s="151">
        <f t="shared" si="105"/>
        <v>-260</v>
      </c>
      <c r="AT42" s="151">
        <f t="shared" si="105"/>
        <v>-35</v>
      </c>
      <c r="AU42" s="151">
        <f t="shared" si="105"/>
        <v>310</v>
      </c>
      <c r="AV42" s="151">
        <f t="shared" si="105"/>
        <v>175</v>
      </c>
      <c r="AW42" s="151">
        <f t="shared" si="105"/>
        <v>630</v>
      </c>
      <c r="AX42" s="151">
        <f t="shared" si="105"/>
        <v>-597.72011298289726</v>
      </c>
      <c r="AY42" s="151">
        <f t="shared" si="105"/>
        <v>430.18180721761883</v>
      </c>
      <c r="AZ42" s="153">
        <f>IF(ISERROR(AY42/AW42),"N/M",IF((AY42-AW42)/ABS(AW42)&gt;300%,"&gt;300%",IF((AY42-AW42)/ABS(AW42)&lt;-300%,"&lt;-300%",(AY42-AW42)/ABS(AW42))))</f>
        <v>-0.3171717345752082</v>
      </c>
      <c r="BA42" s="153">
        <f>IF(ISERROR(AY42/AX42),"N/M",IF((AY42-AX42)/ABS(AX42)&gt;300%,"&gt;300%",IF((AY42-AX42)/ABS(AX42)&lt;-300%,"&lt;-300%",(AY42-AX42)/ABS(AX42))))</f>
        <v>1.7197044199680926</v>
      </c>
      <c r="BB42" s="103"/>
      <c r="BC42" s="44">
        <f>SUM(AG42:AJ42)</f>
        <v>-167.53830576527844</v>
      </c>
    </row>
    <row r="43" spans="1:83" s="109" customFormat="1" x14ac:dyDescent="0.25">
      <c r="A43" s="49"/>
      <c r="B43" s="154"/>
      <c r="C43" s="155"/>
      <c r="D43" s="200"/>
      <c r="E43" s="200"/>
      <c r="F43" s="200"/>
      <c r="G43" s="200"/>
      <c r="H43" s="200"/>
      <c r="I43" s="200"/>
      <c r="J43" s="232"/>
      <c r="K43" s="232"/>
      <c r="L43" s="157"/>
      <c r="M43" s="157"/>
      <c r="N43" s="100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215"/>
      <c r="Z43" s="215"/>
      <c r="AA43" s="215"/>
      <c r="AB43" s="215"/>
      <c r="AC43" s="215"/>
      <c r="AD43" s="215"/>
      <c r="AE43" s="215"/>
      <c r="AF43" s="295"/>
      <c r="AG43" s="158"/>
      <c r="AH43" s="158"/>
      <c r="AI43" s="158"/>
      <c r="AJ43" s="158"/>
      <c r="AK43" s="157"/>
      <c r="AL43" s="157"/>
      <c r="AM43" s="135"/>
      <c r="AN43" s="135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157"/>
      <c r="BA43" s="157"/>
      <c r="BB43" s="103"/>
      <c r="BC43" s="7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</row>
    <row r="44" spans="1:83" x14ac:dyDescent="0.25">
      <c r="B44" s="149" t="s">
        <v>38</v>
      </c>
      <c r="C44" s="151">
        <v>4140</v>
      </c>
      <c r="D44" s="151">
        <f>C44+D42</f>
        <v>3485</v>
      </c>
      <c r="E44" s="151">
        <f t="shared" ref="E44:K44" si="106">D44+E42</f>
        <v>2750</v>
      </c>
      <c r="F44" s="151">
        <f t="shared" si="106"/>
        <v>2450</v>
      </c>
      <c r="G44" s="151">
        <f t="shared" si="106"/>
        <v>2070</v>
      </c>
      <c r="H44" s="151">
        <f t="shared" si="106"/>
        <v>2370</v>
      </c>
      <c r="I44" s="151">
        <f t="shared" si="106"/>
        <v>3160</v>
      </c>
      <c r="J44" s="151">
        <f t="shared" si="106"/>
        <v>2991.6479851083695</v>
      </c>
      <c r="K44" s="248">
        <f t="shared" si="106"/>
        <v>3110.6479851083695</v>
      </c>
      <c r="L44" s="152">
        <f>IF(ISERROR(J44/I44),"N/M",IF((J44-I44)/ABS(I44)&gt;300%,"&gt;300%",IF((J44-I44)/ABS(I44)&lt;-300%,"&lt;-300%",(J44-I44)/ABS(I44))))</f>
        <v>-5.3275954079629893E-2</v>
      </c>
      <c r="M44" s="152">
        <f>IF(ISERROR(K44/J44),"N/M",IF((K44-J44)/ABS(J44)&gt;300%,"&gt;300%",IF((K44-J44)/ABS(J44)&lt;-300%,"&lt;-300%",(K44-J44)/ABS(J44))))</f>
        <v>3.977740716566603E-2</v>
      </c>
      <c r="N44" s="100"/>
      <c r="O44" s="216"/>
      <c r="P44" s="216"/>
      <c r="Q44" s="216"/>
      <c r="R44" s="216"/>
      <c r="S44" s="216"/>
      <c r="T44" s="216"/>
      <c r="U44" s="216"/>
      <c r="V44" s="216"/>
      <c r="W44" s="216"/>
      <c r="X44" s="217"/>
      <c r="Y44" s="217"/>
      <c r="Z44" s="217"/>
      <c r="AA44" s="217"/>
      <c r="AB44" s="217"/>
      <c r="AC44" s="217"/>
      <c r="AD44" s="217"/>
      <c r="AE44" s="217"/>
      <c r="AF44" s="161"/>
      <c r="AG44" s="161"/>
      <c r="AH44" s="161"/>
      <c r="AI44" s="161"/>
      <c r="AJ44" s="161"/>
      <c r="AK44" s="159"/>
      <c r="AL44" s="159"/>
      <c r="AM44" s="135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53"/>
      <c r="BA44" s="153"/>
      <c r="BB44" s="103"/>
      <c r="BC44" s="47"/>
    </row>
    <row r="45" spans="1:83" s="17" customFormat="1" x14ac:dyDescent="0.25">
      <c r="A45" s="15"/>
      <c r="C45" s="37"/>
      <c r="D45" s="37"/>
      <c r="E45" s="37"/>
      <c r="F45" s="37"/>
      <c r="G45" s="37"/>
      <c r="H45" s="37"/>
      <c r="I45" s="37"/>
      <c r="J45" s="37"/>
      <c r="K45" s="80"/>
      <c r="L45" s="37"/>
      <c r="M45" s="37"/>
      <c r="N45" s="37"/>
      <c r="O45" s="37"/>
      <c r="P45" s="15"/>
      <c r="Q45" s="15"/>
      <c r="R45" s="15"/>
      <c r="S45" s="15"/>
      <c r="T45" s="15"/>
      <c r="U45" s="15"/>
      <c r="V45" s="15"/>
      <c r="W45" s="15"/>
      <c r="X45" s="113"/>
      <c r="Y45" s="113"/>
      <c r="Z45" s="113"/>
      <c r="AA45" s="113"/>
      <c r="AB45" s="113"/>
      <c r="AC45" s="113"/>
      <c r="AD45" s="113"/>
      <c r="AE45" s="113"/>
      <c r="AF45" s="235"/>
      <c r="AG45" s="113"/>
      <c r="AH45" s="113"/>
      <c r="AI45" s="113"/>
      <c r="AJ45" s="113"/>
      <c r="AK45" s="80"/>
      <c r="AL45" s="80"/>
      <c r="AM45" s="15"/>
      <c r="AN45" s="15"/>
      <c r="AO45" s="41"/>
      <c r="AP45" s="41"/>
      <c r="AQ45" s="41"/>
      <c r="AR45" s="41"/>
      <c r="AS45" s="41"/>
      <c r="AT45" s="41"/>
      <c r="AU45" s="41"/>
      <c r="AV45" s="41"/>
      <c r="AW45" s="41"/>
      <c r="AX45" s="148"/>
      <c r="AY45" s="148"/>
      <c r="AZ45" s="129"/>
      <c r="BA45" s="129"/>
      <c r="BB45" s="67"/>
      <c r="BC45" s="41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</row>
    <row r="46" spans="1:83" s="17" customFormat="1" x14ac:dyDescent="0.25">
      <c r="A46" s="67"/>
      <c r="B46" s="67"/>
      <c r="C46" s="67"/>
      <c r="D46" s="67"/>
      <c r="E46" s="67"/>
      <c r="F46" s="67"/>
      <c r="G46" s="81"/>
      <c r="H46" s="81"/>
      <c r="I46" s="81"/>
      <c r="J46" s="81"/>
      <c r="K46" s="168"/>
      <c r="L46" s="82"/>
      <c r="M46" s="328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114"/>
      <c r="Y46" s="114"/>
      <c r="Z46" s="114"/>
      <c r="AA46" s="114"/>
      <c r="AB46" s="114"/>
      <c r="AC46" s="114"/>
      <c r="AD46" s="114"/>
      <c r="AE46" s="114"/>
      <c r="AF46" s="236"/>
      <c r="AG46" s="114"/>
      <c r="AH46" s="114"/>
      <c r="AI46" s="114"/>
      <c r="AJ46" s="114"/>
      <c r="AK46" s="137"/>
      <c r="AL46" s="137"/>
      <c r="AM46" s="67"/>
      <c r="AN46" s="67"/>
      <c r="AO46" s="81"/>
      <c r="AP46" s="81"/>
      <c r="AQ46" s="81"/>
      <c r="AR46" s="81"/>
      <c r="AS46" s="81"/>
      <c r="AT46" s="81"/>
      <c r="AU46" s="81"/>
      <c r="AV46" s="81"/>
      <c r="AW46" s="81"/>
      <c r="AX46" s="168"/>
      <c r="AY46" s="168"/>
      <c r="AZ46" s="137"/>
      <c r="BA46" s="137"/>
      <c r="BC46" s="81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</row>
    <row r="47" spans="1:83" s="17" customFormat="1" x14ac:dyDescent="0.25">
      <c r="A47" s="67"/>
      <c r="B47" s="67"/>
      <c r="C47" s="67"/>
      <c r="D47" s="67"/>
      <c r="E47" s="82"/>
      <c r="F47" s="67"/>
      <c r="G47" s="67"/>
      <c r="H47" s="67"/>
      <c r="I47" s="67"/>
      <c r="J47" s="67"/>
      <c r="K47" s="137"/>
      <c r="L47" s="67"/>
      <c r="M47" s="67"/>
      <c r="N47" s="67"/>
      <c r="O47" s="67"/>
      <c r="P47" s="82"/>
      <c r="Q47" s="82"/>
      <c r="R47" s="82"/>
      <c r="S47" s="82"/>
      <c r="T47" s="82"/>
      <c r="U47" s="82"/>
      <c r="V47" s="82"/>
      <c r="W47" s="82"/>
      <c r="X47" s="114"/>
      <c r="Y47" s="114"/>
      <c r="Z47" s="114"/>
      <c r="AA47" s="114"/>
      <c r="AB47" s="114"/>
      <c r="AC47" s="114"/>
      <c r="AD47" s="114"/>
      <c r="AE47" s="114"/>
      <c r="AF47" s="236"/>
      <c r="AG47" s="114"/>
      <c r="AH47" s="114"/>
      <c r="AI47" s="114"/>
      <c r="AJ47" s="114"/>
      <c r="AK47" s="137"/>
      <c r="AL47" s="137"/>
      <c r="AM47" s="67"/>
      <c r="AN47" s="82"/>
      <c r="AO47" s="81"/>
      <c r="AP47" s="81"/>
      <c r="AQ47" s="81"/>
      <c r="AR47" s="81"/>
      <c r="AS47" s="81"/>
      <c r="AT47" s="81"/>
      <c r="AU47" s="81"/>
      <c r="AV47" s="81"/>
      <c r="AW47" s="81"/>
      <c r="AX47" s="168"/>
      <c r="AY47" s="168"/>
      <c r="AZ47" s="221"/>
      <c r="BA47" s="221"/>
      <c r="BC47" s="81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</row>
    <row r="48" spans="1:83" s="17" customFormat="1" x14ac:dyDescent="0.25">
      <c r="A48" s="67"/>
      <c r="B48" s="67"/>
      <c r="C48" s="67"/>
      <c r="D48" s="67"/>
      <c r="E48" s="82"/>
      <c r="F48" s="67"/>
      <c r="G48" s="67"/>
      <c r="H48" s="67"/>
      <c r="I48" s="67"/>
      <c r="J48" s="67"/>
      <c r="K48" s="13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114"/>
      <c r="Y48" s="114"/>
      <c r="Z48" s="114"/>
      <c r="AA48" s="114"/>
      <c r="AB48" s="114"/>
      <c r="AC48" s="114"/>
      <c r="AD48" s="114"/>
      <c r="AE48" s="114"/>
      <c r="AF48" s="236"/>
      <c r="AG48" s="114"/>
      <c r="AH48" s="114"/>
      <c r="AI48" s="114"/>
      <c r="AJ48" s="114"/>
      <c r="AK48" s="137"/>
      <c r="AL48" s="137"/>
      <c r="AM48" s="67"/>
      <c r="AN48" s="67"/>
      <c r="AO48" s="81"/>
      <c r="AP48" s="81"/>
      <c r="AQ48" s="81"/>
      <c r="AR48" s="81"/>
      <c r="AS48" s="81"/>
      <c r="AT48" s="81"/>
      <c r="AU48" s="81"/>
      <c r="AV48" s="81"/>
      <c r="AW48" s="81"/>
      <c r="AX48" s="168"/>
      <c r="AY48" s="168"/>
      <c r="AZ48" s="137"/>
      <c r="BA48" s="137"/>
      <c r="BC48" s="81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spans="1:83" s="17" customForma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13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114"/>
      <c r="Y49" s="114"/>
      <c r="Z49" s="114"/>
      <c r="AA49" s="114"/>
      <c r="AB49" s="114"/>
      <c r="AC49" s="114"/>
      <c r="AD49" s="114"/>
      <c r="AE49" s="114"/>
      <c r="AF49" s="236"/>
      <c r="AG49" s="114"/>
      <c r="AH49" s="114"/>
      <c r="AI49" s="114"/>
      <c r="AJ49" s="114"/>
      <c r="AK49" s="137"/>
      <c r="AL49" s="137"/>
      <c r="AM49" s="67"/>
      <c r="AN49" s="67"/>
      <c r="AO49" s="81"/>
      <c r="AP49" s="81"/>
      <c r="AQ49" s="81"/>
      <c r="AR49" s="81"/>
      <c r="AS49" s="81"/>
      <c r="AT49" s="81"/>
      <c r="AU49" s="81"/>
      <c r="AV49" s="81"/>
      <c r="AW49" s="81"/>
      <c r="AX49" s="168"/>
      <c r="AY49" s="168"/>
      <c r="AZ49" s="137"/>
      <c r="BA49" s="137"/>
      <c r="BC49" s="81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1:83" s="17" customForma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137"/>
      <c r="L50" s="67"/>
      <c r="M50" s="82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114"/>
      <c r="Y50" s="114"/>
      <c r="Z50" s="114"/>
      <c r="AA50" s="114"/>
      <c r="AB50" s="114"/>
      <c r="AC50" s="114"/>
      <c r="AD50" s="114"/>
      <c r="AE50" s="114"/>
      <c r="AF50" s="236"/>
      <c r="AG50" s="114"/>
      <c r="AH50" s="114"/>
      <c r="AI50" s="114"/>
      <c r="AJ50" s="114"/>
      <c r="AK50" s="137"/>
      <c r="AL50" s="137"/>
      <c r="AM50" s="67"/>
      <c r="AN50" s="67"/>
      <c r="AO50" s="81"/>
      <c r="AP50" s="81"/>
      <c r="AQ50" s="81"/>
      <c r="AR50" s="81"/>
      <c r="AS50" s="81"/>
      <c r="AT50" s="81"/>
      <c r="AU50" s="81"/>
      <c r="AV50" s="81"/>
      <c r="AW50" s="81"/>
      <c r="AX50" s="168"/>
      <c r="AY50" s="168"/>
      <c r="AZ50" s="137"/>
      <c r="BA50" s="137"/>
      <c r="BC50" s="81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1:83" s="17" customForma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13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114"/>
      <c r="Y51" s="114"/>
      <c r="Z51" s="114"/>
      <c r="AA51" s="114"/>
      <c r="AB51" s="114"/>
      <c r="AC51" s="114"/>
      <c r="AD51" s="114"/>
      <c r="AE51" s="114"/>
      <c r="AF51" s="236"/>
      <c r="AG51" s="114"/>
      <c r="AH51" s="114"/>
      <c r="AI51" s="114"/>
      <c r="AJ51" s="114"/>
      <c r="AK51" s="137"/>
      <c r="AL51" s="137"/>
      <c r="AM51" s="67"/>
      <c r="AN51" s="67"/>
      <c r="AO51" s="81"/>
      <c r="AP51" s="81"/>
      <c r="AQ51" s="81"/>
      <c r="AR51" s="81"/>
      <c r="AS51" s="81"/>
      <c r="AT51" s="81"/>
      <c r="AU51" s="81"/>
      <c r="AV51" s="81"/>
      <c r="AW51" s="81"/>
      <c r="AX51" s="168"/>
      <c r="AY51" s="168"/>
      <c r="AZ51" s="137"/>
      <c r="BA51" s="137"/>
      <c r="BC51" s="8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s="17" customForma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13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114"/>
      <c r="Y52" s="114"/>
      <c r="Z52" s="114"/>
      <c r="AA52" s="114"/>
      <c r="AB52" s="114"/>
      <c r="AC52" s="114"/>
      <c r="AD52" s="114"/>
      <c r="AE52" s="114"/>
      <c r="AF52" s="236"/>
      <c r="AG52" s="114"/>
      <c r="AH52" s="114"/>
      <c r="AI52" s="114"/>
      <c r="AJ52" s="114"/>
      <c r="AK52" s="137"/>
      <c r="AL52" s="137"/>
      <c r="AM52" s="67"/>
      <c r="AN52" s="67"/>
      <c r="AO52" s="81"/>
      <c r="AP52" s="81"/>
      <c r="AQ52" s="81"/>
      <c r="AR52" s="81"/>
      <c r="AS52" s="81"/>
      <c r="AT52" s="81"/>
      <c r="AU52" s="81"/>
      <c r="AV52" s="81"/>
      <c r="AW52" s="81"/>
      <c r="AX52" s="168"/>
      <c r="AY52" s="168"/>
      <c r="AZ52" s="137"/>
      <c r="BA52" s="137"/>
      <c r="BC52" s="81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s="17" customForma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13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114"/>
      <c r="Y53" s="114"/>
      <c r="Z53" s="114"/>
      <c r="AA53" s="114"/>
      <c r="AB53" s="114"/>
      <c r="AC53" s="114"/>
      <c r="AD53" s="114"/>
      <c r="AE53" s="114"/>
      <c r="AF53" s="236"/>
      <c r="AG53" s="114"/>
      <c r="AH53" s="114"/>
      <c r="AI53" s="114"/>
      <c r="AJ53" s="114"/>
      <c r="AK53" s="137"/>
      <c r="AL53" s="137"/>
      <c r="AM53" s="67"/>
      <c r="AN53" s="67"/>
      <c r="AO53" s="81"/>
      <c r="AP53" s="81"/>
      <c r="AQ53" s="81"/>
      <c r="AR53" s="81"/>
      <c r="AS53" s="81"/>
      <c r="AT53" s="81"/>
      <c r="AU53" s="81"/>
      <c r="AV53" s="81"/>
      <c r="AW53" s="81"/>
      <c r="AX53" s="168"/>
      <c r="AY53" s="168"/>
      <c r="AZ53" s="137"/>
      <c r="BA53" s="137"/>
      <c r="BC53" s="81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s="17" customForma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13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114"/>
      <c r="Y54" s="114"/>
      <c r="Z54" s="114"/>
      <c r="AA54" s="114"/>
      <c r="AB54" s="114"/>
      <c r="AC54" s="114"/>
      <c r="AD54" s="114"/>
      <c r="AE54" s="114"/>
      <c r="AF54" s="236"/>
      <c r="AG54" s="114"/>
      <c r="AH54" s="114"/>
      <c r="AI54" s="114"/>
      <c r="AJ54" s="114"/>
      <c r="AK54" s="137"/>
      <c r="AL54" s="137"/>
      <c r="AM54" s="67"/>
      <c r="AN54" s="67"/>
      <c r="AO54" s="81"/>
      <c r="AP54" s="81"/>
      <c r="AQ54" s="81"/>
      <c r="AR54" s="81"/>
      <c r="AS54" s="81"/>
      <c r="AT54" s="81"/>
      <c r="AU54" s="81"/>
      <c r="AV54" s="81"/>
      <c r="AW54" s="81"/>
      <c r="AX54" s="168"/>
      <c r="AY54" s="168"/>
      <c r="AZ54" s="137"/>
      <c r="BA54" s="137"/>
      <c r="BC54" s="81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s="17" customForma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13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114"/>
      <c r="Y55" s="114"/>
      <c r="Z55" s="114"/>
      <c r="AA55" s="114"/>
      <c r="AB55" s="114"/>
      <c r="AC55" s="114"/>
      <c r="AD55" s="114"/>
      <c r="AE55" s="114"/>
      <c r="AF55" s="236"/>
      <c r="AG55" s="114"/>
      <c r="AH55" s="114"/>
      <c r="AI55" s="114"/>
      <c r="AJ55" s="114"/>
      <c r="AK55" s="137"/>
      <c r="AL55" s="137"/>
      <c r="AM55" s="67"/>
      <c r="AN55" s="67"/>
      <c r="AO55" s="81"/>
      <c r="AP55" s="81"/>
      <c r="AQ55" s="81"/>
      <c r="AR55" s="81"/>
      <c r="AS55" s="81"/>
      <c r="AT55" s="81"/>
      <c r="AU55" s="81"/>
      <c r="AV55" s="81"/>
      <c r="AW55" s="81"/>
      <c r="AX55" s="168"/>
      <c r="AY55" s="168"/>
      <c r="AZ55" s="137"/>
      <c r="BA55" s="137"/>
      <c r="BC55" s="81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x14ac:dyDescent="0.25">
      <c r="A56" s="67"/>
      <c r="P56" s="67"/>
      <c r="Q56" s="67"/>
      <c r="R56" s="67"/>
      <c r="S56" s="67"/>
      <c r="T56" s="67"/>
      <c r="U56" s="67"/>
      <c r="V56" s="67"/>
      <c r="W56" s="67"/>
      <c r="X56" s="114"/>
      <c r="Y56" s="114"/>
      <c r="Z56" s="114"/>
      <c r="AA56" s="114"/>
      <c r="AB56" s="114"/>
      <c r="AC56" s="114"/>
      <c r="AD56" s="114"/>
      <c r="AE56" s="114"/>
      <c r="AF56" s="236"/>
      <c r="AG56" s="114"/>
      <c r="AH56" s="114"/>
      <c r="AI56" s="114"/>
      <c r="AJ56" s="114"/>
      <c r="AM56" s="67"/>
      <c r="AN56" s="67"/>
      <c r="AO56" s="81"/>
      <c r="AP56" s="81"/>
      <c r="AQ56" s="81"/>
      <c r="AR56" s="81"/>
      <c r="AS56" s="81"/>
      <c r="AT56" s="81"/>
      <c r="AU56" s="81"/>
      <c r="AV56" s="81"/>
      <c r="AW56" s="81"/>
      <c r="AX56" s="168"/>
      <c r="AY56" s="168"/>
      <c r="AZ56" s="137"/>
      <c r="BA56" s="137"/>
      <c r="BC56" s="81"/>
    </row>
    <row r="57" spans="1:83" x14ac:dyDescent="0.25">
      <c r="A57" s="67"/>
      <c r="P57" s="67"/>
      <c r="Q57" s="67"/>
      <c r="R57" s="67"/>
      <c r="S57" s="67"/>
      <c r="T57" s="67"/>
      <c r="U57" s="67"/>
      <c r="V57" s="67"/>
      <c r="W57" s="67"/>
      <c r="X57" s="114"/>
      <c r="Y57" s="114"/>
      <c r="Z57" s="114"/>
      <c r="AA57" s="114"/>
      <c r="AB57" s="114"/>
      <c r="AC57" s="114"/>
      <c r="AD57" s="114"/>
      <c r="AE57" s="114"/>
      <c r="AF57" s="236"/>
      <c r="AG57" s="114"/>
      <c r="AH57" s="114"/>
      <c r="AI57" s="114"/>
      <c r="AJ57" s="114"/>
      <c r="AM57" s="67"/>
      <c r="AN57" s="67"/>
      <c r="AO57" s="81"/>
      <c r="AP57" s="81"/>
      <c r="AQ57" s="81"/>
      <c r="AR57" s="81"/>
      <c r="AS57" s="81"/>
      <c r="AT57" s="81"/>
      <c r="AU57" s="81"/>
      <c r="AV57" s="81"/>
      <c r="AW57" s="81"/>
      <c r="AX57" s="168"/>
      <c r="AY57" s="168"/>
      <c r="AZ57" s="137"/>
      <c r="BA57" s="137"/>
      <c r="BC57" s="81"/>
    </row>
    <row r="58" spans="1:83" x14ac:dyDescent="0.25">
      <c r="A58" s="67"/>
      <c r="P58" s="67"/>
      <c r="Q58" s="67"/>
      <c r="R58" s="67"/>
      <c r="S58" s="67"/>
      <c r="T58" s="67"/>
      <c r="U58" s="67"/>
      <c r="V58" s="67"/>
      <c r="W58" s="67"/>
      <c r="X58" s="114"/>
      <c r="Y58" s="114"/>
      <c r="Z58" s="114"/>
      <c r="AA58" s="114"/>
      <c r="AB58" s="114"/>
      <c r="AC58" s="114"/>
      <c r="AD58" s="114"/>
      <c r="AE58" s="114"/>
      <c r="AF58" s="236"/>
      <c r="AG58" s="114"/>
      <c r="AH58" s="114"/>
      <c r="AI58" s="114"/>
      <c r="AJ58" s="114"/>
      <c r="AM58" s="67"/>
      <c r="AN58" s="67"/>
      <c r="AO58" s="81"/>
      <c r="AP58" s="81"/>
      <c r="AQ58" s="81"/>
      <c r="AR58" s="81"/>
      <c r="AS58" s="81"/>
      <c r="AT58" s="81"/>
      <c r="AU58" s="81"/>
      <c r="AV58" s="81"/>
      <c r="AW58" s="81"/>
      <c r="AX58" s="168"/>
      <c r="AY58" s="168"/>
      <c r="AZ58" s="137"/>
      <c r="BA58" s="137"/>
      <c r="BC58" s="81"/>
    </row>
    <row r="59" spans="1:83" x14ac:dyDescent="0.25">
      <c r="A59" s="67"/>
      <c r="P59" s="67"/>
      <c r="Q59" s="67"/>
      <c r="R59" s="67"/>
      <c r="S59" s="67"/>
      <c r="T59" s="67"/>
      <c r="U59" s="67"/>
      <c r="V59" s="67"/>
      <c r="W59" s="67"/>
      <c r="X59" s="114"/>
      <c r="Y59" s="114"/>
      <c r="Z59" s="114"/>
      <c r="AA59" s="114"/>
      <c r="AB59" s="114"/>
      <c r="AC59" s="114"/>
      <c r="AD59" s="114"/>
      <c r="AE59" s="114"/>
      <c r="AF59" s="236"/>
      <c r="AG59" s="114"/>
      <c r="AH59" s="114"/>
      <c r="AI59" s="114"/>
      <c r="AJ59" s="114"/>
      <c r="AM59" s="67"/>
      <c r="AN59" s="67"/>
      <c r="AO59" s="81"/>
      <c r="AP59" s="81"/>
      <c r="AQ59" s="81"/>
      <c r="AR59" s="81"/>
      <c r="AS59" s="81"/>
      <c r="AT59" s="81"/>
      <c r="AU59" s="81"/>
      <c r="AV59" s="81"/>
      <c r="AW59" s="81"/>
      <c r="AX59" s="168"/>
      <c r="AY59" s="168"/>
      <c r="AZ59" s="137"/>
      <c r="BA59" s="137"/>
      <c r="BC59" s="81"/>
    </row>
    <row r="60" spans="1:83" x14ac:dyDescent="0.25">
      <c r="A60" s="67"/>
      <c r="P60" s="67"/>
      <c r="Q60" s="67"/>
      <c r="R60" s="67"/>
      <c r="S60" s="67"/>
      <c r="T60" s="67"/>
      <c r="U60" s="67"/>
      <c r="V60" s="67"/>
      <c r="W60" s="67"/>
      <c r="X60" s="114"/>
      <c r="Y60" s="114"/>
      <c r="Z60" s="114"/>
      <c r="AA60" s="114"/>
      <c r="AB60" s="114"/>
      <c r="AC60" s="114"/>
      <c r="AD60" s="114"/>
      <c r="AE60" s="114"/>
      <c r="AF60" s="236"/>
      <c r="AG60" s="114"/>
      <c r="AH60" s="114"/>
      <c r="AI60" s="114"/>
      <c r="AJ60" s="114"/>
      <c r="AM60" s="67"/>
      <c r="AN60" s="67"/>
      <c r="AO60" s="81"/>
      <c r="AP60" s="81"/>
      <c r="AQ60" s="81"/>
      <c r="AR60" s="81"/>
      <c r="AS60" s="81"/>
      <c r="AT60" s="81"/>
      <c r="AU60" s="81"/>
      <c r="AV60" s="81"/>
      <c r="AW60" s="81"/>
      <c r="AX60" s="168"/>
      <c r="AY60" s="168"/>
      <c r="AZ60" s="137"/>
      <c r="BA60" s="137"/>
      <c r="BC60" s="81"/>
    </row>
    <row r="61" spans="1:83" x14ac:dyDescent="0.25">
      <c r="A61" s="67"/>
      <c r="P61" s="67"/>
      <c r="Q61" s="67"/>
      <c r="R61" s="67"/>
      <c r="S61" s="67"/>
      <c r="T61" s="67"/>
      <c r="U61" s="67"/>
      <c r="V61" s="67"/>
      <c r="W61" s="67"/>
      <c r="X61" s="114"/>
      <c r="Y61" s="114"/>
      <c r="Z61" s="114"/>
      <c r="AA61" s="114"/>
      <c r="AB61" s="114"/>
      <c r="AC61" s="114"/>
      <c r="AD61" s="114"/>
      <c r="AE61" s="114"/>
      <c r="AF61" s="236"/>
      <c r="AG61" s="114"/>
      <c r="AH61" s="114"/>
      <c r="AI61" s="114"/>
      <c r="AJ61" s="114"/>
      <c r="AM61" s="67"/>
      <c r="AN61" s="67"/>
      <c r="AO61" s="81"/>
      <c r="AP61" s="81"/>
      <c r="AQ61" s="81"/>
      <c r="AR61" s="81"/>
      <c r="AS61" s="81"/>
      <c r="AT61" s="81"/>
      <c r="AU61" s="81"/>
      <c r="AV61" s="81"/>
      <c r="AW61" s="81"/>
      <c r="AX61" s="168"/>
      <c r="AY61" s="168"/>
      <c r="AZ61" s="137"/>
      <c r="BA61" s="137"/>
      <c r="BC61" s="81"/>
    </row>
    <row r="62" spans="1:83" x14ac:dyDescent="0.25">
      <c r="A62" s="67"/>
      <c r="P62" s="67"/>
      <c r="Q62" s="67"/>
      <c r="R62" s="67"/>
      <c r="S62" s="67"/>
      <c r="T62" s="67"/>
      <c r="U62" s="67"/>
      <c r="V62" s="67"/>
      <c r="W62" s="67"/>
      <c r="X62" s="114"/>
      <c r="Y62" s="114"/>
      <c r="Z62" s="114"/>
      <c r="AA62" s="114"/>
      <c r="AB62" s="114"/>
      <c r="AC62" s="114"/>
      <c r="AD62" s="114"/>
      <c r="AE62" s="114"/>
      <c r="AF62" s="236"/>
      <c r="AG62" s="114"/>
      <c r="AH62" s="114"/>
      <c r="AI62" s="114"/>
      <c r="AJ62" s="114"/>
      <c r="AM62" s="67"/>
      <c r="AN62" s="67"/>
      <c r="AO62" s="81"/>
      <c r="AP62" s="81"/>
      <c r="AQ62" s="81"/>
      <c r="AR62" s="81"/>
      <c r="AS62" s="81"/>
      <c r="AT62" s="81"/>
      <c r="AU62" s="81"/>
      <c r="AV62" s="81"/>
      <c r="AW62" s="81"/>
      <c r="AX62" s="168"/>
      <c r="AY62" s="168"/>
      <c r="AZ62" s="137"/>
      <c r="BA62" s="137"/>
      <c r="BC62" s="81"/>
    </row>
    <row r="63" spans="1:83" x14ac:dyDescent="0.25">
      <c r="A63" s="67"/>
      <c r="P63" s="67"/>
      <c r="Q63" s="67"/>
      <c r="R63" s="67"/>
      <c r="S63" s="67"/>
      <c r="T63" s="67"/>
      <c r="U63" s="67"/>
      <c r="V63" s="67"/>
      <c r="W63" s="67"/>
      <c r="X63" s="114"/>
      <c r="Y63" s="114"/>
      <c r="Z63" s="114"/>
      <c r="AA63" s="114"/>
      <c r="AB63" s="114"/>
      <c r="AC63" s="114"/>
      <c r="AD63" s="114"/>
      <c r="AE63" s="114"/>
      <c r="AF63" s="236"/>
      <c r="AG63" s="114"/>
      <c r="AH63" s="114"/>
      <c r="AI63" s="114"/>
      <c r="AJ63" s="114"/>
      <c r="AM63" s="67"/>
      <c r="AN63" s="67"/>
      <c r="AO63" s="81"/>
      <c r="AP63" s="81"/>
      <c r="AQ63" s="81"/>
      <c r="AR63" s="81"/>
      <c r="AS63" s="81"/>
      <c r="AT63" s="81"/>
      <c r="AU63" s="81"/>
      <c r="AV63" s="81"/>
      <c r="AW63" s="81"/>
      <c r="AX63" s="168"/>
      <c r="AY63" s="168"/>
      <c r="AZ63" s="137"/>
      <c r="BA63" s="137"/>
      <c r="BC63" s="81"/>
    </row>
    <row r="64" spans="1:83" x14ac:dyDescent="0.25">
      <c r="A64" s="67"/>
      <c r="P64" s="67"/>
      <c r="Q64" s="67"/>
      <c r="R64" s="67"/>
      <c r="S64" s="67"/>
      <c r="T64" s="67"/>
      <c r="U64" s="67"/>
      <c r="V64" s="67"/>
      <c r="W64" s="67"/>
      <c r="X64" s="114"/>
      <c r="Y64" s="114"/>
      <c r="Z64" s="114"/>
      <c r="AA64" s="114"/>
      <c r="AB64" s="114"/>
      <c r="AC64" s="114"/>
      <c r="AD64" s="114"/>
      <c r="AE64" s="114"/>
      <c r="AF64" s="236"/>
      <c r="AG64" s="114"/>
      <c r="AH64" s="114"/>
      <c r="AI64" s="114"/>
      <c r="AJ64" s="114"/>
      <c r="AM64" s="67"/>
      <c r="AN64" s="67"/>
      <c r="AO64" s="81"/>
      <c r="AP64" s="81"/>
      <c r="AQ64" s="81"/>
      <c r="AR64" s="81"/>
      <c r="AS64" s="81"/>
      <c r="AT64" s="81"/>
      <c r="AU64" s="81"/>
      <c r="AV64" s="81"/>
      <c r="AW64" s="81"/>
      <c r="AX64" s="168"/>
      <c r="AY64" s="168"/>
      <c r="AZ64" s="137"/>
      <c r="BA64" s="137"/>
      <c r="BC64" s="81"/>
    </row>
    <row r="65" spans="1:55" x14ac:dyDescent="0.25">
      <c r="A65" s="67"/>
      <c r="P65" s="67"/>
      <c r="Q65" s="67"/>
      <c r="R65" s="67"/>
      <c r="S65" s="67"/>
      <c r="T65" s="67"/>
      <c r="U65" s="67"/>
      <c r="V65" s="67"/>
      <c r="W65" s="67"/>
      <c r="X65" s="114"/>
      <c r="Y65" s="114"/>
      <c r="Z65" s="114"/>
      <c r="AA65" s="114"/>
      <c r="AB65" s="114"/>
      <c r="AC65" s="114"/>
      <c r="AD65" s="114"/>
      <c r="AE65" s="114"/>
      <c r="AF65" s="236"/>
      <c r="AG65" s="114"/>
      <c r="AH65" s="114"/>
      <c r="AI65" s="114"/>
      <c r="AJ65" s="114"/>
      <c r="AM65" s="67"/>
      <c r="AN65" s="67"/>
      <c r="AO65" s="81"/>
      <c r="AP65" s="81"/>
      <c r="AQ65" s="81"/>
      <c r="AR65" s="81"/>
      <c r="AS65" s="81"/>
      <c r="AT65" s="81"/>
      <c r="AU65" s="81"/>
      <c r="AV65" s="81"/>
      <c r="AW65" s="81"/>
      <c r="AX65" s="168"/>
      <c r="AY65" s="168"/>
      <c r="AZ65" s="137"/>
      <c r="BA65" s="137"/>
      <c r="BC65" s="81"/>
    </row>
    <row r="66" spans="1:55" x14ac:dyDescent="0.25">
      <c r="A66" s="67"/>
      <c r="P66" s="67"/>
      <c r="Q66" s="67"/>
      <c r="R66" s="67"/>
      <c r="S66" s="67"/>
      <c r="T66" s="67"/>
      <c r="U66" s="67"/>
      <c r="V66" s="67"/>
      <c r="W66" s="67"/>
      <c r="X66" s="114"/>
      <c r="Y66" s="114"/>
      <c r="Z66" s="114"/>
      <c r="AA66" s="114"/>
      <c r="AB66" s="114"/>
      <c r="AC66" s="114"/>
      <c r="AD66" s="114"/>
      <c r="AE66" s="114"/>
      <c r="AF66" s="236"/>
      <c r="AG66" s="114"/>
      <c r="AH66" s="114"/>
      <c r="AI66" s="114"/>
      <c r="AJ66" s="114"/>
      <c r="AM66" s="67"/>
      <c r="AN66" s="67"/>
      <c r="AO66" s="81"/>
      <c r="AP66" s="81"/>
      <c r="AQ66" s="81"/>
      <c r="AR66" s="81"/>
      <c r="AS66" s="81"/>
      <c r="AT66" s="81"/>
      <c r="AU66" s="81"/>
      <c r="AV66" s="81"/>
      <c r="AW66" s="81"/>
      <c r="AX66" s="168"/>
      <c r="AY66" s="168"/>
      <c r="AZ66" s="137"/>
      <c r="BA66" s="137"/>
      <c r="BC66" s="81"/>
    </row>
  </sheetData>
  <pageMargins left="0.7" right="0.7" top="0.75" bottom="0.75" header="0.3" footer="0.3"/>
  <pageSetup paperSize="9" scale="79" orientation="landscape" horizontalDpi="4294967295" r:id="rId1"/>
  <ignoredErrors>
    <ignoredError sqref="AO22:AP23 AO14:AP15 AO33:AP33 U3:X3 AP5:AU10 AO16:AU16 AO36:AU38 AT14:AU15 AT22:AU23 BC23 AO9" formulaRange="1"/>
  </ignoredError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C13A1-E5F8-4850-A8BC-959CEAA94E55}">
  <dimension ref="A1"/>
  <sheetViews>
    <sheetView zoomScale="85" zoomScaleNormal="85" workbookViewId="0">
      <selection activeCell="U25" sqref="U25"/>
    </sheetView>
  </sheetViews>
  <sheetFormatPr defaultColWidth="9.140625" defaultRowHeight="15" x14ac:dyDescent="0.25"/>
  <cols>
    <col min="1" max="16384" width="9.140625" style="914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V66"/>
  <sheetViews>
    <sheetView showGridLines="0" topLeftCell="AC10" workbookViewId="0">
      <selection activeCell="AZ4" sqref="AZ4:BA44"/>
    </sheetView>
  </sheetViews>
  <sheetFormatPr defaultColWidth="9.28515625" defaultRowHeight="14.25" x14ac:dyDescent="0.2"/>
  <cols>
    <col min="1" max="1" width="9.28515625" style="15"/>
    <col min="2" max="2" width="38.7109375" style="67" bestFit="1" customWidth="1"/>
    <col min="3" max="3" width="27.28515625" style="67" bestFit="1" customWidth="1"/>
    <col min="4" max="9" width="4.42578125" style="67" bestFit="1" customWidth="1"/>
    <col min="10" max="10" width="4.42578125" style="137" bestFit="1" customWidth="1"/>
    <col min="11" max="11" width="5" style="137" bestFit="1" customWidth="1"/>
    <col min="12" max="12" width="8.5703125" style="67" bestFit="1" customWidth="1"/>
    <col min="13" max="13" width="8.7109375" style="67" bestFit="1" customWidth="1"/>
    <col min="14" max="14" width="4.7109375" style="67" customWidth="1"/>
    <col min="15" max="15" width="6.7109375" style="67" hidden="1" customWidth="1"/>
    <col min="16" max="23" width="6.7109375" style="15" hidden="1" customWidth="1"/>
    <col min="24" max="28" width="6.7109375" style="113" hidden="1" customWidth="1"/>
    <col min="29" max="32" width="6.7109375" style="113" bestFit="1" customWidth="1"/>
    <col min="33" max="36" width="6.7109375" style="235" bestFit="1" customWidth="1"/>
    <col min="37" max="38" width="9.7109375" style="137" bestFit="1" customWidth="1"/>
    <col min="39" max="39" width="4.7109375" style="15" customWidth="1"/>
    <col min="40" max="40" width="6.7109375" style="15" bestFit="1" customWidth="1"/>
    <col min="41" max="49" width="6.7109375" style="41" bestFit="1" customWidth="1"/>
    <col min="50" max="51" width="6.7109375" style="148" bestFit="1" customWidth="1"/>
    <col min="52" max="53" width="9.42578125" style="129" bestFit="1" customWidth="1"/>
    <col min="54" max="54" width="9.28515625" style="67"/>
    <col min="55" max="55" width="10" style="41" bestFit="1" customWidth="1"/>
    <col min="56" max="16384" width="9.28515625" style="67"/>
  </cols>
  <sheetData>
    <row r="1" spans="1:57" x14ac:dyDescent="0.2">
      <c r="B1" s="16" t="s">
        <v>100</v>
      </c>
      <c r="C1" s="17"/>
      <c r="D1" s="17"/>
      <c r="E1" s="18"/>
      <c r="F1" s="17"/>
      <c r="G1" s="17"/>
      <c r="H1" s="17"/>
      <c r="I1" s="17"/>
      <c r="L1" s="17"/>
      <c r="M1" s="17"/>
      <c r="N1" s="15"/>
      <c r="O1" s="17"/>
      <c r="P1" s="19"/>
      <c r="Q1" s="19"/>
      <c r="R1" s="19"/>
      <c r="S1" s="19"/>
      <c r="T1" s="19"/>
      <c r="U1" s="19"/>
      <c r="V1" s="19"/>
      <c r="W1" s="19"/>
      <c r="X1" s="110"/>
      <c r="Y1" s="110"/>
      <c r="Z1" s="110"/>
      <c r="AA1" s="110"/>
      <c r="AB1" s="110"/>
      <c r="AC1" s="110"/>
      <c r="AD1" s="110"/>
      <c r="AE1" s="110"/>
      <c r="AF1" s="110"/>
      <c r="AG1" s="233"/>
      <c r="AH1" s="233"/>
      <c r="AI1" s="233"/>
      <c r="AJ1" s="233"/>
      <c r="AO1" s="66"/>
      <c r="AP1" s="66"/>
      <c r="AQ1" s="66"/>
      <c r="AR1" s="66"/>
      <c r="AS1" s="66"/>
      <c r="AT1" s="66"/>
      <c r="AU1" s="66"/>
      <c r="AV1" s="66"/>
      <c r="AW1" s="66"/>
      <c r="AX1" s="238"/>
      <c r="AY1" s="238"/>
      <c r="AZ1" s="220"/>
      <c r="BA1" s="220"/>
      <c r="BC1" s="66"/>
    </row>
    <row r="2" spans="1:57" s="180" customFormat="1" ht="33.75" x14ac:dyDescent="0.25">
      <c r="A2" s="178"/>
      <c r="B2" s="203" t="s">
        <v>35</v>
      </c>
      <c r="C2" s="201"/>
      <c r="D2" s="202">
        <v>2013</v>
      </c>
      <c r="E2" s="202">
        <v>2014</v>
      </c>
      <c r="F2" s="202">
        <v>2015</v>
      </c>
      <c r="G2" s="202">
        <v>2016</v>
      </c>
      <c r="H2" s="202">
        <v>2017</v>
      </c>
      <c r="I2" s="202">
        <v>2018</v>
      </c>
      <c r="J2" s="223">
        <v>2019</v>
      </c>
      <c r="K2" s="223" t="s">
        <v>84</v>
      </c>
      <c r="L2" s="204" t="s">
        <v>85</v>
      </c>
      <c r="M2" s="204" t="s">
        <v>86</v>
      </c>
      <c r="N2" s="203"/>
      <c r="O2" s="185" t="s">
        <v>20</v>
      </c>
      <c r="P2" s="185" t="s">
        <v>34</v>
      </c>
      <c r="Q2" s="185" t="s">
        <v>45</v>
      </c>
      <c r="R2" s="185" t="s">
        <v>46</v>
      </c>
      <c r="S2" s="185" t="s">
        <v>48</v>
      </c>
      <c r="T2" s="185" t="s">
        <v>49</v>
      </c>
      <c r="U2" s="185" t="s">
        <v>53</v>
      </c>
      <c r="V2" s="185" t="s">
        <v>54</v>
      </c>
      <c r="W2" s="185" t="s">
        <v>55</v>
      </c>
      <c r="X2" s="185" t="s">
        <v>56</v>
      </c>
      <c r="Y2" s="185" t="s">
        <v>60</v>
      </c>
      <c r="Z2" s="185" t="s">
        <v>61</v>
      </c>
      <c r="AA2" s="185" t="s">
        <v>62</v>
      </c>
      <c r="AB2" s="185" t="s">
        <v>63</v>
      </c>
      <c r="AC2" s="185" t="s">
        <v>67</v>
      </c>
      <c r="AD2" s="185" t="s">
        <v>70</v>
      </c>
      <c r="AE2" s="185" t="s">
        <v>74</v>
      </c>
      <c r="AF2" s="185" t="s">
        <v>80</v>
      </c>
      <c r="AG2" s="234" t="s">
        <v>82</v>
      </c>
      <c r="AH2" s="234" t="s">
        <v>88</v>
      </c>
      <c r="AI2" s="234" t="s">
        <v>89</v>
      </c>
      <c r="AJ2" s="234" t="s">
        <v>87</v>
      </c>
      <c r="AK2" s="204" t="s">
        <v>98</v>
      </c>
      <c r="AL2" s="204" t="s">
        <v>99</v>
      </c>
      <c r="AM2" s="205"/>
      <c r="AN2" s="201" t="s">
        <v>39</v>
      </c>
      <c r="AO2" s="201" t="s">
        <v>40</v>
      </c>
      <c r="AP2" s="201" t="s">
        <v>47</v>
      </c>
      <c r="AQ2" s="201" t="s">
        <v>50</v>
      </c>
      <c r="AR2" s="201" t="s">
        <v>57</v>
      </c>
      <c r="AS2" s="201" t="s">
        <v>59</v>
      </c>
      <c r="AT2" s="201" t="s">
        <v>64</v>
      </c>
      <c r="AU2" s="201" t="s">
        <v>66</v>
      </c>
      <c r="AV2" s="201" t="s">
        <v>71</v>
      </c>
      <c r="AW2" s="201" t="s">
        <v>81</v>
      </c>
      <c r="AX2" s="239" t="s">
        <v>93</v>
      </c>
      <c r="AY2" s="239" t="s">
        <v>94</v>
      </c>
      <c r="AZ2" s="204" t="s">
        <v>95</v>
      </c>
      <c r="BA2" s="204" t="s">
        <v>96</v>
      </c>
      <c r="BB2" s="206"/>
      <c r="BC2" s="207" t="s">
        <v>69</v>
      </c>
      <c r="BD2" s="179"/>
      <c r="BE2" s="12"/>
    </row>
    <row r="3" spans="1:57" x14ac:dyDescent="0.2">
      <c r="B3" s="128" t="s">
        <v>33</v>
      </c>
      <c r="C3" s="130"/>
      <c r="D3" s="186"/>
      <c r="E3" s="186"/>
      <c r="F3" s="186"/>
      <c r="G3" s="186"/>
      <c r="H3" s="186"/>
      <c r="I3" s="186"/>
      <c r="J3" s="224"/>
      <c r="K3" s="224"/>
      <c r="L3" s="129"/>
      <c r="M3" s="129"/>
      <c r="N3" s="129"/>
      <c r="P3" s="208"/>
      <c r="Q3" s="208"/>
      <c r="R3" s="208"/>
      <c r="S3" s="208"/>
      <c r="T3" s="208"/>
      <c r="U3" s="208"/>
      <c r="V3" s="208"/>
      <c r="W3" s="208"/>
      <c r="X3" s="209"/>
      <c r="Y3" s="209"/>
      <c r="Z3" s="209"/>
      <c r="AA3" s="209"/>
      <c r="AB3" s="209"/>
      <c r="AC3" s="209"/>
      <c r="AD3" s="209"/>
      <c r="AE3" s="209"/>
      <c r="AF3" s="209"/>
      <c r="AG3" s="132"/>
      <c r="AH3" s="132"/>
      <c r="AI3" s="132"/>
      <c r="AJ3" s="132"/>
      <c r="AK3" s="129"/>
      <c r="AL3" s="218"/>
      <c r="AM3" s="219"/>
      <c r="AN3" s="131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222"/>
      <c r="BA3" s="222"/>
      <c r="BC3" s="12"/>
    </row>
    <row r="4" spans="1:57" s="68" customFormat="1" x14ac:dyDescent="0.2">
      <c r="A4" s="24"/>
      <c r="B4" s="133" t="s">
        <v>24</v>
      </c>
      <c r="C4" s="69"/>
      <c r="D4" s="187">
        <f>'Table 1 (Q4''19)'!D4/32.15075</f>
        <v>188.79808402603359</v>
      </c>
      <c r="E4" s="187">
        <f>'Table 1 (Q4''19)'!E4/32.15075</f>
        <v>151.00736374734649</v>
      </c>
      <c r="F4" s="187">
        <f>'Table 1 (Q4''19)'!F4/32.15075</f>
        <v>191.59739663926968</v>
      </c>
      <c r="G4" s="187">
        <f>'Table 1 (Q4''19)'!G4/32.15075</f>
        <v>187.70946245421956</v>
      </c>
      <c r="H4" s="187">
        <f>'Table 1 (Q4''19)'!H4/32.15075</f>
        <v>190.50877506745564</v>
      </c>
      <c r="I4" s="187">
        <f>'Table 1 (Q4''19)'!I4/32.15075</f>
        <v>190.35325770005363</v>
      </c>
      <c r="J4" s="187">
        <f>'Table 1 (Q4''19)'!J4/32.15075</f>
        <v>189.555731061681</v>
      </c>
      <c r="K4" s="187">
        <f>'Table 1 (Q4''19)'!K4/32.15075</f>
        <v>187.95829024206276</v>
      </c>
      <c r="L4" s="182">
        <f>IF(ISERROR(J4/I4),"N/M",IF((J4-I4)/ABS(I4)&gt;300%,"&gt;300%",IF((J4-I4)/ABS(I4)&lt;-300%,"&lt;-300%",(J4-I4)/ABS(I4))))</f>
        <v>-4.1897188837677875E-3</v>
      </c>
      <c r="M4" s="182">
        <f>IF(ISERROR(K4/J4),"N/M",IF((K4-J4)/ABS(J4)&gt;300%,"&gt;300%",IF((K4-J4)/ABS(J4)&lt;-300%,"&lt;-300%",(K4-J4)/ABS(J4))))</f>
        <v>-8.4272884321204659E-3</v>
      </c>
      <c r="N4" s="100"/>
      <c r="O4" s="187">
        <f t="shared" ref="O4" si="0">SUM(O5:O9)</f>
        <v>40.901067626727219</v>
      </c>
      <c r="P4" s="187">
        <f t="shared" ref="P4:W4" si="1">SUM(P5:P9)</f>
        <v>44.011414974767298</v>
      </c>
      <c r="Q4" s="187">
        <f t="shared" si="1"/>
        <v>42.300723933345253</v>
      </c>
      <c r="R4" s="187">
        <f t="shared" si="1"/>
        <v>48.054866527219424</v>
      </c>
      <c r="S4" s="187">
        <f t="shared" si="1"/>
        <v>51.476248610063521</v>
      </c>
      <c r="T4" s="187">
        <f t="shared" si="1"/>
        <v>50.2321096708475</v>
      </c>
      <c r="U4" s="187">
        <f t="shared" si="1"/>
        <v>39.50141132010917</v>
      </c>
      <c r="V4" s="187">
        <f t="shared" si="1"/>
        <v>51.320731242661523</v>
      </c>
      <c r="W4" s="187">
        <f t="shared" si="1"/>
        <v>50.387627038249491</v>
      </c>
      <c r="X4" s="187">
        <f>SUM(X5:X9)</f>
        <v>46.344175485797372</v>
      </c>
      <c r="Y4" s="187">
        <f t="shared" ref="Y4:AB4" si="2">SUM(Y5:Y9)</f>
        <v>44.322449709571309</v>
      </c>
      <c r="Z4" s="187">
        <f t="shared" si="2"/>
        <v>48.365901262023428</v>
      </c>
      <c r="AA4" s="187">
        <f t="shared" si="2"/>
        <v>48.676935996827446</v>
      </c>
      <c r="AB4" s="187">
        <f t="shared" si="2"/>
        <v>49.143488099033462</v>
      </c>
      <c r="AC4" s="187">
        <f>'Table 1 (Q4''19)'!AC4/32.15075</f>
        <v>40.434515524521196</v>
      </c>
      <c r="AD4" s="187">
        <f>'Table 1 (Q4''19)'!AD4/32.15075</f>
        <v>49.921074936043482</v>
      </c>
      <c r="AE4" s="187">
        <f>'Table 1 (Q4''19)'!AE4/32.15075</f>
        <v>51.787283344867532</v>
      </c>
      <c r="AF4" s="187">
        <f>'Table 1 (Q4''19)'!AF4/32.15075</f>
        <v>48.676935996827446</v>
      </c>
      <c r="AG4" s="69">
        <f>'Table 1 (Q4''19)'!AG4/32.15075</f>
        <v>41.044782361706581</v>
      </c>
      <c r="AH4" s="69">
        <f>'Table 1 (Q4''19)'!AH4/32.15075</f>
        <v>51.788156425007621</v>
      </c>
      <c r="AI4" s="69">
        <f>'Table 1 (Q4''19)'!AI4/32.15075</f>
        <v>47.600327023599057</v>
      </c>
      <c r="AJ4" s="69">
        <f>'Table 1 (Q4''19)'!AJ4/32.15075</f>
        <v>49.122465251367707</v>
      </c>
      <c r="AK4" s="182">
        <f>IF(ISERROR(AJ4/AF4),"N/M",IF((AJ4-AF4)/ABS(AF4)&gt;300%,"&gt;300%",IF((AJ4-AF4)/ABS(AF4)&lt;-300%,"&lt;-300%",(AJ4-AF4)/ABS(AF4))))</f>
        <v>9.1527793485049903E-3</v>
      </c>
      <c r="AL4" s="182">
        <f>IF(ISERROR(AJ4/AI4),"N/M",IF((AJ4-AI4)/ABS(AI4)&gt;300%,"&gt;300%",IF((AJ4-AI4)/ABS(AI4)&lt;-300%,"&lt;-300%",(AJ4-AI4)/ABS(AI4))))</f>
        <v>3.1977474167646201E-2</v>
      </c>
      <c r="AM4" s="134"/>
      <c r="AN4" s="69">
        <f>'Table 1 (Q4''19)'!AN4/32.15075</f>
        <v>66.094881145851957</v>
      </c>
      <c r="AO4" s="69">
        <f>'Table 1 (Q4''19)'!AO4/32.15075</f>
        <v>84.912482601494517</v>
      </c>
      <c r="AP4" s="69">
        <f>'Table 1 (Q4''19)'!AP4/32.15075</f>
        <v>90.355590460564684</v>
      </c>
      <c r="AQ4" s="69">
        <f>'Table 1 (Q4''19)'!AQ4/32.15075</f>
        <v>101.70835828091101</v>
      </c>
      <c r="AR4" s="69">
        <f>'Table 1 (Q4''19)'!AR4/32.15075</f>
        <v>90.822142562770694</v>
      </c>
      <c r="AS4" s="69">
        <f>'Table 1 (Q4''19)'!AS4/32.15075</f>
        <v>96.73180252404687</v>
      </c>
      <c r="AT4" s="69">
        <f>'Table 1 (Q4''19)'!AT4/32.15075</f>
        <v>92.688350971594744</v>
      </c>
      <c r="AU4" s="69">
        <f>'Table 1 (Q4''19)'!AU4/32.15075</f>
        <v>97.820424095860901</v>
      </c>
      <c r="AV4" s="69">
        <f>'Table 1 (Q4''19)'!AV4/32.15075</f>
        <v>90.355590460564684</v>
      </c>
      <c r="AW4" s="69">
        <f>'Table 1 (Q4''19)'!AW4/32.15075</f>
        <v>100.46421934169497</v>
      </c>
      <c r="AX4" s="69">
        <f>'Table 1 (Q4''19)'!AX4/32.15075</f>
        <v>92.832938786714209</v>
      </c>
      <c r="AY4" s="69">
        <f>'Table 1 (Q4''19)'!AY4/32.15075</f>
        <v>96.722792274966764</v>
      </c>
      <c r="AZ4" s="182">
        <f>IF(ISERROR(AY4/AW4),"N/M",IF((AY4-AW4)/ABS(AW4)&gt;300%,"&gt;300%",IF((AY4-AW4)/ABS(AW4)&lt;-300%,"&lt;-300%",(AY4-AW4)/ABS(AW4))))</f>
        <v>-3.724138893672195E-2</v>
      </c>
      <c r="BA4" s="182">
        <f>IF(ISERROR(AY4/AX4),"N/M",IF((AY4-AX4)/ABS(AX4)&gt;300%,"&gt;300%",IF((AY4-AX4)/ABS(AX4)&lt;-300%,"&lt;-300%",(AY4-AX4)/ABS(AX4))))</f>
        <v>4.1901651925396674E-2</v>
      </c>
      <c r="BB4" s="103"/>
      <c r="BC4" s="9">
        <f>SUM(BC5:BC9)</f>
        <v>189.55573106168097</v>
      </c>
      <c r="BD4" s="103"/>
    </row>
    <row r="5" spans="1:57" s="68" customFormat="1" x14ac:dyDescent="0.2">
      <c r="A5" s="15"/>
      <c r="B5" s="117"/>
      <c r="C5" s="117" t="s">
        <v>0</v>
      </c>
      <c r="D5" s="188">
        <f>'Table 1 (Q4''19)'!D5/32.15075</f>
        <v>135.45562700714601</v>
      </c>
      <c r="E5" s="188">
        <f>'Table 1 (Q4''19)'!E5/32.15075</f>
        <v>96.887319891448868</v>
      </c>
      <c r="F5" s="188">
        <f>'Table 1 (Q4''19)'!F5/32.15075</f>
        <v>139.34356119219612</v>
      </c>
      <c r="G5" s="188">
        <f>'Table 1 (Q4''19)'!G5/32.15075</f>
        <v>132.34527965910593</v>
      </c>
      <c r="H5" s="188">
        <f>'Table 1 (Q4''19)'!H5/32.15075</f>
        <v>136.23321384415604</v>
      </c>
      <c r="I5" s="188">
        <f>'Table 1 (Q4''19)'!I5/32.15075</f>
        <v>139.03252645739212</v>
      </c>
      <c r="J5" s="226">
        <f>'Table 1 (Q4''19)'!J5/32.15075</f>
        <v>136.92091197040691</v>
      </c>
      <c r="K5" s="226">
        <f>'Table 1 (Q4''19)'!K5/32.15075</f>
        <v>134.7402471170968</v>
      </c>
      <c r="L5" s="183">
        <f t="shared" ref="L5:M11" si="3">IF(ISERROR(J5/I5),"N/M",IF((J5-I5)/ABS(I5)&gt;300%,"&gt;300%",IF((J5-I5)/ABS(I5)&lt;-300%,"&lt;-300%",(J5-I5)/ABS(I5))))</f>
        <v>-1.5187917106809843E-2</v>
      </c>
      <c r="M5" s="72">
        <f t="shared" si="3"/>
        <v>-1.5926455805241924E-2</v>
      </c>
      <c r="N5" s="100"/>
      <c r="O5" s="196">
        <f>'Table 1 (Q4''19)'!O5/32.15075</f>
        <v>27.060021927948803</v>
      </c>
      <c r="P5" s="196">
        <f>'Table 1 (Q4''19)'!P5/32.15075</f>
        <v>30.481404010792904</v>
      </c>
      <c r="Q5" s="196">
        <f>'Table 1 (Q4''19)'!Q5/32.15075</f>
        <v>29.237265071576868</v>
      </c>
      <c r="R5" s="196">
        <f>'Table 1 (Q4''19)'!R5/32.15075</f>
        <v>35.146925032853041</v>
      </c>
      <c r="S5" s="196">
        <f>'Table 1 (Q4''19)'!S5/32.15075</f>
        <v>37.790720278687118</v>
      </c>
      <c r="T5" s="196">
        <f>'Table 1 (Q4''19)'!T5/32.15075</f>
        <v>37.168650809079104</v>
      </c>
      <c r="U5" s="196">
        <f>'Table 1 (Q4''19)'!U5/32.15075</f>
        <v>25.193813519124745</v>
      </c>
      <c r="V5" s="196">
        <f>'Table 1 (Q4''19)'!V5/32.15075</f>
        <v>37.324168176481109</v>
      </c>
      <c r="W5" s="196">
        <f>'Table 1 (Q4''19)'!W5/32.15075</f>
        <v>36.702098706873088</v>
      </c>
      <c r="X5" s="196">
        <f>'Table 1 (Q4''19)'!X5/32.15075</f>
        <v>33.125199256626985</v>
      </c>
      <c r="Y5" s="196">
        <f>'Table 1 (Q4''19)'!Y5/32.15075</f>
        <v>32.036577684812947</v>
      </c>
      <c r="Z5" s="196">
        <f>'Table 1 (Q4''19)'!Z5/32.15075</f>
        <v>34.05830346103901</v>
      </c>
      <c r="AA5" s="196">
        <f>'Table 1 (Q4''19)'!AA5/32.15075</f>
        <v>35.457959767657051</v>
      </c>
      <c r="AB5" s="196">
        <f>'Table 1 (Q4''19)'!AB5/32.15075</f>
        <v>34.524855563245026</v>
      </c>
      <c r="AC5" s="196">
        <f>'Table 1 (Q4''19)'!AC5/32.15075</f>
        <v>28.459678234566844</v>
      </c>
      <c r="AD5" s="196">
        <f>'Table 1 (Q4''19)'!AD5/32.15075</f>
        <v>36.080029237265066</v>
      </c>
      <c r="AE5" s="196">
        <f>'Table 1 (Q4''19)'!AE5/32.15075</f>
        <v>38.257272380893134</v>
      </c>
      <c r="AF5" s="196">
        <f>'Table 1 (Q4''19)'!AF5/32.15075</f>
        <v>36.391063972069077</v>
      </c>
      <c r="AG5" s="71">
        <f>'Table 1 (Q4''19)'!AG5/32.15075</f>
        <v>27.171400356134772</v>
      </c>
      <c r="AH5" s="71">
        <f>'Table 1 (Q4''19)'!AH5/32.15075</f>
        <v>37.880699284381322</v>
      </c>
      <c r="AI5" s="71">
        <f>'Table 1 (Q4''19)'!AI5/32.15075</f>
        <v>34.884665677617029</v>
      </c>
      <c r="AJ5" s="73">
        <f>'Table 1 (Q4''19)'!AJ5/32.15075</f>
        <v>36.984146652273765</v>
      </c>
      <c r="AK5" s="72">
        <f t="shared" ref="AK5:AK11" si="4">IF(ISERROR(AJ5/AF5),"N/M",IF((AJ5-AF5)/ABS(AF5)&gt;300%,"&gt;300%",IF((AJ5-AF5)/ABS(AF5)&lt;-300%,"&lt;-300%",(AJ5-AF5)/ABS(AF5))))</f>
        <v>1.6297481179992201E-2</v>
      </c>
      <c r="AL5" s="72">
        <f t="shared" ref="AL5:AL11" si="5">IF(ISERROR(AJ5/AI5),"N/M",IF((AJ5-AI5)/ABS(AI5)&gt;300%,"&gt;300%",IF((AJ5-AI5)/ABS(AI5)&lt;-300%,"&lt;-300%",(AJ5-AI5)/ABS(AI5))))</f>
        <v>6.0183491338540215E-2</v>
      </c>
      <c r="AM5" s="135"/>
      <c r="AN5" s="73">
        <f>'Table 1 (Q4''19)'!AN5/32.15075</f>
        <v>39.345893952707165</v>
      </c>
      <c r="AO5" s="73">
        <f>'Table 1 (Q4''19)'!AO5/32.15075</f>
        <v>57.541425938741703</v>
      </c>
      <c r="AP5" s="73">
        <f>'Table 1 (Q4''19)'!AP5/32.15075</f>
        <v>64.384190104429905</v>
      </c>
      <c r="AQ5" s="73">
        <f>'Table 1 (Q4''19)'!AQ5/32.15075</f>
        <v>74.959371087766215</v>
      </c>
      <c r="AR5" s="73">
        <f>'Table 1 (Q4''19)'!AR5/32.15075</f>
        <v>62.517981695605854</v>
      </c>
      <c r="AS5" s="73">
        <f>'Table 1 (Q4''19)'!AS5/32.15075</f>
        <v>69.827297963500072</v>
      </c>
      <c r="AT5" s="73">
        <f>'Table 1 (Q4''19)'!AT5/32.15075</f>
        <v>66.094881145851957</v>
      </c>
      <c r="AU5" s="73">
        <f>'Table 1 (Q4''19)'!AU5/32.15075</f>
        <v>69.982815330902071</v>
      </c>
      <c r="AV5" s="73">
        <f>'Table 1 (Q4''19)'!AV5/32.15075</f>
        <v>64.539707471831917</v>
      </c>
      <c r="AW5" s="73">
        <f>'Table 1 (Q4''19)'!AW5/32.15075</f>
        <v>74.648336352962218</v>
      </c>
      <c r="AX5" s="73">
        <f>'Table 1 (Q4''19)'!AX5/32.15075</f>
        <v>65.052099640516104</v>
      </c>
      <c r="AY5" s="73">
        <f>'Table 1 (Q4''19)'!AY5/32.15075</f>
        <v>71.868812329890787</v>
      </c>
      <c r="AZ5" s="72">
        <f t="shared" ref="AZ5:AZ11" si="6">IF(ISERROR(AY5/AW5),"N/M",IF((AY5-AW5)/ABS(AW5)&gt;300%,"&gt;300%",IF((AY5-AW5)/ABS(AW5)&lt;-300%,"&lt;-300%",(AY5-AW5)/ABS(AW5))))</f>
        <v>-3.7234909160318255E-2</v>
      </c>
      <c r="BA5" s="72">
        <f t="shared" ref="BA5:BA11" si="7">IF(ISERROR(AY5/AX5),"N/M",IF((AY5-AX5)/ABS(AX5)&gt;300%,"&gt;300%",IF((AY5-AX5)/ABS(AX5)&lt;-300%,"&lt;-300%",(AY5-AX5)/ABS(AX5))))</f>
        <v>0.10478851147072062</v>
      </c>
      <c r="BB5" s="103"/>
      <c r="BC5" s="13">
        <f>SUM(AG5:AJ5)</f>
        <v>136.92091197040691</v>
      </c>
      <c r="BD5" s="103"/>
    </row>
    <row r="6" spans="1:57" x14ac:dyDescent="0.2">
      <c r="B6" s="117"/>
      <c r="C6" s="117" t="s">
        <v>8</v>
      </c>
      <c r="D6" s="188">
        <f>'Table 1 (Q4''19)'!D6/32.15075</f>
        <v>12.596906759562373</v>
      </c>
      <c r="E6" s="188">
        <f>'Table 1 (Q4''19)'!E6/32.15075</f>
        <v>12.596906759562373</v>
      </c>
      <c r="F6" s="188">
        <f>'Table 1 (Q4''19)'!F6/32.15075</f>
        <v>12.596906759562373</v>
      </c>
      <c r="G6" s="188">
        <f>'Table 1 (Q4''19)'!G6/32.15075</f>
        <v>15.240702005396452</v>
      </c>
      <c r="H6" s="188">
        <f>'Table 1 (Q4''19)'!H6/32.15075</f>
        <v>14.929667270592443</v>
      </c>
      <c r="I6" s="188">
        <f>'Table 1 (Q4''19)'!I6/32.15075</f>
        <v>14.463115168386429</v>
      </c>
      <c r="J6" s="226">
        <f>'Table 1 (Q4''19)'!J6/32.15075</f>
        <v>14.155856395262941</v>
      </c>
      <c r="K6" s="226">
        <f>'Table 1 (Q4''19)'!K6/32.15075</f>
        <v>14.711942956229636</v>
      </c>
      <c r="L6" s="72">
        <f t="shared" si="3"/>
        <v>-2.1244301075268774E-2</v>
      </c>
      <c r="M6" s="183">
        <f t="shared" si="3"/>
        <v>3.9283145112490855E-2</v>
      </c>
      <c r="N6" s="100"/>
      <c r="O6" s="196">
        <f>'Table 1 (Q4''19)'!O6/32.15075</f>
        <v>2.9548299806380878</v>
      </c>
      <c r="P6" s="196">
        <f>'Table 1 (Q4''19)'!P6/32.15075</f>
        <v>2.9548299806380878</v>
      </c>
      <c r="Q6" s="196">
        <f>'Table 1 (Q4''19)'!Q6/32.15075</f>
        <v>2.9548299806380878</v>
      </c>
      <c r="R6" s="196">
        <f>'Table 1 (Q4''19)'!R6/32.15075</f>
        <v>2.4882778784320738</v>
      </c>
      <c r="S6" s="196">
        <f>'Table 1 (Q4''19)'!S6/32.15075</f>
        <v>3.5768994502461058</v>
      </c>
      <c r="T6" s="196">
        <f>'Table 1 (Q4''19)'!T6/32.15075</f>
        <v>3.4213820828441013</v>
      </c>
      <c r="U6" s="196">
        <f>'Table 1 (Q4''19)'!U6/32.15075</f>
        <v>4.0434515524521197</v>
      </c>
      <c r="V6" s="196">
        <f>'Table 1 (Q4''19)'!V6/32.15075</f>
        <v>3.7324168176481107</v>
      </c>
      <c r="W6" s="196">
        <f>'Table 1 (Q4''19)'!W6/32.15075</f>
        <v>3.7324168176481107</v>
      </c>
      <c r="X6" s="196">
        <f>'Table 1 (Q4''19)'!X6/32.15075</f>
        <v>3.7324168176481107</v>
      </c>
      <c r="Y6" s="196">
        <f>'Table 1 (Q4''19)'!Y6/32.15075</f>
        <v>3.5768994502461058</v>
      </c>
      <c r="Z6" s="196">
        <f>'Table 1 (Q4''19)'!Z6/32.15075</f>
        <v>3.8879341850501152</v>
      </c>
      <c r="AA6" s="196">
        <f>'Table 1 (Q4''19)'!AA6/32.15075</f>
        <v>3.1103473480400923</v>
      </c>
      <c r="AB6" s="196">
        <f>'Table 1 (Q4''19)'!AB6/32.15075</f>
        <v>4.3544862872561287</v>
      </c>
      <c r="AC6" s="196">
        <f>'Table 1 (Q4''19)'!AC6/32.15075</f>
        <v>3.5768994502461058</v>
      </c>
      <c r="AD6" s="196">
        <f>'Table 1 (Q4''19)'!AD6/32.15075</f>
        <v>3.5768994502461058</v>
      </c>
      <c r="AE6" s="196">
        <f>'Table 1 (Q4''19)'!AE6/32.15075</f>
        <v>3.7324168176481107</v>
      </c>
      <c r="AF6" s="196">
        <f>'Table 1 (Q4''19)'!AF6/32.15075</f>
        <v>3.7324168176481107</v>
      </c>
      <c r="AG6" s="71">
        <f>'Table 1 (Q4''19)'!AG6/32.15075</f>
        <v>3.50209870687309</v>
      </c>
      <c r="AH6" s="71">
        <f>'Table 1 (Q4''19)'!AH6/32.15075</f>
        <v>3.7379047145089919</v>
      </c>
      <c r="AI6" s="71">
        <f>'Table 1 (Q4''19)'!AI6/32.15075</f>
        <v>3.6219994867926868</v>
      </c>
      <c r="AJ6" s="73">
        <f>'Table 1 (Q4''19)'!AJ6/32.15075</f>
        <v>3.2938534870881706</v>
      </c>
      <c r="AK6" s="72">
        <f t="shared" si="4"/>
        <v>-0.11750116666666663</v>
      </c>
      <c r="AL6" s="72">
        <f t="shared" si="5"/>
        <v>-9.0598024903391805E-2</v>
      </c>
      <c r="AM6" s="100"/>
      <c r="AN6" s="73">
        <f>'Table 1 (Q4''19)'!AN6/32.15075</f>
        <v>6.6872467982861981</v>
      </c>
      <c r="AO6" s="73">
        <f>'Table 1 (Q4''19)'!AO6/32.15075</f>
        <v>5.9096599612761755</v>
      </c>
      <c r="AP6" s="73">
        <f>'Table 1 (Q4''19)'!AP6/32.15075</f>
        <v>5.4431078590701611</v>
      </c>
      <c r="AQ6" s="73">
        <f>'Table 1 (Q4''19)'!AQ6/32.15075</f>
        <v>6.9982815330902071</v>
      </c>
      <c r="AR6" s="73">
        <f>'Table 1 (Q4''19)'!AR6/32.15075</f>
        <v>7.7758683701002305</v>
      </c>
      <c r="AS6" s="73">
        <f>'Table 1 (Q4''19)'!AS6/32.15075</f>
        <v>7.4648336352962215</v>
      </c>
      <c r="AT6" s="73">
        <f>'Table 1 (Q4''19)'!AT6/32.15075</f>
        <v>7.4648336352962215</v>
      </c>
      <c r="AU6" s="73">
        <f>'Table 1 (Q4''19)'!AU6/32.15075</f>
        <v>7.4648336352962215</v>
      </c>
      <c r="AV6" s="73">
        <f>'Table 1 (Q4''19)'!AV6/32.15075</f>
        <v>7.1537989004922116</v>
      </c>
      <c r="AW6" s="73">
        <f>'Table 1 (Q4''19)'!AW6/32.15075</f>
        <v>7.4648336352962215</v>
      </c>
      <c r="AX6" s="73">
        <f>'Table 1 (Q4''19)'!AX6/32.15075</f>
        <v>7.2400034213820819</v>
      </c>
      <c r="AY6" s="73">
        <f>'Table 1 (Q4''19)'!AY6/32.15075</f>
        <v>6.915852973880857</v>
      </c>
      <c r="AZ6" s="72">
        <f t="shared" si="6"/>
        <v>-7.3542250000000128E-2</v>
      </c>
      <c r="BA6" s="72">
        <f t="shared" si="7"/>
        <v>-4.4772140099257875E-2</v>
      </c>
      <c r="BB6" s="103"/>
      <c r="BC6" s="13">
        <f t="shared" ref="BC6:BC11" si="8">SUM(AG6:AJ6)</f>
        <v>14.155856395262941</v>
      </c>
      <c r="BD6" s="103"/>
      <c r="BE6" s="68"/>
    </row>
    <row r="7" spans="1:57" x14ac:dyDescent="0.2">
      <c r="B7" s="117"/>
      <c r="C7" s="117" t="s">
        <v>15</v>
      </c>
      <c r="D7" s="188">
        <f>'Table 1 (Q4''19)'!D7/32.15075</f>
        <v>11.041733085542328</v>
      </c>
      <c r="E7" s="188">
        <f>'Table 1 (Q4''19)'!E7/32.15075</f>
        <v>12.441389392160369</v>
      </c>
      <c r="F7" s="188">
        <f>'Table 1 (Q4''19)'!F7/32.15075</f>
        <v>11.974837289954355</v>
      </c>
      <c r="G7" s="188">
        <f>'Table 1 (Q4''19)'!G7/32.15075</f>
        <v>12.285872024758364</v>
      </c>
      <c r="H7" s="188">
        <f>'Table 1 (Q4''19)'!H7/32.15075</f>
        <v>11.352767820346337</v>
      </c>
      <c r="I7" s="188">
        <f>'Table 1 (Q4''19)'!I7/32.15075</f>
        <v>10.886215718140322</v>
      </c>
      <c r="J7" s="226">
        <f>'Table 1 (Q4''19)'!J7/32.15075</f>
        <v>11.083385034955059</v>
      </c>
      <c r="K7" s="226">
        <f>'Table 1 (Q4''19)'!K7/32.15075</f>
        <v>11.726009502111147</v>
      </c>
      <c r="L7" s="72">
        <f t="shared" si="3"/>
        <v>1.8111832607375429E-2</v>
      </c>
      <c r="M7" s="72">
        <f t="shared" si="3"/>
        <v>5.7980884461684083E-2</v>
      </c>
      <c r="N7" s="100"/>
      <c r="O7" s="196">
        <f>'Table 1 (Q4''19)'!O7/32.15075</f>
        <v>3.2658647154420968</v>
      </c>
      <c r="P7" s="196">
        <f>'Table 1 (Q4''19)'!P7/32.15075</f>
        <v>3.5768994502461058</v>
      </c>
      <c r="Q7" s="196">
        <f>'Table 1 (Q4''19)'!Q7/32.15075</f>
        <v>3.1103473480400923</v>
      </c>
      <c r="R7" s="196">
        <f>'Table 1 (Q4''19)'!R7/32.15075</f>
        <v>3.1103473480400923</v>
      </c>
      <c r="S7" s="196">
        <f>'Table 1 (Q4''19)'!S7/32.15075</f>
        <v>2.7993126132360828</v>
      </c>
      <c r="T7" s="196">
        <f>'Table 1 (Q4''19)'!T7/32.15075</f>
        <v>3.1103473480400923</v>
      </c>
      <c r="U7" s="196">
        <f>'Table 1 (Q4''19)'!U7/32.15075</f>
        <v>3.1103473480400923</v>
      </c>
      <c r="V7" s="196">
        <f>'Table 1 (Q4''19)'!V7/32.15075</f>
        <v>3.2658647154420968</v>
      </c>
      <c r="W7" s="196">
        <f>'Table 1 (Q4''19)'!W7/32.15075</f>
        <v>3.1103473480400923</v>
      </c>
      <c r="X7" s="196">
        <f>'Table 1 (Q4''19)'!X7/32.15075</f>
        <v>2.6437952458340783</v>
      </c>
      <c r="Y7" s="196">
        <f>'Table 1 (Q4''19)'!Y7/32.15075</f>
        <v>2.9548299806380878</v>
      </c>
      <c r="Z7" s="196">
        <f>'Table 1 (Q4''19)'!Z7/32.15075</f>
        <v>2.6437952458340783</v>
      </c>
      <c r="AA7" s="196">
        <f>'Table 1 (Q4''19)'!AA7/32.15075</f>
        <v>2.9548299806380878</v>
      </c>
      <c r="AB7" s="196">
        <f>'Table 1 (Q4''19)'!AB7/32.15075</f>
        <v>2.9548299806380878</v>
      </c>
      <c r="AC7" s="196">
        <f>'Table 1 (Q4''19)'!AC7/32.15075</f>
        <v>2.7993126132360828</v>
      </c>
      <c r="AD7" s="196">
        <f>'Table 1 (Q4''19)'!AD7/32.15075</f>
        <v>2.6437952458340783</v>
      </c>
      <c r="AE7" s="196">
        <f>'Table 1 (Q4''19)'!AE7/32.15075</f>
        <v>2.7993126132360828</v>
      </c>
      <c r="AF7" s="196">
        <f>'Table 1 (Q4''19)'!AF7/32.15075</f>
        <v>2.7993126132360828</v>
      </c>
      <c r="AG7" s="71">
        <f>'Table 1 (Q4''19)'!AG7/32.15075</f>
        <v>2.648445259055586</v>
      </c>
      <c r="AH7" s="71">
        <f>'Table 1 (Q4''19)'!AH7/32.15075</f>
        <v>3.0666180415697917</v>
      </c>
      <c r="AI7" s="71">
        <f>'Table 1 (Q4''19)'!AI7/32.15075</f>
        <v>2.4422142562770697</v>
      </c>
      <c r="AJ7" s="73">
        <f>'Table 1 (Q4''19)'!AJ7/32.15075</f>
        <v>2.9261074780526113</v>
      </c>
      <c r="AK7" s="72">
        <f t="shared" si="4"/>
        <v>4.529500000000003E-2</v>
      </c>
      <c r="AL7" s="72">
        <f t="shared" si="5"/>
        <v>0.19813708831312457</v>
      </c>
      <c r="AM7" s="135"/>
      <c r="AN7" s="73">
        <f>'Table 1 (Q4''19)'!AN7/32.15075</f>
        <v>5.5986252264721657</v>
      </c>
      <c r="AO7" s="73">
        <f>'Table 1 (Q4''19)'!AO7/32.15075</f>
        <v>6.8427641656882026</v>
      </c>
      <c r="AP7" s="73">
        <f>'Table 1 (Q4''19)'!AP7/32.15075</f>
        <v>6.2206946960801845</v>
      </c>
      <c r="AQ7" s="73">
        <f>'Table 1 (Q4''19)'!AQ7/32.15075</f>
        <v>5.9096599612761755</v>
      </c>
      <c r="AR7" s="73">
        <f>'Table 1 (Q4''19)'!AR7/32.15075</f>
        <v>6.3762120634821891</v>
      </c>
      <c r="AS7" s="73">
        <f>'Table 1 (Q4''19)'!AS7/32.15075</f>
        <v>5.7541425938741702</v>
      </c>
      <c r="AT7" s="73">
        <f>'Table 1 (Q4''19)'!AT7/32.15075</f>
        <v>5.5986252264721657</v>
      </c>
      <c r="AU7" s="73">
        <f>'Table 1 (Q4''19)'!AU7/32.15075</f>
        <v>5.9096599612761755</v>
      </c>
      <c r="AV7" s="73">
        <f>'Table 1 (Q4''19)'!AV7/32.15075</f>
        <v>5.4431078590701611</v>
      </c>
      <c r="AW7" s="73">
        <f>'Table 1 (Q4''19)'!AW7/32.15075</f>
        <v>5.5986252264721657</v>
      </c>
      <c r="AX7" s="73">
        <f>'Table 1 (Q4''19)'!AX7/32.15075</f>
        <v>5.7150633006253777</v>
      </c>
      <c r="AY7" s="73">
        <f>'Table 1 (Q4''19)'!AY7/32.15075</f>
        <v>5.3683217343296814</v>
      </c>
      <c r="AZ7" s="72">
        <f t="shared" si="6"/>
        <v>-4.1135722222222088E-2</v>
      </c>
      <c r="BA7" s="72">
        <f t="shared" si="7"/>
        <v>-6.0671518066607186E-2</v>
      </c>
      <c r="BB7" s="103"/>
      <c r="BC7" s="13">
        <f t="shared" si="8"/>
        <v>11.083385034955057</v>
      </c>
      <c r="BD7" s="103"/>
      <c r="BE7" s="68"/>
    </row>
    <row r="8" spans="1:57" x14ac:dyDescent="0.2">
      <c r="B8" s="117"/>
      <c r="C8" s="117" t="s">
        <v>1</v>
      </c>
      <c r="D8" s="188">
        <f>'Table 1 (Q4''19)'!D8/32.15075</f>
        <v>23.016570375496681</v>
      </c>
      <c r="E8" s="188">
        <f>'Table 1 (Q4''19)'!E8/32.15075</f>
        <v>23.016570375496681</v>
      </c>
      <c r="F8" s="188">
        <f>'Table 1 (Q4''19)'!F8/32.15075</f>
        <v>22.083466171084655</v>
      </c>
      <c r="G8" s="188">
        <f>'Table 1 (Q4''19)'!G8/32.15075</f>
        <v>22.238983538486661</v>
      </c>
      <c r="H8" s="188">
        <f>'Table 1 (Q4''19)'!H8/32.15075</f>
        <v>22.394500905888663</v>
      </c>
      <c r="I8" s="188">
        <f>'Table 1 (Q4''19)'!I8/32.15075</f>
        <v>20.683809864466614</v>
      </c>
      <c r="J8" s="226">
        <f>'Table 1 (Q4''19)'!J8/32.15075</f>
        <v>22.281872565115062</v>
      </c>
      <c r="K8" s="226">
        <f>'Table 1 (Q4''19)'!K8/32.15075</f>
        <v>21.461396701476637</v>
      </c>
      <c r="L8" s="72">
        <f t="shared" si="3"/>
        <v>7.7261525372741502E-2</v>
      </c>
      <c r="M8" s="72">
        <f t="shared" si="3"/>
        <v>-3.6822572305838332E-2</v>
      </c>
      <c r="N8" s="100"/>
      <c r="O8" s="196">
        <f>'Table 1 (Q4''19)'!O8/32.15075</f>
        <v>6.2206946960801845</v>
      </c>
      <c r="P8" s="196">
        <f>'Table 1 (Q4''19)'!P8/32.15075</f>
        <v>5.4431078590701611</v>
      </c>
      <c r="Q8" s="196">
        <f>'Table 1 (Q4''19)'!Q8/32.15075</f>
        <v>5.5986252264721657</v>
      </c>
      <c r="R8" s="196">
        <f>'Table 1 (Q4''19)'!R8/32.15075</f>
        <v>5.9096599612761755</v>
      </c>
      <c r="S8" s="196">
        <f>'Table 1 (Q4''19)'!S8/32.15075</f>
        <v>5.9096599612761755</v>
      </c>
      <c r="T8" s="196">
        <f>'Table 1 (Q4''19)'!T8/32.15075</f>
        <v>4.9765557568641476</v>
      </c>
      <c r="U8" s="196">
        <f>'Table 1 (Q4''19)'!U8/32.15075</f>
        <v>5.9096599612761755</v>
      </c>
      <c r="V8" s="196">
        <f>'Table 1 (Q4''19)'!V8/32.15075</f>
        <v>5.5986252264721657</v>
      </c>
      <c r="W8" s="196">
        <f>'Table 1 (Q4''19)'!W8/32.15075</f>
        <v>5.4431078590701611</v>
      </c>
      <c r="X8" s="196">
        <f>'Table 1 (Q4''19)'!X8/32.15075</f>
        <v>5.2875904916681566</v>
      </c>
      <c r="Y8" s="196">
        <f>'Table 1 (Q4''19)'!Y8/32.15075</f>
        <v>4.3544862872561287</v>
      </c>
      <c r="Z8" s="196">
        <f>'Table 1 (Q4''19)'!Z8/32.15075</f>
        <v>6.3762120634821891</v>
      </c>
      <c r="AA8" s="196">
        <f>'Table 1 (Q4''19)'!AA8/32.15075</f>
        <v>5.7541425938741702</v>
      </c>
      <c r="AB8" s="196">
        <f>'Table 1 (Q4''19)'!AB8/32.15075</f>
        <v>5.9096599612761755</v>
      </c>
      <c r="AC8" s="196">
        <f>'Table 1 (Q4''19)'!AC8/32.15075</f>
        <v>4.3544862872561287</v>
      </c>
      <c r="AD8" s="196">
        <f>'Table 1 (Q4''19)'!AD8/32.15075</f>
        <v>6.2206946960801845</v>
      </c>
      <c r="AE8" s="196">
        <f>'Table 1 (Q4''19)'!AE8/32.15075</f>
        <v>5.5986252264721657</v>
      </c>
      <c r="AF8" s="196">
        <f>'Table 1 (Q4''19)'!AF8/32.15075</f>
        <v>4.5100036546581332</v>
      </c>
      <c r="AG8" s="71">
        <f>'Table 1 (Q4''19)'!AG8/32.15075</f>
        <v>6.3451085900017876</v>
      </c>
      <c r="AH8" s="71">
        <f>'Table 1 (Q4''19)'!AH8/32.15075</f>
        <v>5.8720951074433607</v>
      </c>
      <c r="AI8" s="71">
        <f>'Table 1 (Q4''19)'!AI8/32.15075</f>
        <v>5.4181170460152694</v>
      </c>
      <c r="AJ8" s="73">
        <f>'Table 1 (Q4''19)'!AJ8/32.15075</f>
        <v>4.6465518216546471</v>
      </c>
      <c r="AK8" s="72">
        <f t="shared" si="4"/>
        <v>3.0276730896987365E-2</v>
      </c>
      <c r="AL8" s="72">
        <f t="shared" si="5"/>
        <v>-0.14240468004065482</v>
      </c>
      <c r="AM8" s="135"/>
      <c r="AN8" s="73">
        <f>'Table 1 (Q4''19)'!AN8/32.15075</f>
        <v>11.352767820346337</v>
      </c>
      <c r="AO8" s="73">
        <f>'Table 1 (Q4''19)'!AO8/32.15075</f>
        <v>11.663802555150346</v>
      </c>
      <c r="AP8" s="73">
        <f>'Table 1 (Q4''19)'!AP8/32.15075</f>
        <v>11.50828518774834</v>
      </c>
      <c r="AQ8" s="73">
        <f>'Table 1 (Q4''19)'!AQ8/32.15075</f>
        <v>10.886215718140322</v>
      </c>
      <c r="AR8" s="73">
        <f>'Table 1 (Q4''19)'!AR8/32.15075</f>
        <v>11.50828518774834</v>
      </c>
      <c r="AS8" s="73">
        <f>'Table 1 (Q4''19)'!AS8/32.15075</f>
        <v>10.730698350738319</v>
      </c>
      <c r="AT8" s="73">
        <f>'Table 1 (Q4''19)'!AT8/32.15075</f>
        <v>10.730698350738319</v>
      </c>
      <c r="AU8" s="73">
        <f>'Table 1 (Q4''19)'!AU8/32.15075</f>
        <v>11.663802555150346</v>
      </c>
      <c r="AV8" s="73">
        <f>'Table 1 (Q4''19)'!AV8/32.15075</f>
        <v>10.575180983336313</v>
      </c>
      <c r="AW8" s="73">
        <f>'Table 1 (Q4''19)'!AW8/32.15075</f>
        <v>10.108628881130299</v>
      </c>
      <c r="AX8" s="73">
        <f>'Table 1 (Q4''19)'!AX8/32.15075</f>
        <v>12.217203697445148</v>
      </c>
      <c r="AY8" s="73">
        <f>'Table 1 (Q4''19)'!AY8/32.15075</f>
        <v>10.064668867669916</v>
      </c>
      <c r="AZ8" s="72">
        <f t="shared" si="6"/>
        <v>-4.3487612392658984E-3</v>
      </c>
      <c r="BA8" s="72">
        <f t="shared" si="7"/>
        <v>-0.17618883036429761</v>
      </c>
      <c r="BB8" s="103"/>
      <c r="BC8" s="13">
        <f t="shared" si="8"/>
        <v>22.281872565115066</v>
      </c>
      <c r="BD8" s="103"/>
      <c r="BE8" s="68"/>
    </row>
    <row r="9" spans="1:57" x14ac:dyDescent="0.2">
      <c r="B9" s="77"/>
      <c r="C9" s="74" t="s">
        <v>2</v>
      </c>
      <c r="D9" s="189">
        <f>'Table 1 (Q4''19)'!D9/32.15075</f>
        <v>6.6872467982861981</v>
      </c>
      <c r="E9" s="189">
        <f>'Table 1 (Q4''19)'!E9/32.15075</f>
        <v>6.06517732867818</v>
      </c>
      <c r="F9" s="189">
        <f>'Table 1 (Q4''19)'!F9/32.15075</f>
        <v>5.5986252264721657</v>
      </c>
      <c r="G9" s="189">
        <f>'Table 1 (Q4''19)'!G9/32.15075</f>
        <v>5.5986252264721657</v>
      </c>
      <c r="H9" s="189">
        <f>'Table 1 (Q4''19)'!H9/32.15075</f>
        <v>5.5986252264721657</v>
      </c>
      <c r="I9" s="189">
        <f>'Table 1 (Q4''19)'!I9/32.15075</f>
        <v>5.2875904916681566</v>
      </c>
      <c r="J9" s="74">
        <f>'Table 1 (Q4''19)'!J9/32.15075</f>
        <v>5.1137050959410182</v>
      </c>
      <c r="K9" s="74">
        <f>'Table 1 (Q4''19)'!K9/32.15075</f>
        <v>5.3186939651485572</v>
      </c>
      <c r="L9" s="75">
        <f t="shared" si="3"/>
        <v>-3.2885564039260573E-2</v>
      </c>
      <c r="M9" s="75">
        <f t="shared" si="3"/>
        <v>4.0086173402969216E-2</v>
      </c>
      <c r="N9" s="100"/>
      <c r="O9" s="189">
        <f>'Table 1 (Q4''19)'!O9/32.15075</f>
        <v>1.3996563066180414</v>
      </c>
      <c r="P9" s="189">
        <f>'Table 1 (Q4''19)'!P9/32.15075</f>
        <v>1.5551736740200461</v>
      </c>
      <c r="Q9" s="189">
        <f>'Table 1 (Q4''19)'!Q9/32.15075</f>
        <v>1.3996563066180414</v>
      </c>
      <c r="R9" s="189">
        <f>'Table 1 (Q4''19)'!R9/32.15075</f>
        <v>1.3996563066180414</v>
      </c>
      <c r="S9" s="189">
        <f>'Table 1 (Q4''19)'!S9/32.15075</f>
        <v>1.3996563066180414</v>
      </c>
      <c r="T9" s="189">
        <f>'Table 1 (Q4''19)'!T9/32.15075</f>
        <v>1.5551736740200461</v>
      </c>
      <c r="U9" s="189">
        <f>'Table 1 (Q4''19)'!U9/32.15075</f>
        <v>1.2441389392160369</v>
      </c>
      <c r="V9" s="189">
        <f>'Table 1 (Q4''19)'!V9/32.15075</f>
        <v>1.3996563066180414</v>
      </c>
      <c r="W9" s="189">
        <f>'Table 1 (Q4''19)'!W9/32.15075</f>
        <v>1.3996563066180414</v>
      </c>
      <c r="X9" s="189">
        <f>'Table 1 (Q4''19)'!X9/32.15075</f>
        <v>1.5551736740200461</v>
      </c>
      <c r="Y9" s="189">
        <f>'Table 1 (Q4''19)'!Y9/32.15075</f>
        <v>1.3996563066180414</v>
      </c>
      <c r="Z9" s="189">
        <f>'Table 1 (Q4''19)'!Z9/32.15075</f>
        <v>1.3996563066180414</v>
      </c>
      <c r="AA9" s="189">
        <f>'Table 1 (Q4''19)'!AA9/32.15075</f>
        <v>1.3996563066180414</v>
      </c>
      <c r="AB9" s="189">
        <f>'Table 1 (Q4''19)'!AB9/32.15075</f>
        <v>1.3996563066180414</v>
      </c>
      <c r="AC9" s="189">
        <f>'Table 1 (Q4''19)'!AC9/32.15075</f>
        <v>1.2441389392160369</v>
      </c>
      <c r="AD9" s="189">
        <f>'Table 1 (Q4''19)'!AD9/32.15075</f>
        <v>1.3996563066180414</v>
      </c>
      <c r="AE9" s="189">
        <f>'Table 1 (Q4''19)'!AE9/32.15075</f>
        <v>1.3996563066180414</v>
      </c>
      <c r="AF9" s="189">
        <f>'Table 1 (Q4''19)'!AF9/32.15075</f>
        <v>1.2441389392160369</v>
      </c>
      <c r="AG9" s="74">
        <f>'Table 1 (Q4''19)'!AG9/32.15075</f>
        <v>1.3777294496413433</v>
      </c>
      <c r="AH9" s="74">
        <f>'Table 1 (Q4''19)'!AH9/32.15075</f>
        <v>1.2308392771041552</v>
      </c>
      <c r="AI9" s="74">
        <f>'Table 1 (Q4''19)'!AI9/32.15075</f>
        <v>1.2333305568970059</v>
      </c>
      <c r="AJ9" s="74">
        <f>'Table 1 (Q4''19)'!AJ9/32.15075</f>
        <v>1.271805812298513</v>
      </c>
      <c r="AK9" s="75">
        <f t="shared" si="4"/>
        <v>2.2237767993910432E-2</v>
      </c>
      <c r="AL9" s="75">
        <f t="shared" si="5"/>
        <v>3.1196223256082123E-2</v>
      </c>
      <c r="AM9" s="135"/>
      <c r="AN9" s="74">
        <f>'Table 1 (Q4''19)'!AN9/32.15075</f>
        <v>3.1103473480400923</v>
      </c>
      <c r="AO9" s="74">
        <f>'Table 1 (Q4''19)'!AO9/32.15075</f>
        <v>2.9548299806380878</v>
      </c>
      <c r="AP9" s="74">
        <f>'Table 1 (Q4''19)'!AP9/32.15075</f>
        <v>2.7993126132360828</v>
      </c>
      <c r="AQ9" s="74">
        <f>'Table 1 (Q4''19)'!AQ9/32.15075</f>
        <v>2.9548299806380878</v>
      </c>
      <c r="AR9" s="74">
        <f>'Table 1 (Q4''19)'!AR9/32.15075</f>
        <v>2.6437952458340783</v>
      </c>
      <c r="AS9" s="74">
        <f>'Table 1 (Q4''19)'!AS9/32.15075</f>
        <v>2.9548299806380878</v>
      </c>
      <c r="AT9" s="74">
        <f>'Table 1 (Q4''19)'!AT9/32.15075</f>
        <v>2.7993126132360828</v>
      </c>
      <c r="AU9" s="74">
        <f>'Table 1 (Q4''19)'!AU9/32.15075</f>
        <v>2.7993126132360828</v>
      </c>
      <c r="AV9" s="74">
        <f>'Table 1 (Q4''19)'!AV9/32.15075</f>
        <v>2.6437952458340783</v>
      </c>
      <c r="AW9" s="74">
        <f>'Table 1 (Q4''19)'!AW9/32.15075</f>
        <v>2.6437952458340783</v>
      </c>
      <c r="AX9" s="74">
        <f>'Table 1 (Q4''19)'!AX9/32.15075</f>
        <v>2.6085687267454989</v>
      </c>
      <c r="AY9" s="74">
        <f>'Table 1 (Q4''19)'!AY9/32.15075</f>
        <v>2.5051363691955189</v>
      </c>
      <c r="AZ9" s="75">
        <f t="shared" si="6"/>
        <v>-5.2446904448084308E-2</v>
      </c>
      <c r="BA9" s="75">
        <f t="shared" si="7"/>
        <v>-3.9650999603535179E-2</v>
      </c>
      <c r="BB9" s="103"/>
      <c r="BC9" s="13">
        <f t="shared" si="8"/>
        <v>5.1137050959410173</v>
      </c>
      <c r="BD9" s="103"/>
      <c r="BE9" s="68"/>
    </row>
    <row r="10" spans="1:57" x14ac:dyDescent="0.2">
      <c r="B10" s="136" t="s">
        <v>36</v>
      </c>
      <c r="C10" s="137"/>
      <c r="D10" s="190">
        <f>'Table 1 (Q4''19)'!D10/32.15075</f>
        <v>-6.6872467982861981</v>
      </c>
      <c r="E10" s="190">
        <f>'Table 1 (Q4''19)'!E10/32.15075</f>
        <v>10.886215718140322</v>
      </c>
      <c r="F10" s="190">
        <f>'Table 1 (Q4''19)'!F10/32.15075</f>
        <v>0.93310420441202768</v>
      </c>
      <c r="G10" s="190">
        <f>'Table 1 (Q4''19)'!G10/32.15075</f>
        <v>0.93310420441202768</v>
      </c>
      <c r="H10" s="190">
        <f>'Table 1 (Q4''19)'!H10/32.15075</f>
        <v>0.93310420441202768</v>
      </c>
      <c r="I10" s="190">
        <f>'Table 1 (Q4''19)'!I10/32.15075</f>
        <v>0.31103473480400923</v>
      </c>
      <c r="J10" s="227">
        <f>'Table 1 (Q4''19)'!J10/32.15075</f>
        <v>7.3248031493191132E-2</v>
      </c>
      <c r="K10" s="227">
        <f>'Table 1 (Q4''19)'!K10/32.15075</f>
        <v>0</v>
      </c>
      <c r="L10" s="138">
        <f t="shared" si="3"/>
        <v>-0.76450208514702844</v>
      </c>
      <c r="M10" s="138">
        <f t="shared" si="3"/>
        <v>-1</v>
      </c>
      <c r="N10" s="100"/>
      <c r="O10" s="190">
        <f>'Table 1 (Q4''19)'!O10/32.15075</f>
        <v>2.0217257762260599</v>
      </c>
      <c r="P10" s="190">
        <f>'Table 1 (Q4''19)'!P10/32.15075</f>
        <v>-1.2441389392160369</v>
      </c>
      <c r="Q10" s="190">
        <f>'Table 1 (Q4''19)'!Q10/32.15075</f>
        <v>1.8662084088240554</v>
      </c>
      <c r="R10" s="190">
        <f>'Table 1 (Q4''19)'!R10/32.15075</f>
        <v>-0.15551736740200461</v>
      </c>
      <c r="S10" s="190">
        <f>'Table 1 (Q4''19)'!S10/32.15075</f>
        <v>0.77758683701002307</v>
      </c>
      <c r="T10" s="190">
        <f>'Table 1 (Q4''19)'!T10/32.15075</f>
        <v>-1.3996563066180414</v>
      </c>
      <c r="U10" s="190">
        <f>'Table 1 (Q4''19)'!U10/32.15075</f>
        <v>4.6655210220601386</v>
      </c>
      <c r="V10" s="190">
        <f>'Table 1 (Q4''19)'!V10/32.15075</f>
        <v>1.8662084088240554</v>
      </c>
      <c r="W10" s="190">
        <f>'Table 1 (Q4''19)'!W10/32.15075</f>
        <v>-3.2658647154420968</v>
      </c>
      <c r="X10" s="190">
        <f>'Table 1 (Q4''19)'!X10/32.15075</f>
        <v>-2.3327605110300693</v>
      </c>
      <c r="Y10" s="190">
        <f>'Table 1 (Q4''19)'!Y10/32.15075</f>
        <v>-1.8662084088240554</v>
      </c>
      <c r="Z10" s="190">
        <f>'Table 1 (Q4''19)'!Z10/32.15075</f>
        <v>2.3327605110300693</v>
      </c>
      <c r="AA10" s="190">
        <f>'Table 1 (Q4''19)'!AA10/32.15075</f>
        <v>-0.31103473480400923</v>
      </c>
      <c r="AB10" s="190">
        <f>'Table 1 (Q4''19)'!AB10/32.15075</f>
        <v>0.77758683701002307</v>
      </c>
      <c r="AC10" s="190">
        <f>'Table 1 (Q4''19)'!AC10/32.15075</f>
        <v>-0.15551736740200461</v>
      </c>
      <c r="AD10" s="190">
        <f>'Table 1 (Q4''19)'!AD10/32.15075</f>
        <v>1.7106910414220506</v>
      </c>
      <c r="AE10" s="190">
        <f>'Table 1 (Q4''19)'!AE10/32.15075</f>
        <v>-0.62206946960801845</v>
      </c>
      <c r="AF10" s="190">
        <f>'Table 1 (Q4''19)'!AF10/32.15075</f>
        <v>-0.62206946960801845</v>
      </c>
      <c r="AG10" s="101">
        <f>'Table 1 (Q4''19)'!AG10/32.15075</f>
        <v>0.3824847140593654</v>
      </c>
      <c r="AH10" s="101">
        <f>'Table 1 (Q4''19)'!AH10/32.15075</f>
        <v>-0.86202906633088039</v>
      </c>
      <c r="AI10" s="101">
        <f>'Table 1 (Q4''19)'!AI10/32.15075</f>
        <v>-0.92550645705215784</v>
      </c>
      <c r="AJ10" s="101">
        <f>'Table 1 (Q4''19)'!AJ10/32.15075</f>
        <v>1.4782988408168638</v>
      </c>
      <c r="AK10" s="101" t="str">
        <f t="shared" si="4"/>
        <v>&gt;300%</v>
      </c>
      <c r="AL10" s="75">
        <f t="shared" si="5"/>
        <v>2.5972863609459971</v>
      </c>
      <c r="AM10" s="139"/>
      <c r="AN10" s="101">
        <f>'Table 1 (Q4''19)'!AN10/32.15075</f>
        <v>10.108628881130299</v>
      </c>
      <c r="AO10" s="101">
        <f>'Table 1 (Q4''19)'!AO10/32.15075</f>
        <v>0.77758683701002307</v>
      </c>
      <c r="AP10" s="101">
        <f>'Table 1 (Q4''19)'!AP10/32.15075</f>
        <v>1.7106910414220506</v>
      </c>
      <c r="AQ10" s="101">
        <f>'Table 1 (Q4''19)'!AQ10/32.15075</f>
        <v>-0.62206946960801845</v>
      </c>
      <c r="AR10" s="101">
        <f>'Table 1 (Q4''19)'!AR10/32.15075</f>
        <v>6.5317294308841936</v>
      </c>
      <c r="AS10" s="101">
        <f>'Table 1 (Q4''19)'!AS10/32.15075</f>
        <v>-5.5986252264721657</v>
      </c>
      <c r="AT10" s="101">
        <f>'Table 1 (Q4''19)'!AT10/32.15075</f>
        <v>0.46655210220601384</v>
      </c>
      <c r="AU10" s="101">
        <f>'Table 1 (Q4''19)'!AU10/32.15075</f>
        <v>0.46655210220601384</v>
      </c>
      <c r="AV10" s="101">
        <f>'Table 1 (Q4''19)'!AV10/32.15075</f>
        <v>1.5551736740200461</v>
      </c>
      <c r="AW10" s="101">
        <f>'Table 1 (Q4''19)'!AW10/32.15075</f>
        <v>-1.2441389392160369</v>
      </c>
      <c r="AX10" s="101">
        <f>'Table 1 (Q4''19)'!AX10/32.15075</f>
        <v>-0.47954435227151504</v>
      </c>
      <c r="AY10" s="101">
        <f>'Table 1 (Q4''19)'!AY10/32.15075</f>
        <v>0.55279238376470607</v>
      </c>
      <c r="AZ10" s="138">
        <f t="shared" si="6"/>
        <v>1.444317243308078</v>
      </c>
      <c r="BA10" s="138">
        <f t="shared" si="7"/>
        <v>2.1527450613196222</v>
      </c>
      <c r="BB10" s="103"/>
      <c r="BC10" s="33">
        <f t="shared" si="8"/>
        <v>7.3248031493190924E-2</v>
      </c>
      <c r="BD10" s="103"/>
      <c r="BE10" s="68"/>
    </row>
    <row r="11" spans="1:57" x14ac:dyDescent="0.2">
      <c r="B11" s="140" t="s">
        <v>14</v>
      </c>
      <c r="C11" s="102"/>
      <c r="D11" s="191">
        <f>'Table 1 (Q4''19)'!D11/32.15075</f>
        <v>182.1108372277474</v>
      </c>
      <c r="E11" s="191">
        <f>'Table 1 (Q4''19)'!E11/32.15075</f>
        <v>161.89357946548679</v>
      </c>
      <c r="F11" s="191">
        <f>'Table 1 (Q4''19)'!F11/32.15075</f>
        <v>192.53050084368169</v>
      </c>
      <c r="G11" s="191">
        <f>'Table 1 (Q4''19)'!G11/32.15075</f>
        <v>188.64256665863158</v>
      </c>
      <c r="H11" s="191">
        <f>'Table 1 (Q4''19)'!H11/32.15075</f>
        <v>191.44187927186766</v>
      </c>
      <c r="I11" s="191">
        <f>'Table 1 (Q4''19)'!I11/32.15075</f>
        <v>190.66429243485766</v>
      </c>
      <c r="J11" s="102">
        <f>'Table 1 (Q4''19)'!J11/32.15075</f>
        <v>189.62897909317419</v>
      </c>
      <c r="K11" s="102">
        <f>'Table 1 (Q4''19)'!K11/32.15075</f>
        <v>187.95829024206276</v>
      </c>
      <c r="L11" s="116">
        <f t="shared" si="3"/>
        <v>-5.4300326949640425E-3</v>
      </c>
      <c r="M11" s="116">
        <f t="shared" si="3"/>
        <v>-8.8103034625870279E-3</v>
      </c>
      <c r="N11" s="100"/>
      <c r="O11" s="191">
        <f t="shared" ref="O11:AA11" si="9">O4+O10</f>
        <v>42.922793402953282</v>
      </c>
      <c r="P11" s="191">
        <f t="shared" si="9"/>
        <v>42.767276035551262</v>
      </c>
      <c r="Q11" s="191">
        <f t="shared" si="9"/>
        <v>44.166932342169311</v>
      </c>
      <c r="R11" s="191">
        <f t="shared" si="9"/>
        <v>47.899349159817419</v>
      </c>
      <c r="S11" s="191">
        <f t="shared" si="9"/>
        <v>52.253835447073541</v>
      </c>
      <c r="T11" s="191">
        <f t="shared" si="9"/>
        <v>48.832453364229458</v>
      </c>
      <c r="U11" s="191">
        <f t="shared" si="9"/>
        <v>44.166932342169311</v>
      </c>
      <c r="V11" s="191">
        <f t="shared" si="9"/>
        <v>53.186939651485581</v>
      </c>
      <c r="W11" s="191">
        <f t="shared" si="9"/>
        <v>47.121762322807392</v>
      </c>
      <c r="X11" s="191">
        <f t="shared" si="9"/>
        <v>44.011414974767305</v>
      </c>
      <c r="Y11" s="191">
        <f t="shared" si="9"/>
        <v>42.456241300747251</v>
      </c>
      <c r="Z11" s="191">
        <f t="shared" si="9"/>
        <v>50.698661773053495</v>
      </c>
      <c r="AA11" s="191">
        <f t="shared" si="9"/>
        <v>48.365901262023435</v>
      </c>
      <c r="AB11" s="191">
        <f>AB4+AB10</f>
        <v>49.921074936043482</v>
      </c>
      <c r="AC11" s="191">
        <f>'Table 1 (Q4''19)'!AC11/32.15075</f>
        <v>40.27899815711919</v>
      </c>
      <c r="AD11" s="191">
        <f>'Table 1 (Q4''19)'!AD11/32.15075</f>
        <v>51.631765977465527</v>
      </c>
      <c r="AE11" s="191">
        <f>'Table 1 (Q4''19)'!AE11/32.15075</f>
        <v>51.165213875259518</v>
      </c>
      <c r="AF11" s="191">
        <f>'Table 1 (Q4''19)'!AF11/32.15075</f>
        <v>48.054866527219424</v>
      </c>
      <c r="AG11" s="102">
        <f>'Table 1 (Q4''19)'!AG11/32.15075</f>
        <v>41.42726707576594</v>
      </c>
      <c r="AH11" s="102">
        <f>'Table 1 (Q4''19)'!AH11/32.15075</f>
        <v>50.926127358676744</v>
      </c>
      <c r="AI11" s="102">
        <f>'Table 1 (Q4''19)'!AI11/32.15075</f>
        <v>46.674820566546899</v>
      </c>
      <c r="AJ11" s="102">
        <f>'Table 1 (Q4''19)'!AJ11/32.15075</f>
        <v>50.600764092184569</v>
      </c>
      <c r="AK11" s="116">
        <f t="shared" si="4"/>
        <v>5.2978974845827274E-2</v>
      </c>
      <c r="AL11" s="116">
        <f t="shared" si="5"/>
        <v>8.4112664558404326E-2</v>
      </c>
      <c r="AM11" s="135"/>
      <c r="AN11" s="102">
        <f>'Table 1 (Q4''19)'!AN11/32.15075</f>
        <v>76.203510026982258</v>
      </c>
      <c r="AO11" s="102">
        <f>'Table 1 (Q4''19)'!AO11/32.15075</f>
        <v>85.690069438504537</v>
      </c>
      <c r="AP11" s="102">
        <f>'Table 1 (Q4''19)'!AP11/32.15075</f>
        <v>92.066281501986722</v>
      </c>
      <c r="AQ11" s="102">
        <f>'Table 1 (Q4''19)'!AQ11/32.15075</f>
        <v>101.08628881130299</v>
      </c>
      <c r="AR11" s="102">
        <f>'Table 1 (Q4''19)'!AR11/32.15075</f>
        <v>97.353871993654892</v>
      </c>
      <c r="AS11" s="102">
        <f>'Table 1 (Q4''19)'!AS11/32.15075</f>
        <v>91.133177297574704</v>
      </c>
      <c r="AT11" s="102">
        <f>'Table 1 (Q4''19)'!AT11/32.15075</f>
        <v>93.154903073800767</v>
      </c>
      <c r="AU11" s="102">
        <f>'Table 1 (Q4''19)'!AU11/32.15075</f>
        <v>98.28697619806691</v>
      </c>
      <c r="AV11" s="102">
        <f>'Table 1 (Q4''19)'!AV11/32.15075</f>
        <v>91.910764134584724</v>
      </c>
      <c r="AW11" s="102">
        <f>'Table 1 (Q4''19)'!AW11/32.15075</f>
        <v>99.220080402478942</v>
      </c>
      <c r="AX11" s="102">
        <f>'Table 1 (Q4''19)'!AX11/32.15075</f>
        <v>92.353394434442691</v>
      </c>
      <c r="AY11" s="102">
        <f>'Table 1 (Q4''19)'!AY11/32.15075</f>
        <v>97.275584658731475</v>
      </c>
      <c r="AZ11" s="116">
        <f t="shared" si="6"/>
        <v>-1.9597804555889931E-2</v>
      </c>
      <c r="BA11" s="116">
        <f t="shared" si="7"/>
        <v>5.3297339577299603E-2</v>
      </c>
      <c r="BB11" s="103"/>
      <c r="BC11" s="35">
        <f t="shared" si="8"/>
        <v>189.62897909317414</v>
      </c>
      <c r="BD11" s="103"/>
      <c r="BE11" s="68"/>
    </row>
    <row r="12" spans="1:57" x14ac:dyDescent="0.2">
      <c r="B12" s="133"/>
      <c r="C12" s="100"/>
      <c r="D12" s="192"/>
      <c r="E12" s="192"/>
      <c r="F12" s="192"/>
      <c r="G12" s="192"/>
      <c r="H12" s="187"/>
      <c r="I12" s="187"/>
      <c r="J12" s="225"/>
      <c r="K12" s="225"/>
      <c r="L12" s="141"/>
      <c r="M12" s="141"/>
      <c r="N12" s="10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141"/>
      <c r="AH12" s="141"/>
      <c r="AI12" s="141"/>
      <c r="AJ12" s="237"/>
      <c r="AK12" s="141"/>
      <c r="AL12" s="141"/>
      <c r="AM12" s="135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141"/>
      <c r="BA12" s="141"/>
      <c r="BB12" s="103"/>
      <c r="BC12" s="7"/>
      <c r="BD12" s="103"/>
    </row>
    <row r="13" spans="1:57" s="68" customFormat="1" x14ac:dyDescent="0.2">
      <c r="A13" s="24"/>
      <c r="B13" s="133" t="s">
        <v>22</v>
      </c>
      <c r="C13" s="69"/>
      <c r="D13" s="187">
        <f>'Table 1 (Q4''19)'!D13/32.15075</f>
        <v>61.584877491193822</v>
      </c>
      <c r="E13" s="187">
        <f>'Table 1 (Q4''19)'!E13/32.15075</f>
        <v>63.295568532615874</v>
      </c>
      <c r="F13" s="187">
        <f>'Table 1 (Q4''19)'!F13/32.15075</f>
        <v>53.031422284083568</v>
      </c>
      <c r="G13" s="187">
        <f>'Table 1 (Q4''19)'!G13/32.15075</f>
        <v>57.230391203937693</v>
      </c>
      <c r="H13" s="187">
        <f>'Table 1 (Q4''19)'!H13/32.15075</f>
        <v>58.785564877957739</v>
      </c>
      <c r="I13" s="187">
        <f>'Table 1 (Q4''19)'!I13/32.15075</f>
        <v>60.029703817173775</v>
      </c>
      <c r="J13" s="225">
        <f>'Table 1 (Q4''19)'!J13/32.15075</f>
        <v>67.341725193906754</v>
      </c>
      <c r="K13" s="225">
        <f>'Table 1 (Q4''19)'!K13/32.15075</f>
        <v>64.508603998351518</v>
      </c>
      <c r="L13" s="70">
        <f t="shared" ref="L13:M16" si="10">IF(ISERROR(J13/I13),"N/M",IF((J13-I13)/ABS(I13)&gt;300%,"&gt;300%",IF((J13-I13)/ABS(I13)&lt;-300%,"&lt;-300%",(J13-I13)/ABS(I13))))</f>
        <v>0.12180672086942894</v>
      </c>
      <c r="M13" s="70">
        <f t="shared" si="10"/>
        <v>-4.2070814007176403E-2</v>
      </c>
      <c r="N13" s="100"/>
      <c r="O13" s="187">
        <f t="shared" ref="O13:AB13" si="11">SUM(O14:O16)</f>
        <v>17.57346251642652</v>
      </c>
      <c r="P13" s="187">
        <f t="shared" si="11"/>
        <v>14.774149903190438</v>
      </c>
      <c r="Q13" s="187">
        <f t="shared" si="11"/>
        <v>13.530010963974402</v>
      </c>
      <c r="R13" s="187">
        <f t="shared" si="11"/>
        <v>14.774149903190438</v>
      </c>
      <c r="S13" s="187">
        <f t="shared" si="11"/>
        <v>12.907941494366383</v>
      </c>
      <c r="T13" s="187">
        <f t="shared" si="11"/>
        <v>11.508285187748342</v>
      </c>
      <c r="U13" s="187">
        <f t="shared" si="11"/>
        <v>12.285872024758364</v>
      </c>
      <c r="V13" s="187">
        <f t="shared" si="11"/>
        <v>14.929667270592443</v>
      </c>
      <c r="W13" s="187">
        <f t="shared" si="11"/>
        <v>15.86277147500447</v>
      </c>
      <c r="X13" s="187">
        <f t="shared" si="11"/>
        <v>14.307597800984423</v>
      </c>
      <c r="Y13" s="187">
        <f t="shared" si="11"/>
        <v>13.063458861768389</v>
      </c>
      <c r="Z13" s="187">
        <f t="shared" si="11"/>
        <v>14.929667270592443</v>
      </c>
      <c r="AA13" s="187">
        <f t="shared" si="11"/>
        <v>14.929667270592443</v>
      </c>
      <c r="AB13" s="187">
        <f t="shared" si="11"/>
        <v>15.707254107602466</v>
      </c>
      <c r="AC13" s="187">
        <f>'Table 1 (Q4''19)'!AC13/32.15075</f>
        <v>14.307597800984423</v>
      </c>
      <c r="AD13" s="187">
        <f>'Table 1 (Q4''19)'!AD13/32.15075</f>
        <v>14.929667270592443</v>
      </c>
      <c r="AE13" s="187">
        <f>'Table 1 (Q4''19)'!AE13/32.15075</f>
        <v>15.240702005396452</v>
      </c>
      <c r="AF13" s="187">
        <f>'Table 1 (Q4''19)'!AF13/32.15075</f>
        <v>15.396219372798456</v>
      </c>
      <c r="AG13" s="69">
        <f>'Table 1 (Q4''19)'!AG13/32.15075</f>
        <v>17.077234421975064</v>
      </c>
      <c r="AH13" s="69">
        <f>'Table 1 (Q4''19)'!AH13/32.15075</f>
        <v>16.167360946692053</v>
      </c>
      <c r="AI13" s="69">
        <f>'Table 1 (Q4''19)'!AI13/32.15075</f>
        <v>16.806908512858122</v>
      </c>
      <c r="AJ13" s="69">
        <f>'Table 1 (Q4''19)'!AJ13/32.15075</f>
        <v>17.294858172058191</v>
      </c>
      <c r="AK13" s="70">
        <f t="shared" ref="AK13:AK16" si="12">IF(ISERROR(AJ13/AF13),"N/M",IF((AJ13-AF13)/ABS(AF13)&gt;300%,"&gt;300%",IF((AJ13-AF13)/ABS(AF13)&lt;-300%,"&lt;-300%",(AJ13-AF13)/ABS(AF13))))</f>
        <v>0.1233185078288888</v>
      </c>
      <c r="AL13" s="70">
        <f t="shared" ref="AL13:AL16" si="13">IF(ISERROR(AJ13/AI13),"N/M",IF((AJ13-AI13)/ABS(AI13)&gt;300%,"&gt;300%",IF((AJ13-AI13)/ABS(AI13)&lt;-300%,"&lt;-300%",(AJ13-AI13)/ABS(AI13))))</f>
        <v>2.903268372209936E-2</v>
      </c>
      <c r="AM13" s="134"/>
      <c r="AN13" s="69">
        <f>'Table 1 (Q4''19)'!AN13/32.15075</f>
        <v>30.947956112998916</v>
      </c>
      <c r="AO13" s="69">
        <f>'Table 1 (Q4''19)'!AO13/32.15075</f>
        <v>32.347612419616958</v>
      </c>
      <c r="AP13" s="69">
        <f>'Table 1 (Q4''19)'!AP13/32.15075</f>
        <v>28.304160867164839</v>
      </c>
      <c r="AQ13" s="69">
        <f>'Table 1 (Q4''19)'!AQ13/32.15075</f>
        <v>24.416226682114722</v>
      </c>
      <c r="AR13" s="69">
        <f>'Table 1 (Q4''19)'!AR13/32.15075</f>
        <v>27.215539295350805</v>
      </c>
      <c r="AS13" s="69">
        <f>'Table 1 (Q4''19)'!AS13/32.15075</f>
        <v>30.170369275988893</v>
      </c>
      <c r="AT13" s="69">
        <f>'Table 1 (Q4''19)'!AT13/32.15075</f>
        <v>27.993126132360828</v>
      </c>
      <c r="AU13" s="69">
        <f>'Table 1 (Q4''19)'!AU13/32.15075</f>
        <v>30.636921378194909</v>
      </c>
      <c r="AV13" s="69">
        <f>'Table 1 (Q4''19)'!AV13/32.15075</f>
        <v>29.237265071576868</v>
      </c>
      <c r="AW13" s="69">
        <f>'Table 1 (Q4''19)'!AW13/32.15075</f>
        <v>30.636921378194909</v>
      </c>
      <c r="AX13" s="69">
        <f>'Table 1 (Q4''19)'!AX13/32.15075</f>
        <v>33.244595368667113</v>
      </c>
      <c r="AY13" s="69">
        <f>'Table 1 (Q4''19)'!AY13/32.15075</f>
        <v>34.101766684916321</v>
      </c>
      <c r="AZ13" s="70">
        <f t="shared" ref="AZ13:AZ16" si="14">IF(ISERROR(AY13/AW13),"N/M",IF((AY13-AW13)/ABS(AW13)&gt;300%,"&gt;300%",IF((AY13-AW13)/ABS(AW13)&lt;-300%,"&lt;-300%",(AY13-AW13)/ABS(AW13))))</f>
        <v>0.11309378197469383</v>
      </c>
      <c r="BA13" s="70">
        <f t="shared" ref="BA13:BA16" si="15">IF(ISERROR(AY13/AX13),"N/M",IF((AY13-AX13)/ABS(AX13)&gt;300%,"&gt;300%",IF((AY13-AX13)/ABS(AX13)&lt;-300%,"&lt;-300%",(AY13-AX13)/ABS(AX13))))</f>
        <v>2.5783779490878917E-2</v>
      </c>
      <c r="BB13" s="103"/>
      <c r="BC13" s="69">
        <f t="shared" ref="BC13:BC16" si="16">SUM(AG13:AJ13)</f>
        <v>67.346362053583434</v>
      </c>
      <c r="BD13" s="103"/>
    </row>
    <row r="14" spans="1:57" s="68" customFormat="1" x14ac:dyDescent="0.2">
      <c r="A14" s="15"/>
      <c r="B14" s="71"/>
      <c r="C14" s="71" t="s">
        <v>4</v>
      </c>
      <c r="D14" s="188">
        <f>'Table 1 (Q4''19)'!D14/32.15075</f>
        <v>34.83589029804903</v>
      </c>
      <c r="E14" s="188">
        <f>'Table 1 (Q4''19)'!E14/32.15075</f>
        <v>39.034859217903154</v>
      </c>
      <c r="F14" s="188">
        <f>'Table 1 (Q4''19)'!F14/32.15075</f>
        <v>36.857616074275093</v>
      </c>
      <c r="G14" s="188">
        <f>'Table 1 (Q4''19)'!G14/32.15075</f>
        <v>37.635202911285113</v>
      </c>
      <c r="H14" s="188">
        <f>'Table 1 (Q4''19)'!H14/32.15075</f>
        <v>41.212102361531223</v>
      </c>
      <c r="I14" s="188">
        <f>'Table 1 (Q4''19)'!I14/32.15075</f>
        <v>44.166932342169311</v>
      </c>
      <c r="J14" s="226">
        <f>'Table 1 (Q4''19)'!J14/32.15075</f>
        <v>50.697135698090406</v>
      </c>
      <c r="K14" s="226">
        <f>'Table 1 (Q4''19)'!K14/32.15075</f>
        <v>48.303694315062629</v>
      </c>
      <c r="L14" s="72">
        <f t="shared" si="10"/>
        <v>0.14785277151083109</v>
      </c>
      <c r="M14" s="72">
        <f t="shared" si="10"/>
        <v>-4.7210583991985383E-2</v>
      </c>
      <c r="N14" s="100"/>
      <c r="O14" s="188">
        <f>'Table 1 (Q4''19)'!O14/32.15075</f>
        <v>11.352767820346337</v>
      </c>
      <c r="P14" s="188">
        <f>'Table 1 (Q4''19)'!P14/32.15075</f>
        <v>9.4865594115222809</v>
      </c>
      <c r="Q14" s="188">
        <f>'Table 1 (Q4''19)'!Q14/32.15075</f>
        <v>9.7975941463262899</v>
      </c>
      <c r="R14" s="188">
        <f>'Table 1 (Q4''19)'!R14/32.15075</f>
        <v>9.6420767789242863</v>
      </c>
      <c r="S14" s="188">
        <f>'Table 1 (Q4''19)'!S14/32.15075</f>
        <v>9.1755246767182719</v>
      </c>
      <c r="T14" s="188">
        <f>'Table 1 (Q4''19)'!T14/32.15075</f>
        <v>8.2424204723062449</v>
      </c>
      <c r="U14" s="188">
        <f>'Table 1 (Q4''19)'!U14/32.15075</f>
        <v>8.7089725745122575</v>
      </c>
      <c r="V14" s="188">
        <f>'Table 1 (Q4''19)'!V14/32.15075</f>
        <v>10.575180983336313</v>
      </c>
      <c r="W14" s="188">
        <f>'Table 1 (Q4''19)'!W14/32.15075</f>
        <v>9.7975941463262899</v>
      </c>
      <c r="X14" s="188">
        <f>'Table 1 (Q4''19)'!X14/32.15075</f>
        <v>8.7089725745122575</v>
      </c>
      <c r="Y14" s="188">
        <f>'Table 1 (Q4''19)'!Y14/32.15075</f>
        <v>9.3310420441202773</v>
      </c>
      <c r="Z14" s="188">
        <f>'Table 1 (Q4''19)'!Z14/32.15075</f>
        <v>10.264146248532304</v>
      </c>
      <c r="AA14" s="188">
        <f>'Table 1 (Q4''19)'!AA14/32.15075</f>
        <v>10.264146248532304</v>
      </c>
      <c r="AB14" s="188">
        <f>'Table 1 (Q4''19)'!AB14/32.15075</f>
        <v>11.352767820346337</v>
      </c>
      <c r="AC14" s="188">
        <f>'Table 1 (Q4''19)'!AC14/32.15075</f>
        <v>10.264146248532304</v>
      </c>
      <c r="AD14" s="188">
        <f>'Table 1 (Q4''19)'!AD14/32.15075</f>
        <v>10.730698350738319</v>
      </c>
      <c r="AE14" s="188">
        <f>'Table 1 (Q4''19)'!AE14/32.15075</f>
        <v>11.352767820346337</v>
      </c>
      <c r="AF14" s="188">
        <f>'Table 1 (Q4''19)'!AF14/32.15075</f>
        <v>11.819319922552351</v>
      </c>
      <c r="AG14" s="71">
        <f>'Table 1 (Q4''19)'!AG14/32.15075</f>
        <v>12.856443534545058</v>
      </c>
      <c r="AH14" s="71">
        <f>'Table 1 (Q4''19)'!AH14/32.15075</f>
        <v>12.024809174812585</v>
      </c>
      <c r="AI14" s="71">
        <f>'Table 1 (Q4''19)'!AI14/32.15075</f>
        <v>12.752424126964378</v>
      </c>
      <c r="AJ14" s="71">
        <f>'Table 1 (Q4''19)'!AJ14/32.15075</f>
        <v>13.063458861768385</v>
      </c>
      <c r="AK14" s="72">
        <f t="shared" si="12"/>
        <v>0.10526315789473661</v>
      </c>
      <c r="AL14" s="72">
        <f t="shared" si="13"/>
        <v>2.4390243902438869E-2</v>
      </c>
      <c r="AM14" s="135"/>
      <c r="AN14" s="73">
        <f>'Table 1 (Q4''19)'!AN14/32.15075</f>
        <v>18.195531986034538</v>
      </c>
      <c r="AO14" s="73">
        <f>'Table 1 (Q4''19)'!AO14/32.15075</f>
        <v>20.839327231868616</v>
      </c>
      <c r="AP14" s="73">
        <f>'Table 1 (Q4''19)'!AP14/32.15075</f>
        <v>19.439670925250574</v>
      </c>
      <c r="AQ14" s="73">
        <f>'Table 1 (Q4''19)'!AQ14/32.15075</f>
        <v>17.417945149024515</v>
      </c>
      <c r="AR14" s="73">
        <f>'Table 1 (Q4''19)'!AR14/32.15075</f>
        <v>19.284153557848573</v>
      </c>
      <c r="AS14" s="73">
        <f>'Table 1 (Q4''19)'!AS14/32.15075</f>
        <v>18.506566720838549</v>
      </c>
      <c r="AT14" s="73">
        <f>'Table 1 (Q4''19)'!AT14/32.15075</f>
        <v>19.59518829265258</v>
      </c>
      <c r="AU14" s="73">
        <f>'Table 1 (Q4''19)'!AU14/32.15075</f>
        <v>21.616914068878639</v>
      </c>
      <c r="AV14" s="73">
        <f>'Table 1 (Q4''19)'!AV14/32.15075</f>
        <v>20.994844599270621</v>
      </c>
      <c r="AW14" s="73">
        <f>'Table 1 (Q4''19)'!AW14/32.15075</f>
        <v>23.172087742898686</v>
      </c>
      <c r="AX14" s="73">
        <f>'Table 1 (Q4''19)'!AX14/32.15075</f>
        <v>24.881252709357643</v>
      </c>
      <c r="AY14" s="73">
        <f>'Table 1 (Q4''19)'!AY14/32.15075</f>
        <v>25.815882988732763</v>
      </c>
      <c r="AZ14" s="72">
        <f t="shared" si="14"/>
        <v>0.11409395973154358</v>
      </c>
      <c r="BA14" s="72">
        <f t="shared" si="15"/>
        <v>3.7563634367316787E-2</v>
      </c>
      <c r="BB14" s="103"/>
      <c r="BC14" s="73">
        <f t="shared" si="16"/>
        <v>50.697135698090406</v>
      </c>
      <c r="BD14" s="103"/>
    </row>
    <row r="15" spans="1:57" x14ac:dyDescent="0.2">
      <c r="B15" s="71"/>
      <c r="C15" s="71" t="s">
        <v>5</v>
      </c>
      <c r="D15" s="188">
        <f>'Table 1 (Q4''19)'!D15/32.15075</f>
        <v>26.593469825742787</v>
      </c>
      <c r="E15" s="188">
        <f>'Table 1 (Q4''19)'!E15/32.15075</f>
        <v>24.105191947310715</v>
      </c>
      <c r="F15" s="188">
        <f>'Table 1 (Q4''19)'!F15/32.15075</f>
        <v>16.018288842406474</v>
      </c>
      <c r="G15" s="188">
        <f>'Table 1 (Q4''19)'!G15/32.15075</f>
        <v>19.439670925250574</v>
      </c>
      <c r="H15" s="188">
        <f>'Table 1 (Q4''19)'!H15/32.15075</f>
        <v>17.417945149024515</v>
      </c>
      <c r="I15" s="188">
        <f>'Table 1 (Q4''19)'!I15/32.15075</f>
        <v>15.707254107602466</v>
      </c>
      <c r="J15" s="226">
        <f>'Table 1 (Q4''19)'!J15/32.15075</f>
        <v>14.840588033953102</v>
      </c>
      <c r="K15" s="226">
        <f>'Table 1 (Q4''19)'!K15/32.15075</f>
        <v>14.400908221425627</v>
      </c>
      <c r="L15" s="72">
        <f t="shared" si="10"/>
        <v>-5.5176166866103563E-2</v>
      </c>
      <c r="M15" s="72">
        <f t="shared" si="10"/>
        <v>-2.9626845750421158E-2</v>
      </c>
      <c r="N15" s="100"/>
      <c r="O15" s="196">
        <f>'Table 1 (Q4''19)'!O15/32.15075</f>
        <v>6.2206946960801845</v>
      </c>
      <c r="P15" s="196">
        <f>'Table 1 (Q4''19)'!P15/32.15075</f>
        <v>5.2875904916681566</v>
      </c>
      <c r="Q15" s="196">
        <f>'Table 1 (Q4''19)'!Q15/32.15075</f>
        <v>3.7324168176481107</v>
      </c>
      <c r="R15" s="196">
        <f>'Table 1 (Q4''19)'!R15/32.15075</f>
        <v>5.1320731242661521</v>
      </c>
      <c r="S15" s="196">
        <f>'Table 1 (Q4''19)'!S15/32.15075</f>
        <v>3.7324168176481107</v>
      </c>
      <c r="T15" s="196">
        <f>'Table 1 (Q4''19)'!T15/32.15075</f>
        <v>3.2658647154420968</v>
      </c>
      <c r="U15" s="196">
        <f>'Table 1 (Q4''19)'!U15/32.15075</f>
        <v>3.5768994502461058</v>
      </c>
      <c r="V15" s="196">
        <f>'Table 1 (Q4''19)'!V15/32.15075</f>
        <v>4.3544862872561287</v>
      </c>
      <c r="W15" s="196">
        <f>'Table 1 (Q4''19)'!W15/32.15075</f>
        <v>6.06517732867818</v>
      </c>
      <c r="X15" s="196">
        <f>'Table 1 (Q4''19)'!X15/32.15075</f>
        <v>5.5986252264721657</v>
      </c>
      <c r="Y15" s="196">
        <f>'Table 1 (Q4''19)'!Y15/32.15075</f>
        <v>3.7324168176481107</v>
      </c>
      <c r="Z15" s="196">
        <f>'Table 1 (Q4''19)'!Z15/32.15075</f>
        <v>4.6655210220601386</v>
      </c>
      <c r="AA15" s="196">
        <f>'Table 1 (Q4''19)'!AA15/32.15075</f>
        <v>4.6655210220601386</v>
      </c>
      <c r="AB15" s="196">
        <f>'Table 1 (Q4''19)'!AB15/32.15075</f>
        <v>4.3544862872561287</v>
      </c>
      <c r="AC15" s="196">
        <f>'Table 1 (Q4''19)'!AC15/32.15075</f>
        <v>4.0434515524521197</v>
      </c>
      <c r="AD15" s="196">
        <f>'Table 1 (Q4''19)'!AD15/32.15075</f>
        <v>4.1989689198541242</v>
      </c>
      <c r="AE15" s="196">
        <f>'Table 1 (Q4''19)'!AE15/32.15075</f>
        <v>3.8879341850501152</v>
      </c>
      <c r="AF15" s="196">
        <f>'Table 1 (Q4''19)'!AF15/32.15075</f>
        <v>3.5768994502461058</v>
      </c>
      <c r="AG15" s="71">
        <f>'Table 1 (Q4''19)'!AG15/32.15075</f>
        <v>3.7505449238296271</v>
      </c>
      <c r="AH15" s="71">
        <f>'Table 1 (Q4''19)'!AH15/32.15075</f>
        <v>3.7084785747098858</v>
      </c>
      <c r="AI15" s="71">
        <f>'Table 1 (Q4''19)'!AI15/32.15075</f>
        <v>3.6249327845280117</v>
      </c>
      <c r="AJ15" s="71">
        <f>'Table 1 (Q4''19)'!AJ15/32.15075</f>
        <v>3.7566317508855764</v>
      </c>
      <c r="AK15" s="72">
        <f t="shared" si="12"/>
        <v>5.0248071867690973E-2</v>
      </c>
      <c r="AL15" s="72">
        <f t="shared" si="13"/>
        <v>3.6331423004499305E-2</v>
      </c>
      <c r="AM15" s="135"/>
      <c r="AN15" s="73">
        <f>'Table 1 (Q4''19)'!AN15/32.15075</f>
        <v>12.596906759562373</v>
      </c>
      <c r="AO15" s="73">
        <f>'Table 1 (Q4''19)'!AO15/32.15075</f>
        <v>11.50828518774834</v>
      </c>
      <c r="AP15" s="73">
        <f>'Table 1 (Q4''19)'!AP15/32.15075</f>
        <v>8.8644899419142629</v>
      </c>
      <c r="AQ15" s="73">
        <f>'Table 1 (Q4''19)'!AQ15/32.15075</f>
        <v>6.9982815330902071</v>
      </c>
      <c r="AR15" s="73">
        <f>'Table 1 (Q4''19)'!AR15/32.15075</f>
        <v>7.931385737502235</v>
      </c>
      <c r="AS15" s="73">
        <f>'Table 1 (Q4''19)'!AS15/32.15075</f>
        <v>11.663802555150346</v>
      </c>
      <c r="AT15" s="73">
        <f>'Table 1 (Q4''19)'!AT15/32.15075</f>
        <v>8.3979378397082485</v>
      </c>
      <c r="AU15" s="73">
        <f>'Table 1 (Q4''19)'!AU15/32.15075</f>
        <v>9.0200073093162665</v>
      </c>
      <c r="AV15" s="73">
        <f>'Table 1 (Q4''19)'!AV15/32.15075</f>
        <v>8.2424204723062449</v>
      </c>
      <c r="AW15" s="73">
        <f>'Table 1 (Q4''19)'!AW15/32.15075</f>
        <v>7.4648336352962215</v>
      </c>
      <c r="AX15" s="73">
        <f>'Table 1 (Q4''19)'!AX15/32.15075</f>
        <v>7.459023498539513</v>
      </c>
      <c r="AY15" s="73">
        <f>'Table 1 (Q4''19)'!AY15/32.15075</f>
        <v>7.3815645354135881</v>
      </c>
      <c r="AZ15" s="72">
        <f t="shared" si="14"/>
        <v>-1.1154850054381554E-2</v>
      </c>
      <c r="BA15" s="72">
        <f t="shared" si="15"/>
        <v>-1.0384598351391624E-2</v>
      </c>
      <c r="BB15" s="103"/>
      <c r="BC15" s="13">
        <f t="shared" si="16"/>
        <v>14.840588033953102</v>
      </c>
      <c r="BD15" s="103"/>
    </row>
    <row r="16" spans="1:57" x14ac:dyDescent="0.2">
      <c r="B16" s="71"/>
      <c r="C16" s="71" t="s">
        <v>6</v>
      </c>
      <c r="D16" s="188">
        <f>'Table 1 (Q4''19)'!D16/32.15075</f>
        <v>0.15551736740200461</v>
      </c>
      <c r="E16" s="188">
        <f>'Table 1 (Q4''19)'!E16/32.15075</f>
        <v>0.15551736740200461</v>
      </c>
      <c r="F16" s="188">
        <f>'Table 1 (Q4''19)'!F16/32.15075</f>
        <v>0.15551736740200461</v>
      </c>
      <c r="G16" s="188">
        <f>'Table 1 (Q4''19)'!G16/32.15075</f>
        <v>0.15551736740200461</v>
      </c>
      <c r="H16" s="188">
        <f>'Table 1 (Q4''19)'!H16/32.15075</f>
        <v>0.15551736740200461</v>
      </c>
      <c r="I16" s="188">
        <f>'Table 1 (Q4''19)'!I16/32.15075</f>
        <v>0.15551736740200461</v>
      </c>
      <c r="J16" s="226">
        <f>'Table 1 (Q4''19)'!J16/32.15075</f>
        <v>1.8040014618632534</v>
      </c>
      <c r="K16" s="226">
        <f>'Table 1 (Q4''19)'!K16/32.15075</f>
        <v>1.8040014618632534</v>
      </c>
      <c r="L16" s="72" t="str">
        <f t="shared" si="10"/>
        <v>&gt;300%</v>
      </c>
      <c r="M16" s="72">
        <f t="shared" si="10"/>
        <v>0</v>
      </c>
      <c r="N16" s="100"/>
      <c r="O16" s="196">
        <f>'Table 1 (Q4''19)'!O16/32.15075</f>
        <v>0</v>
      </c>
      <c r="P16" s="196">
        <f>'Table 1 (Q4''19)'!P16/32.15075</f>
        <v>0</v>
      </c>
      <c r="Q16" s="188">
        <f>'Table 1 (Q4''19)'!Q16/32.15075</f>
        <v>0</v>
      </c>
      <c r="R16" s="188">
        <f>'Table 1 (Q4''19)'!R16/32.15075</f>
        <v>0</v>
      </c>
      <c r="S16" s="188">
        <f>'Table 1 (Q4''19)'!S16/32.15075</f>
        <v>0</v>
      </c>
      <c r="T16" s="188">
        <f>'Table 1 (Q4''19)'!T16/32.15075</f>
        <v>0</v>
      </c>
      <c r="U16" s="188">
        <f>'Table 1 (Q4''19)'!U16/32.15075</f>
        <v>0</v>
      </c>
      <c r="V16" s="188">
        <f>'Table 1 (Q4''19)'!V16/32.15075</f>
        <v>0</v>
      </c>
      <c r="W16" s="188">
        <f>'Table 1 (Q4''19)'!W16/32.15075</f>
        <v>0</v>
      </c>
      <c r="X16" s="188">
        <f>'Table 1 (Q4''19)'!X16/32.15075</f>
        <v>0</v>
      </c>
      <c r="Y16" s="188">
        <f>'Table 1 (Q4''19)'!Y16/32.15075</f>
        <v>0</v>
      </c>
      <c r="Z16" s="188">
        <f>'Table 1 (Q4''19)'!Z16/32.15075</f>
        <v>0</v>
      </c>
      <c r="AA16" s="188">
        <f>'Table 1 (Q4''19)'!AA16/32.15075</f>
        <v>0</v>
      </c>
      <c r="AB16" s="188">
        <f>'Table 1 (Q4''19)'!AB16/32.15075</f>
        <v>0</v>
      </c>
      <c r="AC16" s="188">
        <f>'Table 1 (Q4''19)'!AC16/32.15075</f>
        <v>0</v>
      </c>
      <c r="AD16" s="188">
        <f>'Table 1 (Q4''19)'!AD16/32.15075</f>
        <v>0</v>
      </c>
      <c r="AE16" s="188">
        <f>'Table 1 (Q4''19)'!AE16/32.15075</f>
        <v>0</v>
      </c>
      <c r="AF16" s="188">
        <f>'Table 1 (Q4''19)'!AF16/32.15075</f>
        <v>0</v>
      </c>
      <c r="AG16" s="71">
        <f>'Table 1 (Q4''19)'!AG16/32.15075</f>
        <v>0.47024596360037962</v>
      </c>
      <c r="AH16" s="71">
        <f>'Table 1 (Q4''19)'!AH16/32.15075</f>
        <v>0.43407319716958115</v>
      </c>
      <c r="AI16" s="71">
        <f>'Table 1 (Q4''19)'!AI16/32.15075</f>
        <v>0.42955160136573139</v>
      </c>
      <c r="AJ16" s="71">
        <f>'Table 1 (Q4''19)'!AJ16/32.15075</f>
        <v>0.47476755940422943</v>
      </c>
      <c r="AK16" s="72" t="str">
        <f t="shared" si="12"/>
        <v>N/M</v>
      </c>
      <c r="AL16" s="72">
        <f t="shared" si="13"/>
        <v>0.10526315789473684</v>
      </c>
      <c r="AM16" s="135"/>
      <c r="AN16" s="73">
        <f>'Table 1 (Q4''19)'!AN16/32.15075</f>
        <v>0.15551736740200461</v>
      </c>
      <c r="AO16" s="73">
        <f>'Table 1 (Q4''19)'!AO16/32.15075</f>
        <v>0</v>
      </c>
      <c r="AP16" s="73">
        <f>'Table 1 (Q4''19)'!AP16/32.15075</f>
        <v>0</v>
      </c>
      <c r="AQ16" s="73">
        <f>'Table 1 (Q4''19)'!AQ16/32.15075</f>
        <v>0</v>
      </c>
      <c r="AR16" s="73">
        <f>'Table 1 (Q4''19)'!AR16/32.15075</f>
        <v>0</v>
      </c>
      <c r="AS16" s="73">
        <f>'Table 1 (Q4''19)'!AS16/32.15075</f>
        <v>0</v>
      </c>
      <c r="AT16" s="73">
        <f>'Table 1 (Q4''19)'!AT16/32.15075</f>
        <v>0</v>
      </c>
      <c r="AU16" s="73">
        <f>'Table 1 (Q4''19)'!AU16/32.15075</f>
        <v>0</v>
      </c>
      <c r="AV16" s="73">
        <f>'Table 1 (Q4''19)'!AV16/32.15075</f>
        <v>0</v>
      </c>
      <c r="AW16" s="73">
        <f>'Table 1 (Q4''19)'!AW16/32.15075</f>
        <v>0</v>
      </c>
      <c r="AX16" s="73">
        <f>'Table 1 (Q4''19)'!AX16/32.15075</f>
        <v>0.90431916076996077</v>
      </c>
      <c r="AY16" s="73">
        <f>'Table 1 (Q4''19)'!AY16/32.15075</f>
        <v>0.90431916076996077</v>
      </c>
      <c r="AZ16" s="72" t="str">
        <f t="shared" si="14"/>
        <v>N/M</v>
      </c>
      <c r="BA16" s="72">
        <f t="shared" si="15"/>
        <v>0</v>
      </c>
      <c r="BB16" s="103"/>
      <c r="BC16" s="13">
        <f t="shared" si="16"/>
        <v>1.8086383215399215</v>
      </c>
      <c r="BD16" s="103"/>
    </row>
    <row r="17" spans="1:56" x14ac:dyDescent="0.2">
      <c r="B17" s="133"/>
      <c r="C17" s="100"/>
      <c r="D17" s="187"/>
      <c r="E17" s="187"/>
      <c r="F17" s="187"/>
      <c r="G17" s="187"/>
      <c r="H17" s="187"/>
      <c r="I17" s="187"/>
      <c r="J17" s="225"/>
      <c r="K17" s="225"/>
      <c r="L17" s="80"/>
      <c r="M17" s="80"/>
      <c r="N17" s="100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80"/>
      <c r="AH17" s="80"/>
      <c r="AI17" s="80"/>
      <c r="AJ17" s="80"/>
      <c r="AK17" s="80"/>
      <c r="AL17" s="80"/>
      <c r="AM17" s="135"/>
      <c r="AN17" s="135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80"/>
      <c r="BA17" s="80"/>
      <c r="BB17" s="103"/>
      <c r="BC17" s="7"/>
      <c r="BD17" s="103"/>
    </row>
    <row r="18" spans="1:56" x14ac:dyDescent="0.2">
      <c r="B18" s="140" t="s">
        <v>25</v>
      </c>
      <c r="C18" s="102"/>
      <c r="D18" s="191">
        <f>'Table 1 (Q4''19)'!D18/32.15075</f>
        <v>243.69571471894122</v>
      </c>
      <c r="E18" s="191">
        <f>'Table 1 (Q4''19)'!E18/32.15075</f>
        <v>225.18914799810267</v>
      </c>
      <c r="F18" s="191">
        <f>'Table 1 (Q4''19)'!F18/32.15075</f>
        <v>245.56192312776528</v>
      </c>
      <c r="G18" s="191">
        <f>'Table 1 (Q4''19)'!G18/32.15075</f>
        <v>245.87295786256928</v>
      </c>
      <c r="H18" s="191">
        <f>'Table 1 (Q4''19)'!H18/32.15075</f>
        <v>250.2274441498254</v>
      </c>
      <c r="I18" s="191">
        <f>'Table 1 (Q4''19)'!I18/32.15075</f>
        <v>250.69399625203144</v>
      </c>
      <c r="J18" s="102">
        <f>'Table 1 (Q4''19)'!J18/32.15075</f>
        <v>256.97070428708093</v>
      </c>
      <c r="K18" s="102">
        <f>'Table 1 (Q4''19)'!K18/32.15075</f>
        <v>252.46689424041429</v>
      </c>
      <c r="L18" s="116">
        <f>IF(ISERROR(J18/I18),"N/M",IF((J18-I18)/ABS(I18)&gt;300%,"&gt;300%",IF((J18-I18)/ABS(I18)&lt;-300%,"&lt;-300%",(J18-I18)/ABS(I18))))</f>
        <v>2.5037328890554288E-2</v>
      </c>
      <c r="M18" s="116">
        <f>IF(ISERROR(K18/J18),"N/M",IF((K18-J18)/ABS(J18)&gt;300%,"&gt;300%",IF((K18-J18)/ABS(J18)&lt;-300%,"&lt;-300%",(K18-J18)/ABS(J18))))</f>
        <v>-1.7526550581560087E-2</v>
      </c>
      <c r="N18" s="100"/>
      <c r="O18" s="191">
        <f t="shared" ref="O18:X18" si="17">O11+O13</f>
        <v>60.496255919379806</v>
      </c>
      <c r="P18" s="191">
        <f t="shared" si="17"/>
        <v>57.541425938741696</v>
      </c>
      <c r="Q18" s="191">
        <f t="shared" si="17"/>
        <v>57.696943306143709</v>
      </c>
      <c r="R18" s="191">
        <f t="shared" si="17"/>
        <v>62.673499063007853</v>
      </c>
      <c r="S18" s="191">
        <f t="shared" si="17"/>
        <v>65.161776941439925</v>
      </c>
      <c r="T18" s="191">
        <f t="shared" si="17"/>
        <v>60.3407385519778</v>
      </c>
      <c r="U18" s="191">
        <f t="shared" si="17"/>
        <v>56.452804366927673</v>
      </c>
      <c r="V18" s="191">
        <f t="shared" si="17"/>
        <v>68.11660692207802</v>
      </c>
      <c r="W18" s="191">
        <f t="shared" si="17"/>
        <v>62.984533797811864</v>
      </c>
      <c r="X18" s="191">
        <f t="shared" si="17"/>
        <v>58.31901277575173</v>
      </c>
      <c r="Y18" s="191">
        <f>Y11+Y13</f>
        <v>55.51970016251564</v>
      </c>
      <c r="Z18" s="191">
        <f>Z11+Z13</f>
        <v>65.628329043645934</v>
      </c>
      <c r="AA18" s="191">
        <f t="shared" ref="AA18:AB18" si="18">AA11+AA13</f>
        <v>63.295568532615874</v>
      </c>
      <c r="AB18" s="191">
        <f t="shared" si="18"/>
        <v>65.628329043645948</v>
      </c>
      <c r="AC18" s="191">
        <f>'Table 1 (Q4''19)'!AC18/32.15075</f>
        <v>54.586595958103615</v>
      </c>
      <c r="AD18" s="191">
        <f>'Table 1 (Q4''19)'!AD18/32.15075</f>
        <v>66.561433248057966</v>
      </c>
      <c r="AE18" s="191">
        <f>'Table 1 (Q4''19)'!AE18/32.15075</f>
        <v>66.405915880655968</v>
      </c>
      <c r="AF18" s="191">
        <f>'Table 1 (Q4''19)'!AF18/32.15075</f>
        <v>63.45108590001788</v>
      </c>
      <c r="AG18" s="102">
        <f>'Table 1 (Q4''19)'!AG18/32.15075</f>
        <v>58.50450149774101</v>
      </c>
      <c r="AH18" s="102">
        <f>'Table 1 (Q4''19)'!AH18/32.15075</f>
        <v>67.093488305368794</v>
      </c>
      <c r="AI18" s="102">
        <f>'Table 1 (Q4''19)'!AI18/32.15075</f>
        <v>63.481729079405014</v>
      </c>
      <c r="AJ18" s="102">
        <f>'Table 1 (Q4''19)'!AJ18/32.15075</f>
        <v>67.89562226424276</v>
      </c>
      <c r="AK18" s="116">
        <f>IF(ISERROR(AJ18/AF18),"N/M",IF((AJ18-AF18)/ABS(AF18)&gt;300%,"&gt;300%",IF((AJ18-AF18)/ABS(AF18)&lt;-300%,"&lt;-300%",(AJ18-AF18)/ABS(AF18))))</f>
        <v>7.0046655643187794E-2</v>
      </c>
      <c r="AL18" s="116">
        <f>IF(ISERROR(AJ18/AI18),"N/M",IF((AJ18-AI18)/ABS(AI18)&gt;300%,"&gt;300%",IF((AJ18-AI18)/ABS(AI18)&lt;-300%,"&lt;-300%",(AJ18-AI18)/ABS(AI18))))</f>
        <v>6.9530134872613586E-2</v>
      </c>
      <c r="AM18" s="135"/>
      <c r="AN18" s="102">
        <f>'Table 1 (Q4''19)'!AN18/32.15075</f>
        <v>107.15146613998118</v>
      </c>
      <c r="AO18" s="102">
        <f>'Table 1 (Q4''19)'!AO18/32.15075</f>
        <v>118.0376818581215</v>
      </c>
      <c r="AP18" s="102">
        <f>'Table 1 (Q4''19)'!AP18/32.15075</f>
        <v>120.37044236915156</v>
      </c>
      <c r="AQ18" s="102">
        <f>'Table 1 (Q4''19)'!AQ18/32.15075</f>
        <v>125.50251549341772</v>
      </c>
      <c r="AR18" s="102">
        <f>'Table 1 (Q4''19)'!AR18/32.15075</f>
        <v>124.56941128900569</v>
      </c>
      <c r="AS18" s="102">
        <f>'Table 1 (Q4''19)'!AS18/32.15075</f>
        <v>121.30354657356359</v>
      </c>
      <c r="AT18" s="102">
        <f>'Table 1 (Q4''19)'!AT18/32.15075</f>
        <v>121.1480292061616</v>
      </c>
      <c r="AU18" s="102">
        <f>'Table 1 (Q4''19)'!AU18/32.15075</f>
        <v>128.92389757626182</v>
      </c>
      <c r="AV18" s="102">
        <f>'Table 1 (Q4''19)'!AV18/32.15075</f>
        <v>121.1480292061616</v>
      </c>
      <c r="AW18" s="102">
        <f>'Table 1 (Q4''19)'!AW18/32.15075</f>
        <v>129.85700178067384</v>
      </c>
      <c r="AX18" s="102">
        <f>'Table 1 (Q4''19)'!AX18/32.15075</f>
        <v>125.5979898031098</v>
      </c>
      <c r="AY18" s="102">
        <f>'Table 1 (Q4''19)'!AY18/32.15075</f>
        <v>131.37735134364777</v>
      </c>
      <c r="AZ18" s="116">
        <f>IF(ISERROR(AY18/AW18),"N/M",IF((AY18-AW18)/ABS(AW18)&gt;300%,"&gt;300%",IF((AY18-AW18)/ABS(AW18)&lt;-300%,"&lt;-300%",(AY18-AW18)/ABS(AW18))))</f>
        <v>1.1707875140547115E-2</v>
      </c>
      <c r="BA18" s="116">
        <f>IF(ISERROR(AY18/AX18),"N/M",IF((AY18-AX18)/ABS(AX18)&gt;300%,"&gt;300%",IF((AY18-AX18)/ABS(AX18)&lt;-300%,"&lt;-300%",(AY18-AX18)/ABS(AX18))))</f>
        <v>4.6014761459143037E-2</v>
      </c>
      <c r="BB18" s="103"/>
      <c r="BC18" s="102">
        <f>SUM(AG18:AJ18)</f>
        <v>256.97534114675761</v>
      </c>
      <c r="BD18" s="103"/>
    </row>
    <row r="19" spans="1:56" x14ac:dyDescent="0.2">
      <c r="B19" s="142"/>
      <c r="C19" s="100"/>
      <c r="D19" s="187"/>
      <c r="E19" s="187"/>
      <c r="F19" s="187"/>
      <c r="G19" s="187"/>
      <c r="H19" s="187"/>
      <c r="I19" s="187"/>
      <c r="J19" s="225"/>
      <c r="K19" s="225"/>
      <c r="L19" s="69"/>
      <c r="M19" s="69"/>
      <c r="N19" s="100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00"/>
      <c r="AH19" s="100"/>
      <c r="AI19" s="100"/>
      <c r="AJ19" s="100"/>
      <c r="AK19" s="69"/>
      <c r="AL19" s="69"/>
      <c r="AM19" s="124"/>
      <c r="AN19" s="124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69"/>
      <c r="BA19" s="69"/>
      <c r="BB19" s="103"/>
      <c r="BC19" s="13"/>
      <c r="BD19" s="103"/>
    </row>
    <row r="20" spans="1:56" x14ac:dyDescent="0.2">
      <c r="A20" s="24"/>
      <c r="B20" s="128" t="s">
        <v>32</v>
      </c>
      <c r="C20" s="143"/>
      <c r="D20" s="193"/>
      <c r="E20" s="193"/>
      <c r="F20" s="193"/>
      <c r="G20" s="193"/>
      <c r="H20" s="193"/>
      <c r="I20" s="193"/>
      <c r="J20" s="228"/>
      <c r="K20" s="228"/>
      <c r="L20" s="118"/>
      <c r="M20" s="118"/>
      <c r="N20" s="100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124"/>
      <c r="AH20" s="124"/>
      <c r="AI20" s="124"/>
      <c r="AJ20" s="124"/>
      <c r="AK20" s="118"/>
      <c r="AL20" s="118"/>
      <c r="AM20" s="135"/>
      <c r="AN20" s="135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118"/>
      <c r="BA20" s="118"/>
      <c r="BB20" s="103"/>
      <c r="BC20" s="7"/>
      <c r="BD20" s="103"/>
    </row>
    <row r="21" spans="1:56" s="68" customFormat="1" x14ac:dyDescent="0.2">
      <c r="A21" s="24"/>
      <c r="B21" s="133" t="s">
        <v>27</v>
      </c>
      <c r="C21" s="69"/>
      <c r="D21" s="187">
        <f>'Table 1 (Q4''19)'!D21/32.15075</f>
        <v>97.198354626252879</v>
      </c>
      <c r="E21" s="187">
        <f>'Table 1 (Q4''19)'!E21/32.15075</f>
        <v>101.08628881130299</v>
      </c>
      <c r="F21" s="187">
        <f>'Table 1 (Q4''19)'!F21/32.15075</f>
        <v>104.6631882615491</v>
      </c>
      <c r="G21" s="187">
        <f>'Table 1 (Q4''19)'!G21/32.15075</f>
        <v>107.30698350738318</v>
      </c>
      <c r="H21" s="187">
        <f>'Table 1 (Q4''19)'!H21/32.15075</f>
        <v>103.41904932233307</v>
      </c>
      <c r="I21" s="187">
        <f>'Table 1 (Q4''19)'!I21/32.15075</f>
        <v>96.420767789242859</v>
      </c>
      <c r="J21" s="225">
        <f>'Table 1 (Q4''19)'!J21/32.15075</f>
        <v>90.012265217664734</v>
      </c>
      <c r="K21" s="225">
        <f>'Table 1 (Q4''19)'!K21/32.15075</f>
        <v>93.652558649487176</v>
      </c>
      <c r="L21" s="70">
        <f t="shared" ref="L21:M22" si="19">IF(ISERROR(J21/I21),"N/M",IF((J21-I21)/ABS(I21)&gt;300%,"&gt;300%",IF((J21-I21)/ABS(I21)&lt;-300%,"&lt;-300%",(J21-I21)/ABS(I21))))</f>
        <v>-6.6463923888117879E-2</v>
      </c>
      <c r="M21" s="70">
        <f t="shared" si="19"/>
        <v>4.0442193327982615E-2</v>
      </c>
      <c r="N21" s="100"/>
      <c r="O21" s="225">
        <f>'Table 1 (Q4''19)'!O21/32.15075</f>
        <v>23.794157212506704</v>
      </c>
      <c r="P21" s="225">
        <f>'Table 1 (Q4''19)'!P21/32.15075</f>
        <v>25.349330886526751</v>
      </c>
      <c r="Q21" s="225">
        <f>'Table 1 (Q4''19)'!Q21/32.15075</f>
        <v>26.748987193144792</v>
      </c>
      <c r="R21" s="225">
        <f>'Table 1 (Q4''19)'!R21/32.15075</f>
        <v>26.748987193144792</v>
      </c>
      <c r="S21" s="225">
        <f>'Table 1 (Q4''19)'!S21/32.15075</f>
        <v>25.193813519124745</v>
      </c>
      <c r="T21" s="225">
        <f>'Table 1 (Q4''19)'!T21/32.15075</f>
        <v>26.28243509093878</v>
      </c>
      <c r="U21" s="225">
        <f>'Table 1 (Q4''19)'!U21/32.15075</f>
        <v>27.37105666275281</v>
      </c>
      <c r="V21" s="225">
        <f>'Table 1 (Q4''19)'!V21/32.15075</f>
        <v>28.148643499762834</v>
      </c>
      <c r="W21" s="225">
        <f>'Table 1 (Q4''19)'!W21/32.15075</f>
        <v>24.571744049516727</v>
      </c>
      <c r="X21" s="225">
        <f>'Table 1 (Q4''19)'!X21/32.15075</f>
        <v>27.060021927948803</v>
      </c>
      <c r="Y21" s="225">
        <f>'Table 1 (Q4''19)'!Y21/32.15075</f>
        <v>26.593469825742787</v>
      </c>
      <c r="Z21" s="225">
        <f>'Table 1 (Q4''19)'!Z21/32.15075</f>
        <v>26.126917723536774</v>
      </c>
      <c r="AA21" s="225">
        <f>'Table 1 (Q4''19)'!AA21/32.15075</f>
        <v>24.416226682114722</v>
      </c>
      <c r="AB21" s="225">
        <f>'Table 1 (Q4''19)'!AB21/32.15075</f>
        <v>26.28243509093878</v>
      </c>
      <c r="AC21" s="225">
        <f>'Table 1 (Q4''19)'!AC21/32.15075</f>
        <v>24.882778784320738</v>
      </c>
      <c r="AD21" s="225">
        <f>'Table 1 (Q4''19)'!AD21/32.15075</f>
        <v>25.349330886526751</v>
      </c>
      <c r="AE21" s="225">
        <f>'Table 1 (Q4''19)'!AE21/32.15075</f>
        <v>22.238983538486661</v>
      </c>
      <c r="AF21" s="225">
        <f>'Table 1 (Q4''19)'!AF21/32.15075</f>
        <v>23.794157212506704</v>
      </c>
      <c r="AG21" s="69">
        <f>'Table 1 (Q4''19)'!AG21/32.15075</f>
        <v>23.833626263101721</v>
      </c>
      <c r="AH21" s="69">
        <f>'Table 1 (Q4''19)'!AH21/32.15075</f>
        <v>23.22375508801592</v>
      </c>
      <c r="AI21" s="69">
        <f>'Table 1 (Q4''19)'!AI21/32.15075</f>
        <v>21.080724792788274</v>
      </c>
      <c r="AJ21" s="69">
        <f>'Table 1 (Q4''19)'!AJ21/32.15075</f>
        <v>21.873280514528769</v>
      </c>
      <c r="AK21" s="70">
        <f t="shared" ref="AK21:AK22" si="20">IF(ISERROR(AJ21/AF21),"N/M",IF((AJ21-AF21)/ABS(AF21)&gt;300%,"&gt;300%",IF((AJ21-AF21)/ABS(AF21)&lt;-300%,"&lt;-300%",(AJ21-AF21)/ABS(AF21))))</f>
        <v>-8.0728923526162219E-2</v>
      </c>
      <c r="AL21" s="70">
        <f t="shared" ref="AL21:AL22" si="21">IF(ISERROR(AJ21/AI21),"N/M",IF((AJ21-AI21)/ABS(AI21)&gt;300%,"&gt;300%",IF((AJ21-AI21)/ABS(AI21)&lt;-300%,"&lt;-300%",(AJ21-AI21)/ABS(AI21))))</f>
        <v>3.7596227337099372E-2</v>
      </c>
      <c r="AM21" s="127"/>
      <c r="AN21" s="69">
        <f>'Table 1 (Q4''19)'!AN21/32.15075</f>
        <v>51.942800712269538</v>
      </c>
      <c r="AO21" s="69">
        <f>'Table 1 (Q4''19)'!AO21/32.15075</f>
        <v>49.143488099033455</v>
      </c>
      <c r="AP21" s="69">
        <f>'Table 1 (Q4''19)'!AP21/32.15075</f>
        <v>53.497974386289584</v>
      </c>
      <c r="AQ21" s="69">
        <f>'Table 1 (Q4''19)'!AQ21/32.15075</f>
        <v>51.476248610063529</v>
      </c>
      <c r="AR21" s="69">
        <f>'Table 1 (Q4''19)'!AR21/32.15075</f>
        <v>55.519700162515647</v>
      </c>
      <c r="AS21" s="69">
        <f>'Table 1 (Q4''19)'!AS21/32.15075</f>
        <v>51.631765977465527</v>
      </c>
      <c r="AT21" s="69">
        <f>'Table 1 (Q4''19)'!AT21/32.15075</f>
        <v>52.720387549279565</v>
      </c>
      <c r="AU21" s="69">
        <f>'Table 1 (Q4''19)'!AU21/32.15075</f>
        <v>50.698661773053502</v>
      </c>
      <c r="AV21" s="69">
        <f>'Table 1 (Q4''19)'!AV21/32.15075</f>
        <v>50.232109670847485</v>
      </c>
      <c r="AW21" s="69">
        <f>'Table 1 (Q4''19)'!AW21/32.15075</f>
        <v>46.033140750993361</v>
      </c>
      <c r="AX21" s="69">
        <f>'Table 1 (Q4''19)'!AX21/32.15075</f>
        <v>47.057381351117641</v>
      </c>
      <c r="AY21" s="69">
        <f>'Table 1 (Q4''19)'!AY21/32.15075</f>
        <v>42.95400530731704</v>
      </c>
      <c r="AZ21" s="70">
        <f t="shared" ref="AZ21:AZ22" si="22">IF(ISERROR(AY21/AW21),"N/M",IF((AY21-AW21)/ABS(AW21)&gt;300%,"&gt;300%",IF((AY21-AW21)/ABS(AW21)&lt;-300%,"&lt;-300%",(AY21-AW21)/ABS(AW21))))</f>
        <v>-6.6889536395794938E-2</v>
      </c>
      <c r="BA21" s="70">
        <f t="shared" ref="BA21:BA22" si="23">IF(ISERROR(AY21/AX21),"N/M",IF((AY21-AX21)/ABS(AX21)&gt;300%,"&gt;300%",IF((AY21-AX21)/ABS(AX21)&lt;-300%,"&lt;-300%",(AY21-AX21)/ABS(AX21))))</f>
        <v>-8.7199413269160669E-2</v>
      </c>
      <c r="BB21" s="103"/>
      <c r="BC21" s="9">
        <f t="shared" ref="BC21:BC23" si="24">SUM(AG21:AJ21)</f>
        <v>90.011386658434688</v>
      </c>
      <c r="BD21" s="103"/>
    </row>
    <row r="22" spans="1:56" s="68" customFormat="1" x14ac:dyDescent="0.2">
      <c r="A22" s="15"/>
      <c r="B22" s="117"/>
      <c r="C22" s="117" t="s">
        <v>4</v>
      </c>
      <c r="D22" s="188">
        <f>'Table 1 (Q4''19)'!D22/32.15075</f>
        <v>92.843868338996757</v>
      </c>
      <c r="E22" s="188">
        <f>'Table 1 (Q4''19)'!E22/32.15075</f>
        <v>96.420767789242859</v>
      </c>
      <c r="F22" s="188">
        <f>'Table 1 (Q4''19)'!F22/32.15075</f>
        <v>100.46421934169497</v>
      </c>
      <c r="G22" s="188">
        <f>'Table 1 (Q4''19)'!G22/32.15075</f>
        <v>103.10801458752906</v>
      </c>
      <c r="H22" s="188">
        <f>'Table 1 (Q4''19)'!H22/32.15075</f>
        <v>99.06456303507693</v>
      </c>
      <c r="I22" s="188">
        <f>'Table 1 (Q4''19)'!I22/32.15075</f>
        <v>91.910764134584724</v>
      </c>
      <c r="J22" s="226">
        <f>'Table 1 (Q4''19)'!J22/32.15075</f>
        <v>90.012265217664734</v>
      </c>
      <c r="K22" s="226">
        <f>'Table 1 (Q4''19)'!K22/32.15075</f>
        <v>93.652558649487176</v>
      </c>
      <c r="L22" s="72">
        <f t="shared" si="19"/>
        <v>-2.0655893080597426E-2</v>
      </c>
      <c r="M22" s="72">
        <f t="shared" si="19"/>
        <v>4.0442193327982615E-2</v>
      </c>
      <c r="N22" s="100"/>
      <c r="O22" s="196">
        <f>'Table 1 (Q4''19)'!O22/32.15075</f>
        <v>22.705535640692673</v>
      </c>
      <c r="P22" s="196">
        <f>'Table 1 (Q4''19)'!P22/32.15075</f>
        <v>24.105191947310715</v>
      </c>
      <c r="Q22" s="196">
        <f>'Table 1 (Q4''19)'!Q22/32.15075</f>
        <v>25.660365621330762</v>
      </c>
      <c r="R22" s="196">
        <f>'Table 1 (Q4''19)'!R22/32.15075</f>
        <v>25.660365621330762</v>
      </c>
      <c r="S22" s="196">
        <f>'Table 1 (Q4''19)'!S22/32.15075</f>
        <v>24.105191947310715</v>
      </c>
      <c r="T22" s="196">
        <f>'Table 1 (Q4''19)'!T22/32.15075</f>
        <v>25.193813519124745</v>
      </c>
      <c r="U22" s="196">
        <f>'Table 1 (Q4''19)'!U22/32.15075</f>
        <v>26.28243509093878</v>
      </c>
      <c r="V22" s="196">
        <f>'Table 1 (Q4''19)'!V22/32.15075</f>
        <v>27.060021927948803</v>
      </c>
      <c r="W22" s="196">
        <f>'Table 1 (Q4''19)'!W22/32.15075</f>
        <v>23.638639845104702</v>
      </c>
      <c r="X22" s="196">
        <f>'Table 1 (Q4''19)'!X22/32.15075</f>
        <v>25.971400356134769</v>
      </c>
      <c r="Y22" s="196">
        <f>'Table 1 (Q4''19)'!Y22/32.15075</f>
        <v>25.504848253928756</v>
      </c>
      <c r="Z22" s="196">
        <f>'Table 1 (Q4''19)'!Z22/32.15075</f>
        <v>25.038296151722744</v>
      </c>
      <c r="AA22" s="196">
        <f>'Table 1 (Q4''19)'!AA22/32.15075</f>
        <v>23.327605110300691</v>
      </c>
      <c r="AB22" s="196">
        <f>'Table 1 (Q4''19)'!AB22/32.15075</f>
        <v>25.193813519124745</v>
      </c>
      <c r="AC22" s="196">
        <f>'Table 1 (Q4''19)'!AC22/32.15075</f>
        <v>23.794157212506704</v>
      </c>
      <c r="AD22" s="196">
        <f>'Table 1 (Q4''19)'!AD22/32.15075</f>
        <v>24.105191947310715</v>
      </c>
      <c r="AE22" s="196">
        <f>'Table 1 (Q4''19)'!AE22/32.15075</f>
        <v>21.150361966672627</v>
      </c>
      <c r="AF22" s="196">
        <f>'Table 1 (Q4''19)'!AF22/32.15075</f>
        <v>22.861053008094679</v>
      </c>
      <c r="AG22" s="73">
        <f>'Table 1 (Q4''19)'!AG22/32.15075</f>
        <v>23.833626263101721</v>
      </c>
      <c r="AH22" s="73">
        <f>'Table 1 (Q4''19)'!AH22/32.15075</f>
        <v>23.22375508801592</v>
      </c>
      <c r="AI22" s="73">
        <f>'Table 1 (Q4''19)'!AI22/32.15075</f>
        <v>21.080724792788274</v>
      </c>
      <c r="AJ22" s="73">
        <f>'Table 1 (Q4''19)'!AJ22/32.15075</f>
        <v>21.873280514528769</v>
      </c>
      <c r="AK22" s="72">
        <f t="shared" si="20"/>
        <v>-4.3207655098658732E-2</v>
      </c>
      <c r="AL22" s="72">
        <f t="shared" si="21"/>
        <v>3.7596227337099372E-2</v>
      </c>
      <c r="AM22" s="73"/>
      <c r="AN22" s="73">
        <f>'Table 1 (Q4''19)'!AN22/32.15075</f>
        <v>49.610040201239471</v>
      </c>
      <c r="AO22" s="73">
        <f>'Table 1 (Q4''19)'!AO22/32.15075</f>
        <v>46.810727588003388</v>
      </c>
      <c r="AP22" s="73">
        <f>'Table 1 (Q4''19)'!AP22/32.15075</f>
        <v>51.320731242661523</v>
      </c>
      <c r="AQ22" s="73">
        <f>'Table 1 (Q4''19)'!AQ22/32.15075</f>
        <v>49.29900546643546</v>
      </c>
      <c r="AR22" s="73">
        <f>'Table 1 (Q4''19)'!AR22/32.15075</f>
        <v>53.342457018887579</v>
      </c>
      <c r="AS22" s="73">
        <f>'Table 1 (Q4''19)'!AS22/32.15075</f>
        <v>49.610040201239471</v>
      </c>
      <c r="AT22" s="73">
        <f>'Table 1 (Q4''19)'!AT22/32.15075</f>
        <v>50.543144405651496</v>
      </c>
      <c r="AU22" s="73">
        <f>'Table 1 (Q4''19)'!AU22/32.15075</f>
        <v>48.52141862942544</v>
      </c>
      <c r="AV22" s="73">
        <f>'Table 1 (Q4''19)'!AV22/32.15075</f>
        <v>47.899349159817419</v>
      </c>
      <c r="AW22" s="73">
        <f>'Table 1 (Q4''19)'!AW22/32.15075</f>
        <v>44.011414974767305</v>
      </c>
      <c r="AX22" s="73">
        <f>'Table 1 (Q4''19)'!AX22/32.15075</f>
        <v>47.057381351117641</v>
      </c>
      <c r="AY22" s="73">
        <f>'Table 1 (Q4''19)'!AY22/32.15075</f>
        <v>42.95400530731704</v>
      </c>
      <c r="AZ22" s="72">
        <f t="shared" si="22"/>
        <v>-2.4025804852138958E-2</v>
      </c>
      <c r="BA22" s="72">
        <f t="shared" si="23"/>
        <v>-8.7199413269160669E-2</v>
      </c>
      <c r="BB22" s="103"/>
      <c r="BC22" s="13">
        <f t="shared" si="24"/>
        <v>90.011386658434688</v>
      </c>
      <c r="BD22" s="103"/>
    </row>
    <row r="23" spans="1:56" x14ac:dyDescent="0.2">
      <c r="B23" s="74"/>
      <c r="C23" s="74" t="s">
        <v>9</v>
      </c>
      <c r="D23" s="189">
        <f>'Table 1 (Q4''19)'!D23/32.15075</f>
        <v>4.3544862872561287</v>
      </c>
      <c r="E23" s="189">
        <f>'Table 1 (Q4''19)'!E23/32.15075</f>
        <v>4.6655210220601386</v>
      </c>
      <c r="F23" s="189">
        <f>'Table 1 (Q4''19)'!F23/32.15075</f>
        <v>4.3544862872561287</v>
      </c>
      <c r="G23" s="189">
        <f>'Table 1 (Q4''19)'!G23/32.15075</f>
        <v>4.1989689198541242</v>
      </c>
      <c r="H23" s="189">
        <f>'Table 1 (Q4''19)'!H23/32.15075</f>
        <v>4.3544862872561287</v>
      </c>
      <c r="I23" s="189">
        <f>'Table 1 (Q4''19)'!I23/32.15075</f>
        <v>4.5100036546581332</v>
      </c>
      <c r="J23" s="74">
        <f>'Table 1 (Q4''19)'!J23/32.15075</f>
        <v>0</v>
      </c>
      <c r="K23" s="74">
        <f>'Table 1 (Q4''19)'!K23/32.15075</f>
        <v>0</v>
      </c>
      <c r="L23" s="75" t="str">
        <f>IF(I23=0,"",IF(J23=0,"",IF(J23/I23-1&gt;300%,"N/M",IF(J23/I23-1&lt;-300%,"N/M",J23/I23-1))))</f>
        <v/>
      </c>
      <c r="M23" s="75" t="str">
        <f t="shared" ref="M23" si="25">IF(J23=0,"",IF(K23=0,"",K23/J23-1))</f>
        <v/>
      </c>
      <c r="N23" s="100"/>
      <c r="O23" s="189">
        <f>'Table 1 (Q4''19)'!O23/32.15075</f>
        <v>1.0886215718140322</v>
      </c>
      <c r="P23" s="189">
        <f>'Table 1 (Q4''19)'!P23/32.15075</f>
        <v>1.2441389392160369</v>
      </c>
      <c r="Q23" s="189">
        <f>'Table 1 (Q4''19)'!Q23/32.15075</f>
        <v>1.0886215718140322</v>
      </c>
      <c r="R23" s="189">
        <f>'Table 1 (Q4''19)'!R23/32.15075</f>
        <v>1.0886215718140322</v>
      </c>
      <c r="S23" s="189">
        <f>'Table 1 (Q4''19)'!S23/32.15075</f>
        <v>1.0886215718140322</v>
      </c>
      <c r="T23" s="189">
        <f>'Table 1 (Q4''19)'!T23/32.15075</f>
        <v>1.0886215718140322</v>
      </c>
      <c r="U23" s="189">
        <f>'Table 1 (Q4''19)'!U23/32.15075</f>
        <v>1.0886215718140322</v>
      </c>
      <c r="V23" s="189">
        <f>'Table 1 (Q4''19)'!V23/32.15075</f>
        <v>1.0886215718140322</v>
      </c>
      <c r="W23" s="189">
        <f>'Table 1 (Q4''19)'!W23/32.15075</f>
        <v>0.93310420441202768</v>
      </c>
      <c r="X23" s="189">
        <f>'Table 1 (Q4''19)'!X23/32.15075</f>
        <v>1.0886215718140322</v>
      </c>
      <c r="Y23" s="189">
        <f>'Table 1 (Q4''19)'!Y23/32.15075</f>
        <v>1.0886215718140322</v>
      </c>
      <c r="Z23" s="189">
        <f>'Table 1 (Q4''19)'!Z23/32.15075</f>
        <v>1.0886215718140322</v>
      </c>
      <c r="AA23" s="189">
        <f>'Table 1 (Q4''19)'!AA23/32.15075</f>
        <v>1.0886215718140322</v>
      </c>
      <c r="AB23" s="189">
        <f>'Table 1 (Q4''19)'!AB23/32.15075</f>
        <v>1.0886215718140322</v>
      </c>
      <c r="AC23" s="189">
        <f>'Table 1 (Q4''19)'!AC23/32.15075</f>
        <v>1.0886215718140322</v>
      </c>
      <c r="AD23" s="189">
        <f>'Table 1 (Q4''19)'!AD23/32.15075</f>
        <v>1.2441389392160369</v>
      </c>
      <c r="AE23" s="189">
        <f>'Table 1 (Q4''19)'!AE23/32.15075</f>
        <v>1.0886215718140322</v>
      </c>
      <c r="AF23" s="189">
        <f>'Table 1 (Q4''19)'!AF23/32.15075</f>
        <v>1.2441389392160369</v>
      </c>
      <c r="AG23" s="74">
        <f>'Table 1 (Q4''19)'!AG23/32.15075</f>
        <v>0</v>
      </c>
      <c r="AH23" s="74">
        <f>'Table 1 (Q4''19)'!AH23/32.15075</f>
        <v>0</v>
      </c>
      <c r="AI23" s="74">
        <f>'Table 1 (Q4''19)'!AI23/32.15075</f>
        <v>0</v>
      </c>
      <c r="AJ23" s="74">
        <f>'Table 1 (Q4''19)'!AJ23/32.15075</f>
        <v>0</v>
      </c>
      <c r="AK23" s="75" t="str">
        <f t="shared" ref="AK23" si="26">IF(AF23=0,"",IF(AJ23=0,"",AJ23/AF23-1))</f>
        <v/>
      </c>
      <c r="AL23" s="75" t="str">
        <f t="shared" ref="AL23" si="27">IF(AI23=0,"",IF(AJ23=0,"",AJ23/AI23-1))</f>
        <v/>
      </c>
      <c r="AM23" s="71"/>
      <c r="AN23" s="74">
        <f>'Table 1 (Q4''19)'!AN23/32.15075</f>
        <v>2.3327605110300693</v>
      </c>
      <c r="AO23" s="74">
        <f>'Table 1 (Q4''19)'!AO23/32.15075</f>
        <v>2.3327605110300693</v>
      </c>
      <c r="AP23" s="74">
        <f>'Table 1 (Q4''19)'!AP23/32.15075</f>
        <v>2.1772431436280644</v>
      </c>
      <c r="AQ23" s="74">
        <f>'Table 1 (Q4''19)'!AQ23/32.15075</f>
        <v>2.1772431436280644</v>
      </c>
      <c r="AR23" s="74">
        <f>'Table 1 (Q4''19)'!AR23/32.15075</f>
        <v>2.1772431436280644</v>
      </c>
      <c r="AS23" s="74">
        <f>'Table 1 (Q4''19)'!AS23/32.15075</f>
        <v>2.0217257762260599</v>
      </c>
      <c r="AT23" s="74">
        <f>'Table 1 (Q4''19)'!AT23/32.15075</f>
        <v>2.1772431436280644</v>
      </c>
      <c r="AU23" s="74">
        <f>'Table 1 (Q4''19)'!AU23/32.15075</f>
        <v>2.1772431436280644</v>
      </c>
      <c r="AV23" s="74">
        <f>'Table 1 (Q4''19)'!AV23/32.15075</f>
        <v>2.3327605110300693</v>
      </c>
      <c r="AW23" s="74">
        <f>'Table 1 (Q4''19)'!AW23/32.15075</f>
        <v>2.3327605110300693</v>
      </c>
      <c r="AX23" s="74">
        <f>'Table 1 (Q4''19)'!AX23/32.15075</f>
        <v>0</v>
      </c>
      <c r="AY23" s="74">
        <f>'Table 1 (Q4''19)'!AY23/32.15075</f>
        <v>0</v>
      </c>
      <c r="AZ23" s="75" t="str">
        <f>IF(AW23=0,"",IF(AX23=0,"",IF(AX23/AW23-1&gt;300%,"N/M",IF(AX23/AW23-1&lt;-300%,"N/M",AX23/AW23-1))))</f>
        <v/>
      </c>
      <c r="BA23" s="75" t="str">
        <f t="shared" ref="BA23" si="28">IF(AX23=0,"",IF(AY23=0,"",AY23/AX23-1))</f>
        <v/>
      </c>
      <c r="BB23" s="103"/>
      <c r="BC23" s="30">
        <f t="shared" si="24"/>
        <v>0</v>
      </c>
      <c r="BD23" s="103"/>
    </row>
    <row r="24" spans="1:56" x14ac:dyDescent="0.2">
      <c r="B24" s="76"/>
      <c r="C24" s="76"/>
      <c r="D24" s="194"/>
      <c r="E24" s="194"/>
      <c r="F24" s="194"/>
      <c r="G24" s="194"/>
      <c r="H24" s="194"/>
      <c r="I24" s="194"/>
      <c r="J24" s="229"/>
      <c r="K24" s="229"/>
      <c r="L24" s="76"/>
      <c r="M24" s="76"/>
      <c r="N24" s="100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213"/>
      <c r="AC24" s="213"/>
      <c r="AD24" s="213"/>
      <c r="AE24" s="213"/>
      <c r="AF24" s="213"/>
      <c r="AG24" s="125"/>
      <c r="AH24" s="125"/>
      <c r="AI24" s="125"/>
      <c r="AJ24" s="125"/>
      <c r="AK24" s="76"/>
      <c r="AL24" s="76"/>
      <c r="AM24" s="125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103"/>
      <c r="BC24" s="38"/>
      <c r="BD24" s="103"/>
    </row>
    <row r="25" spans="1:56" s="79" customFormat="1" x14ac:dyDescent="0.2">
      <c r="A25" s="24"/>
      <c r="B25" s="144" t="s">
        <v>5</v>
      </c>
      <c r="C25" s="77"/>
      <c r="D25" s="195">
        <f>'Table 1 (Q4''19)'!D25/32.15075</f>
        <v>91.599729399780713</v>
      </c>
      <c r="E25" s="195">
        <f>'Table 1 (Q4''19)'!E25/32.15075</f>
        <v>93.310420441202766</v>
      </c>
      <c r="F25" s="195">
        <f>'Table 1 (Q4''19)'!F25/32.15075</f>
        <v>88.333864684338621</v>
      </c>
      <c r="G25" s="195">
        <f>'Table 1 (Q4''19)'!G25/32.15075</f>
        <v>77.91420106840431</v>
      </c>
      <c r="H25" s="195">
        <f>'Table 1 (Q4''19)'!H25/32.15075</f>
        <v>76.514544761786269</v>
      </c>
      <c r="I25" s="195">
        <f>'Table 1 (Q4''19)'!I25/32.15075</f>
        <v>69.827297963500072</v>
      </c>
      <c r="J25" s="77">
        <f>'Table 1 (Q4''19)'!J25/32.15075</f>
        <v>65.31186888142679</v>
      </c>
      <c r="K25" s="77">
        <f>'Table 1 (Q4''19)'!K25/32.15075</f>
        <v>64.384190104429905</v>
      </c>
      <c r="L25" s="78">
        <f>IF(ISERROR(J25/I25),"N/M",IF((J25-I25)/ABS(I25)&gt;300%,"&gt;300%",IF((J25-I25)/ABS(I25)&lt;-300%,"&lt;-300%",(J25-I25)/ABS(I25))))</f>
        <v>-6.4665671073704939E-2</v>
      </c>
      <c r="M25" s="78">
        <f>IF(ISERROR(K25/J25),"N/M",IF((K25-J25)/ABS(J25)&gt;300%,"&gt;300%",IF((K25-J25)/ABS(J25)&lt;-300%,"&lt;-300%",(K25-J25)/ABS(J25))))</f>
        <v>-1.4203831445722044E-2</v>
      </c>
      <c r="N25" s="100"/>
      <c r="O25" s="195">
        <f>'Table 1 (Q4''19)'!O25/32.15075</f>
        <v>23.016570375496681</v>
      </c>
      <c r="P25" s="195">
        <f>'Table 1 (Q4''19)'!P25/32.15075</f>
        <v>21.616914068878639</v>
      </c>
      <c r="Q25" s="195">
        <f>'Table 1 (Q4''19)'!Q25/32.15075</f>
        <v>22.394500905888663</v>
      </c>
      <c r="R25" s="195">
        <f>'Table 1 (Q4''19)'!R25/32.15075</f>
        <v>20.528292497064609</v>
      </c>
      <c r="S25" s="195">
        <f>'Table 1 (Q4''19)'!S25/32.15075</f>
        <v>24.416226682114722</v>
      </c>
      <c r="T25" s="195">
        <f>'Table 1 (Q4''19)'!T25/32.15075</f>
        <v>20.994844599270621</v>
      </c>
      <c r="U25" s="195">
        <f>'Table 1 (Q4''19)'!U25/32.15075</f>
        <v>18.040014618632533</v>
      </c>
      <c r="V25" s="195">
        <f>'Table 1 (Q4''19)'!V25/32.15075</f>
        <v>18.662084088240555</v>
      </c>
      <c r="W25" s="195">
        <f>'Table 1 (Q4''19)'!W25/32.15075</f>
        <v>19.59518829265258</v>
      </c>
      <c r="X25" s="195">
        <f>'Table 1 (Q4''19)'!X25/32.15075</f>
        <v>21.772431436280645</v>
      </c>
      <c r="Y25" s="195">
        <f>'Table 1 (Q4''19)'!Y25/32.15075</f>
        <v>18.973118823044562</v>
      </c>
      <c r="Z25" s="195">
        <f>'Table 1 (Q4''19)'!Z25/32.15075</f>
        <v>18.351049353436544</v>
      </c>
      <c r="AA25" s="195">
        <f>'Table 1 (Q4''19)'!AA25/32.15075</f>
        <v>18.040014618632533</v>
      </c>
      <c r="AB25" s="195">
        <f>'Table 1 (Q4''19)'!AB25/32.15075</f>
        <v>21.150361966672627</v>
      </c>
      <c r="AC25" s="195">
        <f>'Table 1 (Q4''19)'!AC25/32.15075</f>
        <v>18.040014618632533</v>
      </c>
      <c r="AD25" s="195">
        <f>'Table 1 (Q4''19)'!AD25/32.15075</f>
        <v>17.728979883828526</v>
      </c>
      <c r="AE25" s="195">
        <f>'Table 1 (Q4''19)'!AE25/32.15075</f>
        <v>17.106910414220508</v>
      </c>
      <c r="AF25" s="195">
        <f>'Table 1 (Q4''19)'!AF25/32.15075</f>
        <v>17.417945149024515</v>
      </c>
      <c r="AG25" s="77">
        <f>'Table 1 (Q4''19)'!AG25/32.15075</f>
        <v>16.784744745984487</v>
      </c>
      <c r="AH25" s="77">
        <f>'Table 1 (Q4''19)'!AH25/32.15075</f>
        <v>16.826121869576784</v>
      </c>
      <c r="AI25" s="77">
        <f>'Table 1 (Q4''19)'!AI25/32.15075</f>
        <v>15.823071852331129</v>
      </c>
      <c r="AJ25" s="77">
        <f>'Table 1 (Q4''19)'!AJ25/32.15075</f>
        <v>15.877930413534388</v>
      </c>
      <c r="AK25" s="78">
        <f>IF(ISERROR(AJ25/AF25),"N/M",IF((AJ25-AF25)/ABS(AF25)&gt;300%,"&gt;300%",IF((AJ25-AF25)/ABS(AF25)&lt;-300%,"&lt;-300%",(AJ25-AF25)/ABS(AF25))))</f>
        <v>-8.8415408494748576E-2</v>
      </c>
      <c r="AL25" s="78">
        <f>IF(ISERROR(AJ25/AI25),"N/M",IF((AJ25-AI25)/ABS(AI25)&gt;300%,"&gt;300%",IF((AJ25-AI25)/ABS(AI25)&lt;-300%,"&lt;-300%",(AJ25-AI25)/ABS(AI25))))</f>
        <v>3.4669981729987059E-3</v>
      </c>
      <c r="AM25" s="134"/>
      <c r="AN25" s="77">
        <f>'Table 1 (Q4''19)'!AN25/32.15075</f>
        <v>48.676935996827446</v>
      </c>
      <c r="AO25" s="77">
        <f>'Table 1 (Q4''19)'!AO25/32.15075</f>
        <v>44.63348444437532</v>
      </c>
      <c r="AP25" s="77">
        <f>'Table 1 (Q4''19)'!AP25/32.15075</f>
        <v>42.922793402953275</v>
      </c>
      <c r="AQ25" s="77">
        <f>'Table 1 (Q4''19)'!AQ25/32.15075</f>
        <v>45.411071281385347</v>
      </c>
      <c r="AR25" s="77">
        <f>'Table 1 (Q4''19)'!AR25/32.15075</f>
        <v>36.702098706873088</v>
      </c>
      <c r="AS25" s="77">
        <f>'Table 1 (Q4''19)'!AS25/32.15075</f>
        <v>41.367619728933228</v>
      </c>
      <c r="AT25" s="77">
        <f>'Table 1 (Q4''19)'!AT25/32.15075</f>
        <v>37.324168176481109</v>
      </c>
      <c r="AU25" s="77">
        <f>'Table 1 (Q4''19)'!AU25/32.15075</f>
        <v>39.19037658530516</v>
      </c>
      <c r="AV25" s="77">
        <f>'Table 1 (Q4''19)'!AV25/32.15075</f>
        <v>35.768994502461062</v>
      </c>
      <c r="AW25" s="77">
        <f>'Table 1 (Q4''19)'!AW25/32.15075</f>
        <v>34.524855563245026</v>
      </c>
      <c r="AX25" s="77">
        <f>'Table 1 (Q4''19)'!AX25/32.15075</f>
        <v>33.610866615561271</v>
      </c>
      <c r="AY25" s="77">
        <f>'Table 1 (Q4''19)'!AY25/32.15075</f>
        <v>31.701002265865519</v>
      </c>
      <c r="AZ25" s="78">
        <f>IF(ISERROR(AY25/AW25),"N/M",IF((AY25-AW25)/ABS(AW25)&gt;300%,"&gt;300%",IF((AY25-AW25)/ABS(AW25)&lt;-300%,"&lt;-300%",(AY25-AW25)/ABS(AW25))))</f>
        <v>-8.1791893153805584E-2</v>
      </c>
      <c r="BA25" s="78">
        <f>IF(ISERROR(AY25/AX25),"N/M",IF((AY25-AX25)/ABS(AX25)&gt;300%,"&gt;300%",IF((AY25-AX25)/ABS(AX25)&lt;-300%,"&lt;-300%",(AY25-AX25)/ABS(AX25))))</f>
        <v>-5.682282374746972E-2</v>
      </c>
      <c r="BB25" s="103"/>
      <c r="BC25" s="29">
        <f>SUM(AG25:AJ25)</f>
        <v>65.31186888142679</v>
      </c>
      <c r="BD25" s="103"/>
    </row>
    <row r="26" spans="1:56" x14ac:dyDescent="0.2">
      <c r="B26" s="133"/>
      <c r="C26" s="100"/>
      <c r="D26" s="187"/>
      <c r="E26" s="187"/>
      <c r="F26" s="187"/>
      <c r="G26" s="187"/>
      <c r="H26" s="187"/>
      <c r="I26" s="187"/>
      <c r="J26" s="225"/>
      <c r="K26" s="225"/>
      <c r="L26" s="70"/>
      <c r="M26" s="70"/>
      <c r="N26" s="100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80"/>
      <c r="AH26" s="80"/>
      <c r="AI26" s="80"/>
      <c r="AJ26" s="80"/>
      <c r="AK26" s="70"/>
      <c r="AL26" s="70"/>
      <c r="AM26" s="135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80"/>
      <c r="BA26" s="80"/>
      <c r="BB26" s="103"/>
      <c r="BC26" s="7"/>
      <c r="BD26" s="103"/>
    </row>
    <row r="27" spans="1:56" s="79" customFormat="1" x14ac:dyDescent="0.2">
      <c r="A27" s="24"/>
      <c r="B27" s="133" t="s">
        <v>6</v>
      </c>
      <c r="C27" s="69"/>
      <c r="D27" s="187">
        <f>'Table 1 (Q4''19)'!D27/32.15075</f>
        <v>46.188658118395367</v>
      </c>
      <c r="E27" s="187">
        <f>'Table 1 (Q4''19)'!E27/32.15075</f>
        <v>48.987970731631449</v>
      </c>
      <c r="F27" s="187">
        <f>'Table 1 (Q4''19)'!F27/32.15075</f>
        <v>52.409352814475554</v>
      </c>
      <c r="G27" s="187">
        <f>'Table 1 (Q4''19)'!G27/32.15075</f>
        <v>55.675217529917653</v>
      </c>
      <c r="H27" s="187">
        <f>'Table 1 (Q4''19)'!H27/32.15075</f>
        <v>52.409352814475554</v>
      </c>
      <c r="I27" s="187">
        <f>'Table 1 (Q4''19)'!I27/32.15075</f>
        <v>59.407634347565761</v>
      </c>
      <c r="J27" s="225">
        <f>'Table 1 (Q4''19)'!J27/32.15075</f>
        <v>67.94135382108135</v>
      </c>
      <c r="K27" s="225">
        <f>'Table 1 (Q4''19)'!K27/32.15075</f>
        <v>71.040333429235702</v>
      </c>
      <c r="L27" s="70">
        <f t="shared" ref="L27:M33" si="29">IF(ISERROR(J27/I27),"N/M",IF((J27-I27)/ABS(I27)&gt;300%,"&gt;300%",IF((J27-I27)/ABS(I27)&lt;-300%,"&lt;-300%",(J27-I27)/ABS(I27))))</f>
        <v>0.14364684888122059</v>
      </c>
      <c r="M27" s="70">
        <f t="shared" si="29"/>
        <v>4.5612567808337917E-2</v>
      </c>
      <c r="N27" s="100"/>
      <c r="O27" s="187">
        <f>SUM(O28:O33)</f>
        <v>11.974837289954355</v>
      </c>
      <c r="P27" s="187">
        <f t="shared" ref="P27:AB27" si="30">SUM(P28:P33)</f>
        <v>12.752424126964378</v>
      </c>
      <c r="Q27" s="187">
        <f>SUM(Q28:Q33)</f>
        <v>12.907941494366383</v>
      </c>
      <c r="R27" s="187">
        <f t="shared" si="30"/>
        <v>13.218976229170391</v>
      </c>
      <c r="S27" s="187">
        <f t="shared" si="30"/>
        <v>13.063458861768387</v>
      </c>
      <c r="T27" s="187">
        <f t="shared" si="30"/>
        <v>13.841045698778411</v>
      </c>
      <c r="U27" s="187">
        <f t="shared" si="30"/>
        <v>13.841045698778411</v>
      </c>
      <c r="V27" s="187">
        <f t="shared" si="30"/>
        <v>15.085184637994448</v>
      </c>
      <c r="W27" s="187">
        <f t="shared" si="30"/>
        <v>14.618632535788434</v>
      </c>
      <c r="X27" s="187">
        <f t="shared" si="30"/>
        <v>13.218976229170391</v>
      </c>
      <c r="Y27" s="187">
        <f t="shared" si="30"/>
        <v>13.530010963974402</v>
      </c>
      <c r="Z27" s="187">
        <f t="shared" si="30"/>
        <v>12.907941494366382</v>
      </c>
      <c r="AA27" s="187">
        <f t="shared" si="30"/>
        <v>13.063458861768389</v>
      </c>
      <c r="AB27" s="187">
        <f t="shared" si="30"/>
        <v>13.530010963974402</v>
      </c>
      <c r="AC27" s="187">
        <f>'Table 1 (Q4''19)'!AC27/32.15075</f>
        <v>14.774149903190438</v>
      </c>
      <c r="AD27" s="187">
        <f>'Table 1 (Q4''19)'!AD27/32.15075</f>
        <v>14.774149903190438</v>
      </c>
      <c r="AE27" s="187">
        <f>'Table 1 (Q4''19)'!AE27/32.15075</f>
        <v>14.463115168386429</v>
      </c>
      <c r="AF27" s="187">
        <f>'Table 1 (Q4''19)'!AF27/32.15075</f>
        <v>15.240702005396452</v>
      </c>
      <c r="AG27" s="69">
        <f>'Table 1 (Q4''19)'!AG27/32.15075</f>
        <v>17.068750226131485</v>
      </c>
      <c r="AH27" s="69">
        <f>'Table 1 (Q4''19)'!AH27/32.15075</f>
        <v>17.841546060370419</v>
      </c>
      <c r="AI27" s="69">
        <f>'Table 1 (Q4''19)'!AI27/32.15075</f>
        <v>19.103644152002477</v>
      </c>
      <c r="AJ27" s="69">
        <f>'Table 1 (Q4''19)'!AJ27/32.15075</f>
        <v>13.904801198049984</v>
      </c>
      <c r="AK27" s="70">
        <f t="shared" ref="AK27:AK33" si="31">IF(ISERROR(AJ27/AF27),"N/M",IF((AJ27-AF27)/ABS(AF27)&gt;300%,"&gt;300%",IF((AJ27-AF27)/ABS(AF27)&lt;-300%,"&lt;-300%",(AJ27-AF27)/ABS(AF27))))</f>
        <v>-8.7653495677131515E-2</v>
      </c>
      <c r="AL27" s="70">
        <f t="shared" ref="AL27:AL33" si="32">IF(ISERROR(AJ27/AI27),"N/M",IF((AJ27-AI27)/ABS(AI27)&gt;300%,"&gt;300%",IF((AJ27-AI27)/ABS(AI27)&lt;-300%,"&lt;-300%",(AJ27-AI27)/ABS(AI27))))</f>
        <v>-0.27213880831252507</v>
      </c>
      <c r="AM27" s="134"/>
      <c r="AN27" s="69">
        <f>'Table 1 (Q4''19)'!AN27/32.15075</f>
        <v>24.26070931471272</v>
      </c>
      <c r="AO27" s="69">
        <f>'Table 1 (Q4''19)'!AO27/32.15075</f>
        <v>24.727261416918733</v>
      </c>
      <c r="AP27" s="69">
        <f>'Table 1 (Q4''19)'!AP27/32.15075</f>
        <v>26.126917723536774</v>
      </c>
      <c r="AQ27" s="69">
        <f>'Table 1 (Q4''19)'!AQ27/32.15075</f>
        <v>26.904504560546798</v>
      </c>
      <c r="AR27" s="69">
        <f>'Table 1 (Q4''19)'!AR27/32.15075</f>
        <v>28.926230336772857</v>
      </c>
      <c r="AS27" s="69">
        <f>'Table 1 (Q4''19)'!AS27/32.15075</f>
        <v>27.837608764958826</v>
      </c>
      <c r="AT27" s="69">
        <f>'Table 1 (Q4''19)'!AT27/32.15075</f>
        <v>26.437952458340785</v>
      </c>
      <c r="AU27" s="69">
        <f>'Table 1 (Q4''19)'!AU27/32.15075</f>
        <v>26.593469825742787</v>
      </c>
      <c r="AV27" s="69">
        <f>'Table 1 (Q4''19)'!AV27/32.15075</f>
        <v>29.548299806380875</v>
      </c>
      <c r="AW27" s="69">
        <f>'Table 1 (Q4''19)'!AW27/32.15075</f>
        <v>29.70381717378288</v>
      </c>
      <c r="AX27" s="69">
        <f>'Table 1 (Q4''19)'!AX27/32.15075</f>
        <v>34.910296286501911</v>
      </c>
      <c r="AY27" s="69">
        <f>'Table 1 (Q4''19)'!AY27/32.15075</f>
        <v>33.008445350052462</v>
      </c>
      <c r="AZ27" s="70">
        <f t="shared" ref="AZ27:AZ33" si="33">IF(ISERROR(AY27/AW27),"N/M",IF((AY27-AW27)/ABS(AW27)&gt;300%,"&gt;300%",IF((AY27-AW27)/ABS(AW27)&lt;-300%,"&lt;-300%",(AY27-AW27)/ABS(AW27))))</f>
        <v>0.11125264328607251</v>
      </c>
      <c r="BA27" s="70">
        <f t="shared" ref="BA27:BA33" si="34">IF(ISERROR(AY27/AX27),"N/M",IF((AY27-AX27)/ABS(AX27)&gt;300%,"&gt;300%",IF((AY27-AX27)/ABS(AX27)&lt;-300%,"&lt;-300%",(AY27-AX27)/ABS(AX27))))</f>
        <v>-5.4478223869580879E-2</v>
      </c>
      <c r="BB27" s="103"/>
      <c r="BC27" s="69">
        <f t="shared" ref="BC27:BC33" si="35">SUM(AG27:AJ27)</f>
        <v>67.918741636554358</v>
      </c>
      <c r="BD27" s="103"/>
    </row>
    <row r="28" spans="1:56" x14ac:dyDescent="0.2">
      <c r="B28" s="117"/>
      <c r="C28" s="117" t="s">
        <v>12</v>
      </c>
      <c r="D28" s="188">
        <f>'Table 1 (Q4''19)'!D28/32.15075</f>
        <v>16.640358312014492</v>
      </c>
      <c r="E28" s="188">
        <f>'Table 1 (Q4''19)'!E28/32.15075</f>
        <v>16.795875679416497</v>
      </c>
      <c r="F28" s="188">
        <f>'Table 1 (Q4''19)'!F28/32.15075</f>
        <v>15.707254107602466</v>
      </c>
      <c r="G28" s="188">
        <f>'Table 1 (Q4''19)'!G28/32.15075</f>
        <v>17.417945149024515</v>
      </c>
      <c r="H28" s="188">
        <f>'Table 1 (Q4''19)'!H28/32.15075</f>
        <v>17.57346251642652</v>
      </c>
      <c r="I28" s="188">
        <f>'Table 1 (Q4''19)'!I28/32.15075</f>
        <v>17.728979883828526</v>
      </c>
      <c r="J28" s="226">
        <f>'Table 1 (Q4''19)'!J28/32.15075</f>
        <v>21.518737739249683</v>
      </c>
      <c r="K28" s="226">
        <f>'Table 1 (Q4''19)'!K28/32.15075</f>
        <v>19.56408481917218</v>
      </c>
      <c r="L28" s="72">
        <f t="shared" si="29"/>
        <v>0.21376062696523121</v>
      </c>
      <c r="M28" s="72">
        <f t="shared" si="29"/>
        <v>-9.0834924602118339E-2</v>
      </c>
      <c r="N28" s="100"/>
      <c r="O28" s="188">
        <f>'Table 1 (Q4''19)'!O28/32.15075</f>
        <v>4.5100036546581332</v>
      </c>
      <c r="P28" s="188">
        <f>'Table 1 (Q4''19)'!P28/32.15075</f>
        <v>3.8879341850501152</v>
      </c>
      <c r="Q28" s="188">
        <f>'Table 1 (Q4''19)'!Q28/32.15075</f>
        <v>4.1989689198541242</v>
      </c>
      <c r="R28" s="188">
        <f>'Table 1 (Q4''19)'!R28/32.15075</f>
        <v>4.0434515524521197</v>
      </c>
      <c r="S28" s="188">
        <f>'Table 1 (Q4''19)'!S28/32.15075</f>
        <v>3.8879341850501152</v>
      </c>
      <c r="T28" s="188">
        <f>'Table 1 (Q4''19)'!T28/32.15075</f>
        <v>3.5768994502461058</v>
      </c>
      <c r="U28" s="188">
        <f>'Table 1 (Q4''19)'!U28/32.15075</f>
        <v>4.3544862872561287</v>
      </c>
      <c r="V28" s="188">
        <f>'Table 1 (Q4''19)'!V28/32.15075</f>
        <v>4.1989689198541242</v>
      </c>
      <c r="W28" s="188">
        <f>'Table 1 (Q4''19)'!W28/32.15075</f>
        <v>5.1320731242661521</v>
      </c>
      <c r="X28" s="188">
        <f>'Table 1 (Q4''19)'!X28/32.15075</f>
        <v>4.0434515524521197</v>
      </c>
      <c r="Y28" s="188">
        <f>'Table 1 (Q4''19)'!Y28/32.15075</f>
        <v>4.6655210220601386</v>
      </c>
      <c r="Z28" s="188">
        <f>'Table 1 (Q4''19)'!Z28/32.15075</f>
        <v>4.1989689198541242</v>
      </c>
      <c r="AA28" s="188">
        <f>'Table 1 (Q4''19)'!AA28/32.15075</f>
        <v>4.9765557568641476</v>
      </c>
      <c r="AB28" s="188">
        <f>'Table 1 (Q4''19)'!AB28/32.15075</f>
        <v>4.1989689198541242</v>
      </c>
      <c r="AC28" s="188">
        <f>'Table 1 (Q4''19)'!AC28/32.15075</f>
        <v>4.5100036546581332</v>
      </c>
      <c r="AD28" s="188">
        <f>'Table 1 (Q4''19)'!AD28/32.15075</f>
        <v>4.1989689198541242</v>
      </c>
      <c r="AE28" s="188">
        <f>'Table 1 (Q4''19)'!AE28/32.15075</f>
        <v>4.8210383894621431</v>
      </c>
      <c r="AF28" s="188">
        <f>'Table 1 (Q4''19)'!AF28/32.15075</f>
        <v>4.1989689198541242</v>
      </c>
      <c r="AG28" s="71">
        <f>'Table 1 (Q4''19)'!AG28/32.15075</f>
        <v>4.3076936821518697</v>
      </c>
      <c r="AH28" s="71">
        <f>'Table 1 (Q4''19)'!AH28/32.15075</f>
        <v>6.2358653714778161</v>
      </c>
      <c r="AI28" s="71">
        <f>'Table 1 (Q4''19)'!AI28/32.15075</f>
        <v>5.0354013950234142</v>
      </c>
      <c r="AJ28" s="71">
        <f>'Table 1 (Q4''19)'!AJ28/32.15075</f>
        <v>5.9397772905965844</v>
      </c>
      <c r="AK28" s="72">
        <f t="shared" si="31"/>
        <v>0.41457996093072708</v>
      </c>
      <c r="AL28" s="72">
        <f t="shared" si="32"/>
        <v>0.17960353596974069</v>
      </c>
      <c r="AM28" s="135"/>
      <c r="AN28" s="73">
        <f>'Table 1 (Q4''19)'!AN28/32.15075</f>
        <v>8.3979378397082485</v>
      </c>
      <c r="AO28" s="73">
        <f>'Table 1 (Q4''19)'!AO28/32.15075</f>
        <v>8.3979378397082485</v>
      </c>
      <c r="AP28" s="73">
        <f>'Table 1 (Q4''19)'!AP28/32.15075</f>
        <v>8.2424204723062449</v>
      </c>
      <c r="AQ28" s="73">
        <f>'Table 1 (Q4''19)'!AQ28/32.15075</f>
        <v>7.4648336352962215</v>
      </c>
      <c r="AR28" s="73">
        <f>'Table 1 (Q4''19)'!AR28/32.15075</f>
        <v>8.5534552071102539</v>
      </c>
      <c r="AS28" s="73">
        <f>'Table 1 (Q4''19)'!AS28/32.15075</f>
        <v>9.1755246767182719</v>
      </c>
      <c r="AT28" s="73">
        <f>'Table 1 (Q4''19)'!AT28/32.15075</f>
        <v>8.8644899419142629</v>
      </c>
      <c r="AU28" s="73">
        <f>'Table 1 (Q4''19)'!AU28/32.15075</f>
        <v>9.1755246767182719</v>
      </c>
      <c r="AV28" s="73">
        <f>'Table 1 (Q4''19)'!AV28/32.15075</f>
        <v>8.7089725745122575</v>
      </c>
      <c r="AW28" s="73">
        <f>'Table 1 (Q4''19)'!AW28/32.15075</f>
        <v>9.0200073093162665</v>
      </c>
      <c r="AX28" s="73">
        <f>'Table 1 (Q4''19)'!AX28/32.15075</f>
        <v>10.543559053629686</v>
      </c>
      <c r="AY28" s="73">
        <f>'Table 1 (Q4''19)'!AY28/32.15075</f>
        <v>10.975178685619998</v>
      </c>
      <c r="AZ28" s="72">
        <f t="shared" si="33"/>
        <v>0.21675940043688688</v>
      </c>
      <c r="BA28" s="72">
        <f t="shared" si="34"/>
        <v>4.093680604384952E-2</v>
      </c>
      <c r="BB28" s="103"/>
      <c r="BC28" s="13">
        <f t="shared" si="35"/>
        <v>21.518737739249683</v>
      </c>
      <c r="BD28" s="103"/>
    </row>
    <row r="29" spans="1:56" x14ac:dyDescent="0.2">
      <c r="B29" s="117"/>
      <c r="C29" s="117" t="s">
        <v>13</v>
      </c>
      <c r="D29" s="188">
        <f>'Table 1 (Q4''19)'!D29/32.15075</f>
        <v>1.5551736740200461</v>
      </c>
      <c r="E29" s="188">
        <f>'Table 1 (Q4''19)'!E29/32.15075</f>
        <v>2.0217257762260599</v>
      </c>
      <c r="F29" s="188">
        <f>'Table 1 (Q4''19)'!F29/32.15075</f>
        <v>6.3762120634821891</v>
      </c>
      <c r="G29" s="188">
        <f>'Table 1 (Q4''19)'!G29/32.15075</f>
        <v>6.6872467982861981</v>
      </c>
      <c r="H29" s="188">
        <f>'Table 1 (Q4''19)'!H29/32.15075</f>
        <v>3.1103473480400923</v>
      </c>
      <c r="I29" s="188">
        <f>'Table 1 (Q4''19)'!I29/32.15075</f>
        <v>7.309316267894217</v>
      </c>
      <c r="J29" s="226">
        <f>'Table 1 (Q4''19)'!J29/32.15075</f>
        <v>6.8063107805979586</v>
      </c>
      <c r="K29" s="226">
        <f>'Table 1 (Q4''19)'!K29/32.15075</f>
        <v>5.7852460673545716</v>
      </c>
      <c r="L29" s="72">
        <f t="shared" si="29"/>
        <v>-6.8817036896553954E-2</v>
      </c>
      <c r="M29" s="72">
        <f t="shared" si="29"/>
        <v>-0.15001735097874605</v>
      </c>
      <c r="N29" s="100"/>
      <c r="O29" s="196">
        <f>'Table 1 (Q4''19)'!O29/32.15075</f>
        <v>0.46655210220601384</v>
      </c>
      <c r="P29" s="196">
        <f>'Table 1 (Q4''19)'!P29/32.15075</f>
        <v>0.46655210220601384</v>
      </c>
      <c r="Q29" s="196">
        <f>'Table 1 (Q4''19)'!Q29/32.15075</f>
        <v>1.7106910414220506</v>
      </c>
      <c r="R29" s="196">
        <f>'Table 1 (Q4''19)'!R29/32.15075</f>
        <v>1.5551736740200461</v>
      </c>
      <c r="S29" s="196">
        <f>'Table 1 (Q4''19)'!S29/32.15075</f>
        <v>1.5551736740200461</v>
      </c>
      <c r="T29" s="196">
        <f>'Table 1 (Q4''19)'!T29/32.15075</f>
        <v>1.5551736740200461</v>
      </c>
      <c r="U29" s="196">
        <f>'Table 1 (Q4''19)'!U29/32.15075</f>
        <v>1.7106910414220506</v>
      </c>
      <c r="V29" s="196">
        <f>'Table 1 (Q4''19)'!V29/32.15075</f>
        <v>1.8662084088240554</v>
      </c>
      <c r="W29" s="196">
        <f>'Table 1 (Q4''19)'!W29/32.15075</f>
        <v>1.7106910414220506</v>
      </c>
      <c r="X29" s="196">
        <f>'Table 1 (Q4''19)'!X29/32.15075</f>
        <v>1.7106910414220506</v>
      </c>
      <c r="Y29" s="196">
        <f>'Table 1 (Q4''19)'!Y29/32.15075</f>
        <v>1.0886215718140322</v>
      </c>
      <c r="Z29" s="196">
        <f>'Table 1 (Q4''19)'!Z29/32.15075</f>
        <v>0.46655210220601384</v>
      </c>
      <c r="AA29" s="196">
        <f>'Table 1 (Q4''19)'!AA29/32.15075</f>
        <v>0.77758683701002307</v>
      </c>
      <c r="AB29" s="196">
        <f>'Table 1 (Q4''19)'!AB29/32.15075</f>
        <v>0.77758683701002307</v>
      </c>
      <c r="AC29" s="196">
        <f>'Table 1 (Q4''19)'!AC29/32.15075</f>
        <v>1.7106910414220506</v>
      </c>
      <c r="AD29" s="196">
        <f>'Table 1 (Q4''19)'!AD29/32.15075</f>
        <v>1.7106910414220506</v>
      </c>
      <c r="AE29" s="196">
        <f>'Table 1 (Q4''19)'!AE29/32.15075</f>
        <v>1.7106910414220506</v>
      </c>
      <c r="AF29" s="196">
        <f>'Table 1 (Q4''19)'!AF29/32.15075</f>
        <v>1.7106910414220506</v>
      </c>
      <c r="AG29" s="71">
        <f>'Table 1 (Q4''19)'!AG29/32.15075</f>
        <v>1.7015776951494896</v>
      </c>
      <c r="AH29" s="71">
        <f>'Table 1 (Q4''19)'!AH29/32.15075</f>
        <v>1.7015776951494896</v>
      </c>
      <c r="AI29" s="71">
        <f>'Table 1 (Q4''19)'!AI29/32.15075</f>
        <v>1.7015776951494896</v>
      </c>
      <c r="AJ29" s="73">
        <f>'Table 1 (Q4''19)'!AJ29/32.15075</f>
        <v>1.7015776951494896</v>
      </c>
      <c r="AK29" s="72">
        <f t="shared" si="31"/>
        <v>-5.3272894122280085E-3</v>
      </c>
      <c r="AL29" s="72">
        <f t="shared" si="32"/>
        <v>0</v>
      </c>
      <c r="AM29" s="84"/>
      <c r="AN29" s="73">
        <f>'Table 1 (Q4''19)'!AN29/32.15075</f>
        <v>1.0886215718140322</v>
      </c>
      <c r="AO29" s="73">
        <f>'Table 1 (Q4''19)'!AO29/32.15075</f>
        <v>0.93310420441202768</v>
      </c>
      <c r="AP29" s="73">
        <f>'Table 1 (Q4''19)'!AP29/32.15075</f>
        <v>3.2658647154420968</v>
      </c>
      <c r="AQ29" s="73">
        <f>'Table 1 (Q4''19)'!AQ29/32.15075</f>
        <v>3.1103473480400923</v>
      </c>
      <c r="AR29" s="73">
        <f>'Table 1 (Q4''19)'!AR29/32.15075</f>
        <v>3.5768994502461058</v>
      </c>
      <c r="AS29" s="73">
        <f>'Table 1 (Q4''19)'!AS29/32.15075</f>
        <v>3.4213820828441013</v>
      </c>
      <c r="AT29" s="73">
        <f>'Table 1 (Q4''19)'!AT29/32.15075</f>
        <v>1.5551736740200461</v>
      </c>
      <c r="AU29" s="73">
        <f>'Table 1 (Q4''19)'!AU29/32.15075</f>
        <v>1.5551736740200461</v>
      </c>
      <c r="AV29" s="73">
        <f>'Table 1 (Q4''19)'!AV29/32.15075</f>
        <v>3.4213820828441013</v>
      </c>
      <c r="AW29" s="73">
        <f>'Table 1 (Q4''19)'!AW29/32.15075</f>
        <v>3.4213820828441013</v>
      </c>
      <c r="AX29" s="73">
        <f>'Table 1 (Q4''19)'!AX29/32.15075</f>
        <v>3.4031553902989793</v>
      </c>
      <c r="AY29" s="73">
        <f>'Table 1 (Q4''19)'!AY29/32.15075</f>
        <v>3.4031553902989793</v>
      </c>
      <c r="AZ29" s="72">
        <f t="shared" si="33"/>
        <v>-5.3272894122280085E-3</v>
      </c>
      <c r="BA29" s="72">
        <f t="shared" si="34"/>
        <v>0</v>
      </c>
      <c r="BB29" s="103"/>
      <c r="BC29" s="13">
        <f t="shared" si="35"/>
        <v>6.8063107805979586</v>
      </c>
      <c r="BD29" s="103"/>
    </row>
    <row r="30" spans="1:56" x14ac:dyDescent="0.2">
      <c r="B30" s="117"/>
      <c r="C30" s="117" t="s">
        <v>10</v>
      </c>
      <c r="D30" s="196">
        <f>'Table 1 (Q4''19)'!D30/32.15075</f>
        <v>6.06517732867818</v>
      </c>
      <c r="E30" s="196">
        <f>'Table 1 (Q4''19)'!E30/32.15075</f>
        <v>6.6872467982861981</v>
      </c>
      <c r="F30" s="196">
        <f>'Table 1 (Q4''19)'!F30/32.15075</f>
        <v>6.3762120634821891</v>
      </c>
      <c r="G30" s="196">
        <f>'Table 1 (Q4''19)'!G30/32.15075</f>
        <v>6.06517732867818</v>
      </c>
      <c r="H30" s="196">
        <f>'Table 1 (Q4''19)'!H30/32.15075</f>
        <v>6.5317294308841936</v>
      </c>
      <c r="I30" s="196">
        <f>'Table 1 (Q4''19)'!I30/32.15075</f>
        <v>6.3762120634821891</v>
      </c>
      <c r="J30" s="230">
        <f>'Table 1 (Q4''19)'!J30/32.15075</f>
        <v>4.5147288437028994</v>
      </c>
      <c r="K30" s="230">
        <f>'Table 1 (Q4''19)'!K30/32.15075</f>
        <v>4.3233828137757282</v>
      </c>
      <c r="L30" s="72">
        <f t="shared" si="29"/>
        <v>-0.29194186160155611</v>
      </c>
      <c r="M30" s="72">
        <f t="shared" si="29"/>
        <v>-4.2382618436555455E-2</v>
      </c>
      <c r="N30" s="100"/>
      <c r="O30" s="196">
        <f>'Table 1 (Q4''19)'!O30/32.15075</f>
        <v>1.7106910414220506</v>
      </c>
      <c r="P30" s="196">
        <f>'Table 1 (Q4''19)'!P30/32.15075</f>
        <v>1.8662084088240554</v>
      </c>
      <c r="Q30" s="196">
        <f>'Table 1 (Q4''19)'!Q30/32.15075</f>
        <v>1.8662084088240554</v>
      </c>
      <c r="R30" s="196">
        <f>'Table 1 (Q4''19)'!R30/32.15075</f>
        <v>1.5551736740200461</v>
      </c>
      <c r="S30" s="196">
        <f>'Table 1 (Q4''19)'!S30/32.15075</f>
        <v>1.5551736740200461</v>
      </c>
      <c r="T30" s="196">
        <f>'Table 1 (Q4''19)'!T30/32.15075</f>
        <v>1.5551736740200461</v>
      </c>
      <c r="U30" s="196">
        <f>'Table 1 (Q4''19)'!U30/32.15075</f>
        <v>1.5551736740200461</v>
      </c>
      <c r="V30" s="196">
        <f>'Table 1 (Q4''19)'!V30/32.15075</f>
        <v>1.5551736740200461</v>
      </c>
      <c r="W30" s="196">
        <f>'Table 1 (Q4''19)'!W30/32.15075</f>
        <v>1.5551736740200461</v>
      </c>
      <c r="X30" s="196">
        <f>'Table 1 (Q4''19)'!X30/32.15075</f>
        <v>1.5551736740200461</v>
      </c>
      <c r="Y30" s="196">
        <f>'Table 1 (Q4''19)'!Y30/32.15075</f>
        <v>1.7106910414220506</v>
      </c>
      <c r="Z30" s="196">
        <f>'Table 1 (Q4''19)'!Z30/32.15075</f>
        <v>1.5551736740200461</v>
      </c>
      <c r="AA30" s="196">
        <f>'Table 1 (Q4''19)'!AA30/32.15075</f>
        <v>1.5551736740200461</v>
      </c>
      <c r="AB30" s="196">
        <f>'Table 1 (Q4''19)'!AB30/32.15075</f>
        <v>2.0217257762260599</v>
      </c>
      <c r="AC30" s="196">
        <f>'Table 1 (Q4''19)'!AC30/32.15075</f>
        <v>1.7106910414220506</v>
      </c>
      <c r="AD30" s="196">
        <f>'Table 1 (Q4''19)'!AD30/32.15075</f>
        <v>1.5551736740200461</v>
      </c>
      <c r="AE30" s="196">
        <f>'Table 1 (Q4''19)'!AE30/32.15075</f>
        <v>1.5551736740200461</v>
      </c>
      <c r="AF30" s="196">
        <f>'Table 1 (Q4''19)'!AF30/32.15075</f>
        <v>1.7106910414220506</v>
      </c>
      <c r="AG30" s="71">
        <f>'Table 1 (Q4''19)'!AG30/32.15075</f>
        <v>1.0883038411234576</v>
      </c>
      <c r="AH30" s="71">
        <f>'Table 1 (Q4''19)'!AH30/32.15075</f>
        <v>1.1116140090044553</v>
      </c>
      <c r="AI30" s="71">
        <f>'Table 1 (Q4''19)'!AI30/32.15075</f>
        <v>1.1672993028156418</v>
      </c>
      <c r="AJ30" s="73">
        <f>'Table 1 (Q4''19)'!AJ30/32.15075</f>
        <v>1.1248995062323586</v>
      </c>
      <c r="AK30" s="72">
        <f t="shared" si="31"/>
        <v>-0.34242976727272717</v>
      </c>
      <c r="AL30" s="72">
        <f t="shared" si="32"/>
        <v>-3.6322986299238483E-2</v>
      </c>
      <c r="AM30" s="135"/>
      <c r="AN30" s="73">
        <f>'Table 1 (Q4''19)'!AN30/32.15075</f>
        <v>3.1103473480400923</v>
      </c>
      <c r="AO30" s="73">
        <f>'Table 1 (Q4''19)'!AO30/32.15075</f>
        <v>3.5768994502461058</v>
      </c>
      <c r="AP30" s="73">
        <f>'Table 1 (Q4''19)'!AP30/32.15075</f>
        <v>3.4213820828441013</v>
      </c>
      <c r="AQ30" s="73">
        <f>'Table 1 (Q4''19)'!AQ30/32.15075</f>
        <v>3.1103473480400923</v>
      </c>
      <c r="AR30" s="73">
        <f>'Table 1 (Q4''19)'!AR30/32.15075</f>
        <v>3.1103473480400923</v>
      </c>
      <c r="AS30" s="73">
        <f>'Table 1 (Q4''19)'!AS30/32.15075</f>
        <v>3.1103473480400923</v>
      </c>
      <c r="AT30" s="73">
        <f>'Table 1 (Q4''19)'!AT30/32.15075</f>
        <v>3.2658647154420968</v>
      </c>
      <c r="AU30" s="73">
        <f>'Table 1 (Q4''19)'!AU30/32.15075</f>
        <v>3.5768994502461058</v>
      </c>
      <c r="AV30" s="73">
        <f>'Table 1 (Q4''19)'!AV30/32.15075</f>
        <v>3.2658647154420968</v>
      </c>
      <c r="AW30" s="73">
        <f>'Table 1 (Q4''19)'!AW30/32.15075</f>
        <v>3.2658647154420968</v>
      </c>
      <c r="AX30" s="73">
        <f>'Table 1 (Q4''19)'!AX30/32.15075</f>
        <v>2.1999178501279126</v>
      </c>
      <c r="AY30" s="73">
        <f>'Table 1 (Q4''19)'!AY30/32.15075</f>
        <v>2.2921988090480001</v>
      </c>
      <c r="AZ30" s="72">
        <f t="shared" si="33"/>
        <v>-0.29813418228571437</v>
      </c>
      <c r="BA30" s="72">
        <f t="shared" si="34"/>
        <v>4.1947456771952579E-2</v>
      </c>
      <c r="BB30" s="103"/>
      <c r="BC30" s="13">
        <f t="shared" si="35"/>
        <v>4.4921166591759132</v>
      </c>
      <c r="BD30" s="103"/>
    </row>
    <row r="31" spans="1:56" x14ac:dyDescent="0.2">
      <c r="B31" s="117"/>
      <c r="C31" s="117" t="s">
        <v>11</v>
      </c>
      <c r="D31" s="188">
        <f>'Table 1 (Q4''19)'!D31/32.15075</f>
        <v>4.5100036546581332</v>
      </c>
      <c r="E31" s="188">
        <f>'Table 1 (Q4''19)'!E31/32.15075</f>
        <v>5.4431078590701611</v>
      </c>
      <c r="F31" s="188">
        <f>'Table 1 (Q4''19)'!F31/32.15075</f>
        <v>6.2206946960801845</v>
      </c>
      <c r="G31" s="188">
        <f>'Table 1 (Q4''19)'!G31/32.15075</f>
        <v>6.3762120634821891</v>
      </c>
      <c r="H31" s="188">
        <f>'Table 1 (Q4''19)'!H31/32.15075</f>
        <v>5.5986252264721657</v>
      </c>
      <c r="I31" s="188">
        <f>'Table 1 (Q4''19)'!I31/32.15075</f>
        <v>7.620351002698226</v>
      </c>
      <c r="J31" s="226">
        <f>'Table 1 (Q4''19)'!J31/32.15075</f>
        <v>9.4145602604105836</v>
      </c>
      <c r="K31" s="226">
        <f>'Table 1 (Q4''19)'!K31/32.15075</f>
        <v>15.022977691033645</v>
      </c>
      <c r="L31" s="72">
        <f t="shared" si="29"/>
        <v>0.23544968690773707</v>
      </c>
      <c r="M31" s="72">
        <f t="shared" si="29"/>
        <v>0.5957174074510061</v>
      </c>
      <c r="N31" s="100"/>
      <c r="O31" s="196">
        <f>'Table 1 (Q4''19)'!O31/32.15075</f>
        <v>1.2441389392160369</v>
      </c>
      <c r="P31" s="196">
        <f>'Table 1 (Q4''19)'!P31/32.15075</f>
        <v>1.5551736740200461</v>
      </c>
      <c r="Q31" s="196">
        <f>'Table 1 (Q4''19)'!Q31/32.15075</f>
        <v>0.93310420441202768</v>
      </c>
      <c r="R31" s="196">
        <f>'Table 1 (Q4''19)'!R31/32.15075</f>
        <v>1.3996563066180414</v>
      </c>
      <c r="S31" s="196">
        <f>'Table 1 (Q4''19)'!S31/32.15075</f>
        <v>2.1772431436280644</v>
      </c>
      <c r="T31" s="196">
        <f>'Table 1 (Q4''19)'!T31/32.15075</f>
        <v>2.1772431436280644</v>
      </c>
      <c r="U31" s="196">
        <f>'Table 1 (Q4''19)'!U31/32.15075</f>
        <v>1.8662084088240554</v>
      </c>
      <c r="V31" s="196">
        <f>'Table 1 (Q4''19)'!V31/32.15075</f>
        <v>2.4882778784320738</v>
      </c>
      <c r="W31" s="196">
        <f>'Table 1 (Q4''19)'!W31/32.15075</f>
        <v>1.8662084088240554</v>
      </c>
      <c r="X31" s="196">
        <f>'Table 1 (Q4''19)'!X31/32.15075</f>
        <v>0.15551736740200461</v>
      </c>
      <c r="Y31" s="196">
        <f>'Table 1 (Q4''19)'!Y31/32.15075</f>
        <v>1.2441389392160369</v>
      </c>
      <c r="Z31" s="196">
        <f>'Table 1 (Q4''19)'!Z31/32.15075</f>
        <v>1.5551736740200461</v>
      </c>
      <c r="AA31" s="196">
        <f>'Table 1 (Q4''19)'!AA31/32.15075</f>
        <v>1.3996563066180414</v>
      </c>
      <c r="AB31" s="196">
        <f>'Table 1 (Q4''19)'!AB31/32.15075</f>
        <v>1.0886215718140322</v>
      </c>
      <c r="AC31" s="196">
        <f>'Table 1 (Q4''19)'!AC31/32.15075</f>
        <v>1.8662084088240554</v>
      </c>
      <c r="AD31" s="196">
        <f>'Table 1 (Q4''19)'!AD31/32.15075</f>
        <v>1.8662084088240554</v>
      </c>
      <c r="AE31" s="196">
        <f>'Table 1 (Q4''19)'!AE31/32.15075</f>
        <v>2.0217257762260599</v>
      </c>
      <c r="AF31" s="196">
        <f>'Table 1 (Q4''19)'!AF31/32.15075</f>
        <v>2.0217257762260599</v>
      </c>
      <c r="AG31" s="71">
        <f>'Table 1 (Q4''19)'!AG31/32.15075</f>
        <v>3.540069678523095</v>
      </c>
      <c r="AH31" s="71">
        <f>'Table 1 (Q4''19)'!AH31/32.15075</f>
        <v>2.206912065206605</v>
      </c>
      <c r="AI31" s="71">
        <f>'Table 1 (Q4''19)'!AI31/32.15075</f>
        <v>4.4884101199443327</v>
      </c>
      <c r="AJ31" s="73">
        <f>'Table 1 (Q4''19)'!AJ31/32.15075</f>
        <v>-0.82083160326344906</v>
      </c>
      <c r="AK31" s="72">
        <f t="shared" si="31"/>
        <v>-1.4060054102864974</v>
      </c>
      <c r="AL31" s="72">
        <f t="shared" si="32"/>
        <v>-1.1828780306006506</v>
      </c>
      <c r="AM31" s="135"/>
      <c r="AN31" s="73">
        <f>'Table 1 (Q4''19)'!AN31/32.15075</f>
        <v>2.6437952458340783</v>
      </c>
      <c r="AO31" s="73">
        <f>'Table 1 (Q4''19)'!AO31/32.15075</f>
        <v>2.7993126132360828</v>
      </c>
      <c r="AP31" s="73">
        <f>'Table 1 (Q4''19)'!AP31/32.15075</f>
        <v>2.3327605110300693</v>
      </c>
      <c r="AQ31" s="73">
        <f>'Table 1 (Q4''19)'!AQ31/32.15075</f>
        <v>4.3544862872561287</v>
      </c>
      <c r="AR31" s="73">
        <f>'Table 1 (Q4''19)'!AR31/32.15075</f>
        <v>4.3544862872561287</v>
      </c>
      <c r="AS31" s="73">
        <f>'Table 1 (Q4''19)'!AS31/32.15075</f>
        <v>2.0217257762260599</v>
      </c>
      <c r="AT31" s="73">
        <f>'Table 1 (Q4''19)'!AT31/32.15075</f>
        <v>2.7993126132360828</v>
      </c>
      <c r="AU31" s="73">
        <f>'Table 1 (Q4''19)'!AU31/32.15075</f>
        <v>2.4882778784320738</v>
      </c>
      <c r="AV31" s="73">
        <f>'Table 1 (Q4''19)'!AV31/32.15075</f>
        <v>3.7324168176481107</v>
      </c>
      <c r="AW31" s="73">
        <f>'Table 1 (Q4''19)'!AW31/32.15075</f>
        <v>4.0434515524521197</v>
      </c>
      <c r="AX31" s="73">
        <f>'Table 1 (Q4''19)'!AX31/32.15075</f>
        <v>5.7469817437296999</v>
      </c>
      <c r="AY31" s="73">
        <f>'Table 1 (Q4''19)'!AY31/32.15075</f>
        <v>3.6675785166808836</v>
      </c>
      <c r="AZ31" s="72">
        <f t="shared" si="33"/>
        <v>-9.2958461575554388E-2</v>
      </c>
      <c r="BA31" s="72">
        <f t="shared" si="34"/>
        <v>-0.36182527103336798</v>
      </c>
      <c r="BB31" s="103"/>
      <c r="BC31" s="13">
        <f t="shared" si="35"/>
        <v>9.4145602604105818</v>
      </c>
      <c r="BD31" s="103"/>
    </row>
    <row r="32" spans="1:56" x14ac:dyDescent="0.2">
      <c r="B32" s="117"/>
      <c r="C32" s="117" t="s">
        <v>58</v>
      </c>
      <c r="D32" s="188">
        <f>'Table 1 (Q4''19)'!D32/32.15075</f>
        <v>6.8427641656882026</v>
      </c>
      <c r="E32" s="188">
        <f>'Table 1 (Q4''19)'!E32/32.15075</f>
        <v>6.8427641656882026</v>
      </c>
      <c r="F32" s="188">
        <f>'Table 1 (Q4''19)'!F32/32.15075</f>
        <v>6.9982815330902071</v>
      </c>
      <c r="G32" s="188">
        <f>'Table 1 (Q4''19)'!G32/32.15075</f>
        <v>7.1537989004922116</v>
      </c>
      <c r="H32" s="188">
        <f>'Table 1 (Q4''19)'!H32/32.15075</f>
        <v>7.309316267894217</v>
      </c>
      <c r="I32" s="188">
        <f>'Table 1 (Q4''19)'!I32/32.15075</f>
        <v>7.4648336352962215</v>
      </c>
      <c r="J32" s="226">
        <f>'Table 1 (Q4''19)'!J32/32.15075</f>
        <v>7.7410324798021835</v>
      </c>
      <c r="K32" s="226">
        <f>'Table 1 (Q4''19)'!K32/32.15075</f>
        <v>7.7447648966198299</v>
      </c>
      <c r="L32" s="72">
        <f t="shared" si="29"/>
        <v>3.7000000000000241E-2</v>
      </c>
      <c r="M32" s="72">
        <f t="shared" si="29"/>
        <v>4.8216007714539986E-4</v>
      </c>
      <c r="N32" s="100"/>
      <c r="O32" s="196">
        <f>'Table 1 (Q4''19)'!O32/32.15075</f>
        <v>1.3996563066180414</v>
      </c>
      <c r="P32" s="196">
        <f>'Table 1 (Q4''19)'!P32/32.15075</f>
        <v>2.0217257762260599</v>
      </c>
      <c r="Q32" s="196">
        <f>'Table 1 (Q4''19)'!Q32/32.15075</f>
        <v>1.5551736740200461</v>
      </c>
      <c r="R32" s="196">
        <f>'Table 1 (Q4''19)'!R32/32.15075</f>
        <v>2.0217257762260599</v>
      </c>
      <c r="S32" s="196">
        <f>'Table 1 (Q4''19)'!S32/32.15075</f>
        <v>1.3996563066180414</v>
      </c>
      <c r="T32" s="196">
        <f>'Table 1 (Q4''19)'!T32/32.15075</f>
        <v>2.0217257762260599</v>
      </c>
      <c r="U32" s="196">
        <f>'Table 1 (Q4''19)'!U32/32.15075</f>
        <v>1.5551736740200461</v>
      </c>
      <c r="V32" s="196">
        <f>'Table 1 (Q4''19)'!V32/32.15075</f>
        <v>2.1772431436280644</v>
      </c>
      <c r="W32" s="196">
        <f>'Table 1 (Q4''19)'!W32/32.15075</f>
        <v>1.3996563066180414</v>
      </c>
      <c r="X32" s="196">
        <f>'Table 1 (Q4''19)'!X32/32.15075</f>
        <v>2.3327605110300693</v>
      </c>
      <c r="Y32" s="196">
        <f>'Table 1 (Q4''19)'!Y32/32.15075</f>
        <v>1.7106910414220506</v>
      </c>
      <c r="Z32" s="196">
        <f>'Table 1 (Q4''19)'!Z32/32.15075</f>
        <v>2.1772431436280644</v>
      </c>
      <c r="AA32" s="196">
        <f>'Table 1 (Q4''19)'!AA32/32.15075</f>
        <v>1.3996563066180414</v>
      </c>
      <c r="AB32" s="196">
        <f>'Table 1 (Q4''19)'!AB32/32.15075</f>
        <v>2.1772431436280644</v>
      </c>
      <c r="AC32" s="196">
        <f>'Table 1 (Q4''19)'!AC32/32.15075</f>
        <v>1.7106910414220506</v>
      </c>
      <c r="AD32" s="196">
        <f>'Table 1 (Q4''19)'!AD32/32.15075</f>
        <v>2.1772431436280644</v>
      </c>
      <c r="AE32" s="196">
        <f>'Table 1 (Q4''19)'!AE32/32.15075</f>
        <v>1.3996563066180414</v>
      </c>
      <c r="AF32" s="196">
        <f>'Table 1 (Q4''19)'!AF32/32.15075</f>
        <v>2.1772431436280644</v>
      </c>
      <c r="AG32" s="71">
        <f>'Table 1 (Q4''19)'!AG32/32.15075</f>
        <v>1.9352581199505454</v>
      </c>
      <c r="AH32" s="71">
        <f>'Table 1 (Q4''19)'!AH32/32.15075</f>
        <v>2.0938858347005902</v>
      </c>
      <c r="AI32" s="71">
        <f>'Table 1 (Q4''19)'!AI32/32.15075</f>
        <v>2.2525135494506348</v>
      </c>
      <c r="AJ32" s="73">
        <f>'Table 1 (Q4''19)'!AJ32/32.15075</f>
        <v>1.4593749757004113</v>
      </c>
      <c r="AK32" s="72">
        <f t="shared" si="31"/>
        <v>-0.32971428571428563</v>
      </c>
      <c r="AL32" s="72">
        <f t="shared" si="32"/>
        <v>-0.352112676056338</v>
      </c>
      <c r="AM32" s="135"/>
      <c r="AN32" s="73">
        <f>'Table 1 (Q4''19)'!AN32/32.15075</f>
        <v>3.4213820828441013</v>
      </c>
      <c r="AO32" s="73">
        <f>'Table 1 (Q4''19)'!AO32/32.15075</f>
        <v>3.4213820828441013</v>
      </c>
      <c r="AP32" s="73">
        <f>'Table 1 (Q4''19)'!AP32/32.15075</f>
        <v>3.5768994502461058</v>
      </c>
      <c r="AQ32" s="73">
        <f>'Table 1 (Q4''19)'!AQ32/32.15075</f>
        <v>3.4213820828441013</v>
      </c>
      <c r="AR32" s="73">
        <f>'Table 1 (Q4''19)'!AR32/32.15075</f>
        <v>3.7324168176481107</v>
      </c>
      <c r="AS32" s="73">
        <f>'Table 1 (Q4''19)'!AS32/32.15075</f>
        <v>3.7324168176481107</v>
      </c>
      <c r="AT32" s="73">
        <f>'Table 1 (Q4''19)'!AT32/32.15075</f>
        <v>3.8879341850501152</v>
      </c>
      <c r="AU32" s="73">
        <f>'Table 1 (Q4''19)'!AU32/32.15075</f>
        <v>3.5768994502461058</v>
      </c>
      <c r="AV32" s="73">
        <f>'Table 1 (Q4''19)'!AV32/32.15075</f>
        <v>3.8879341850501152</v>
      </c>
      <c r="AW32" s="73">
        <f>'Table 1 (Q4''19)'!AW32/32.15075</f>
        <v>3.5768994502461058</v>
      </c>
      <c r="AX32" s="73">
        <f>'Table 1 (Q4''19)'!AX32/32.15075</f>
        <v>4.0291439546511363</v>
      </c>
      <c r="AY32" s="73">
        <f>'Table 1 (Q4''19)'!AY32/32.15075</f>
        <v>3.7118885251510463</v>
      </c>
      <c r="AZ32" s="72">
        <f t="shared" si="33"/>
        <v>3.7739130434782747E-2</v>
      </c>
      <c r="BA32" s="72">
        <f t="shared" si="34"/>
        <v>-7.8740157480315098E-2</v>
      </c>
      <c r="BB32" s="103"/>
      <c r="BC32" s="13">
        <f t="shared" si="35"/>
        <v>7.7410324798021817</v>
      </c>
      <c r="BD32" s="103"/>
    </row>
    <row r="33" spans="1:74" x14ac:dyDescent="0.2">
      <c r="B33" s="74"/>
      <c r="C33" s="74" t="s">
        <v>2</v>
      </c>
      <c r="D33" s="189">
        <f>'Table 1 (Q4''19)'!D33/32.15075</f>
        <v>10.575180983336313</v>
      </c>
      <c r="E33" s="189">
        <f>'Table 1 (Q4''19)'!E33/32.15075</f>
        <v>11.197250452944331</v>
      </c>
      <c r="F33" s="189">
        <f>'Table 1 (Q4''19)'!F33/32.15075</f>
        <v>10.730698350738319</v>
      </c>
      <c r="G33" s="189">
        <f>'Table 1 (Q4''19)'!G33/32.15075</f>
        <v>11.974837289954355</v>
      </c>
      <c r="H33" s="189">
        <f>'Table 1 (Q4''19)'!H33/32.15075</f>
        <v>12.285872024758364</v>
      </c>
      <c r="I33" s="189">
        <f>'Table 1 (Q4''19)'!I33/32.15075</f>
        <v>12.907941494366382</v>
      </c>
      <c r="J33" s="74">
        <f>'Table 1 (Q4''19)'!J33/32.15075</f>
        <v>17.94598371731805</v>
      </c>
      <c r="K33" s="74">
        <f>'Table 1 (Q4''19)'!K33/32.15075</f>
        <v>18.599877141279752</v>
      </c>
      <c r="L33" s="75">
        <f t="shared" si="29"/>
        <v>0.39030562891461057</v>
      </c>
      <c r="M33" s="75">
        <f t="shared" si="29"/>
        <v>3.6436755669776284E-2</v>
      </c>
      <c r="N33" s="100"/>
      <c r="O33" s="189">
        <f>'Table 1 (Q4''19)'!O33/32.15075</f>
        <v>2.6437952458340783</v>
      </c>
      <c r="P33" s="189">
        <f>'Table 1 (Q4''19)'!P33/32.15075</f>
        <v>2.9548299806380878</v>
      </c>
      <c r="Q33" s="189">
        <f>'Table 1 (Q4''19)'!Q33/32.15075</f>
        <v>2.6437952458340783</v>
      </c>
      <c r="R33" s="189">
        <f>'Table 1 (Q4''19)'!R33/32.15075</f>
        <v>2.6437952458340783</v>
      </c>
      <c r="S33" s="189">
        <f>'Table 1 (Q4''19)'!S33/32.15075</f>
        <v>2.4882778784320738</v>
      </c>
      <c r="T33" s="189">
        <f>'Table 1 (Q4''19)'!T33/32.15075</f>
        <v>2.9548299806380878</v>
      </c>
      <c r="U33" s="189">
        <f>'Table 1 (Q4''19)'!U33/32.15075</f>
        <v>2.7993126132360828</v>
      </c>
      <c r="V33" s="189">
        <f>'Table 1 (Q4''19)'!V33/32.15075</f>
        <v>2.7993126132360828</v>
      </c>
      <c r="W33" s="189">
        <f>'Table 1 (Q4''19)'!W33/32.15075</f>
        <v>2.9548299806380878</v>
      </c>
      <c r="X33" s="189">
        <f>'Table 1 (Q4''19)'!X33/32.15075</f>
        <v>3.4213820828441013</v>
      </c>
      <c r="Y33" s="189">
        <f>'Table 1 (Q4''19)'!Y33/32.15075</f>
        <v>3.1103473480400923</v>
      </c>
      <c r="Z33" s="189">
        <f>'Table 1 (Q4''19)'!Z33/32.15075</f>
        <v>2.9548299806380878</v>
      </c>
      <c r="AA33" s="189">
        <f>'Table 1 (Q4''19)'!AA33/32.15075</f>
        <v>2.9548299806380878</v>
      </c>
      <c r="AB33" s="189">
        <f>'Table 1 (Q4''19)'!AB33/32.15075</f>
        <v>3.2658647154420968</v>
      </c>
      <c r="AC33" s="189">
        <f>'Table 1 (Q4''19)'!AC33/32.15075</f>
        <v>3.2658647154420968</v>
      </c>
      <c r="AD33" s="189">
        <f>'Table 1 (Q4''19)'!AD33/32.15075</f>
        <v>3.2658647154420968</v>
      </c>
      <c r="AE33" s="189">
        <f>'Table 1 (Q4''19)'!AE33/32.15075</f>
        <v>2.9548299806380878</v>
      </c>
      <c r="AF33" s="189">
        <f>'Table 1 (Q4''19)'!AF33/32.15075</f>
        <v>3.4213820828441013</v>
      </c>
      <c r="AG33" s="74">
        <f>'Table 1 (Q4''19)'!AG33/32.15075</f>
        <v>4.4958472092330277</v>
      </c>
      <c r="AH33" s="74">
        <f>'Table 1 (Q4''19)'!AH33/32.15075</f>
        <v>4.4916910848314648</v>
      </c>
      <c r="AI33" s="74">
        <f>'Table 1 (Q4''19)'!AI33/32.15075</f>
        <v>4.4584420896189672</v>
      </c>
      <c r="AJ33" s="74">
        <f>'Table 1 (Q4''19)'!AJ33/32.15075</f>
        <v>4.5000033336345897</v>
      </c>
      <c r="AK33" s="75">
        <f t="shared" si="31"/>
        <v>0.31525892889865725</v>
      </c>
      <c r="AL33" s="75">
        <f t="shared" si="32"/>
        <v>9.3219207921066694E-3</v>
      </c>
      <c r="AM33" s="135"/>
      <c r="AN33" s="74">
        <f>'Table 1 (Q4''19)'!AN33/32.15075</f>
        <v>5.5986252264721657</v>
      </c>
      <c r="AO33" s="74">
        <f>'Table 1 (Q4''19)'!AO33/32.15075</f>
        <v>5.5986252264721657</v>
      </c>
      <c r="AP33" s="74">
        <f>'Table 1 (Q4''19)'!AP33/32.15075</f>
        <v>5.2875904916681566</v>
      </c>
      <c r="AQ33" s="74">
        <f>'Table 1 (Q4''19)'!AQ33/32.15075</f>
        <v>5.4431078590701611</v>
      </c>
      <c r="AR33" s="74">
        <f>'Table 1 (Q4''19)'!AR33/32.15075</f>
        <v>5.5986252264721657</v>
      </c>
      <c r="AS33" s="74">
        <f>'Table 1 (Q4''19)'!AS33/32.15075</f>
        <v>6.3762120634821891</v>
      </c>
      <c r="AT33" s="74">
        <f>'Table 1 (Q4''19)'!AT33/32.15075</f>
        <v>6.06517732867818</v>
      </c>
      <c r="AU33" s="74">
        <f>'Table 1 (Q4''19)'!AU33/32.15075</f>
        <v>6.2206946960801845</v>
      </c>
      <c r="AV33" s="74">
        <f>'Table 1 (Q4''19)'!AV33/32.15075</f>
        <v>6.5317294308841936</v>
      </c>
      <c r="AW33" s="74">
        <f>'Table 1 (Q4''19)'!AW33/32.15075</f>
        <v>6.3762120634821891</v>
      </c>
      <c r="AX33" s="74">
        <f>'Table 1 (Q4''19)'!AX33/32.15075</f>
        <v>8.9875382940644926</v>
      </c>
      <c r="AY33" s="74">
        <f>'Table 1 (Q4''19)'!AY33/32.15075</f>
        <v>8.9584454232535577</v>
      </c>
      <c r="AZ33" s="75">
        <f t="shared" si="33"/>
        <v>0.4049792155691187</v>
      </c>
      <c r="BA33" s="75">
        <f t="shared" si="34"/>
        <v>-3.2370232937030362E-3</v>
      </c>
      <c r="BB33" s="103"/>
      <c r="BC33" s="30">
        <f t="shared" si="35"/>
        <v>17.94598371731805</v>
      </c>
      <c r="BD33" s="103"/>
    </row>
    <row r="34" spans="1:74" x14ac:dyDescent="0.2">
      <c r="B34" s="76"/>
      <c r="C34" s="76"/>
      <c r="D34" s="194"/>
      <c r="E34" s="194"/>
      <c r="F34" s="194"/>
      <c r="G34" s="194"/>
      <c r="H34" s="194"/>
      <c r="I34" s="194"/>
      <c r="J34" s="229"/>
      <c r="K34" s="229"/>
      <c r="L34" s="76"/>
      <c r="M34" s="76"/>
      <c r="N34" s="100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125"/>
      <c r="AH34" s="125"/>
      <c r="AI34" s="125"/>
      <c r="AJ34" s="125"/>
      <c r="AK34" s="76"/>
      <c r="AL34" s="76"/>
      <c r="AM34" s="125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103"/>
      <c r="BC34" s="38"/>
      <c r="BD34" s="103"/>
    </row>
    <row r="35" spans="1:74" s="79" customFormat="1" x14ac:dyDescent="0.2">
      <c r="A35" s="24"/>
      <c r="B35" s="133" t="s">
        <v>3</v>
      </c>
      <c r="C35" s="69"/>
      <c r="D35" s="187">
        <f>'Table 1 (Q4''19)'!D35/32.15075</f>
        <v>29.081747704174862</v>
      </c>
      <c r="E35" s="187">
        <f>'Table 1 (Q4''19)'!E35/32.15075</f>
        <v>4.6655210220601386</v>
      </c>
      <c r="F35" s="187">
        <f>'Table 1 (Q4''19)'!F35/32.15075</f>
        <v>9.4865594115222809</v>
      </c>
      <c r="G35" s="187">
        <f>'Table 1 (Q4''19)'!G35/32.15075</f>
        <v>16.640358312014492</v>
      </c>
      <c r="H35" s="187">
        <f>'Table 1 (Q4''19)'!H35/32.15075</f>
        <v>8.5534552071102539</v>
      </c>
      <c r="I35" s="187">
        <f>'Table 1 (Q4''19)'!I35/32.15075</f>
        <v>0.46655210220601384</v>
      </c>
      <c r="J35" s="225">
        <f>'Table 1 (Q4''19)'!J35/32.15075</f>
        <v>38.941548797461955</v>
      </c>
      <c r="K35" s="225">
        <f>'Table 1 (Q4''19)'!K35/32.15075</f>
        <v>19.688498713093782</v>
      </c>
      <c r="L35" s="70" t="str">
        <f t="shared" ref="L35:M38" si="36">IF(ISERROR(J35/I35),"N/M",IF((J35-I35)/ABS(I35)&gt;300%,"&gt;300%",IF((J35-I35)/ABS(I35)&lt;-300%,"&lt;-300%",(J35-I35)/ABS(I35))))</f>
        <v>&gt;300%</v>
      </c>
      <c r="M35" s="70">
        <f t="shared" si="36"/>
        <v>-0.49440894568690102</v>
      </c>
      <c r="N35" s="100"/>
      <c r="O35" s="187">
        <f t="shared" ref="O35:AB35" si="37">SUM(O36:O38)</f>
        <v>-5.443107859070162</v>
      </c>
      <c r="P35" s="187">
        <f t="shared" si="37"/>
        <v>0</v>
      </c>
      <c r="Q35" s="187">
        <f t="shared" si="37"/>
        <v>-0.31103473480400934</v>
      </c>
      <c r="R35" s="187">
        <f t="shared" si="37"/>
        <v>3.5768994502461062</v>
      </c>
      <c r="S35" s="187">
        <f t="shared" si="37"/>
        <v>8.8644899419142611</v>
      </c>
      <c r="T35" s="187">
        <f t="shared" si="37"/>
        <v>-2.9548299806380882</v>
      </c>
      <c r="U35" s="187">
        <f t="shared" si="37"/>
        <v>5.132073124266153</v>
      </c>
      <c r="V35" s="187">
        <f t="shared" si="37"/>
        <v>2.9548299806380873</v>
      </c>
      <c r="W35" s="187">
        <f t="shared" si="37"/>
        <v>1.5551736740200461</v>
      </c>
      <c r="X35" s="187">
        <f t="shared" si="37"/>
        <v>6.9982815330902071</v>
      </c>
      <c r="Y35" s="187">
        <f>SUM(Y36:Y38)</f>
        <v>2.4882778784320738</v>
      </c>
      <c r="Z35" s="187">
        <f t="shared" si="37"/>
        <v>3.2658647154420972</v>
      </c>
      <c r="AA35" s="187">
        <f t="shared" si="37"/>
        <v>-0.31103473480400934</v>
      </c>
      <c r="AB35" s="187">
        <f t="shared" si="37"/>
        <v>3.1103473480400923</v>
      </c>
      <c r="AC35" s="187">
        <f>'Table 1 (Q4''19)'!AC35/32.15075</f>
        <v>1.8662084088240554</v>
      </c>
      <c r="AD35" s="187">
        <f>'Table 1 (Q4''19)'!AD35/32.15075</f>
        <v>-1.7106910414220506</v>
      </c>
      <c r="AE35" s="187">
        <f>'Table 1 (Q4''19)'!AE35/32.15075</f>
        <v>2.0217257762260599</v>
      </c>
      <c r="AF35" s="187">
        <f>'Table 1 (Q4''19)'!AF35/32.15075</f>
        <v>-2.0217257762260599</v>
      </c>
      <c r="AG35" s="69">
        <f>'Table 1 (Q4''19)'!AG35/32.15075</f>
        <v>24.692661788394517</v>
      </c>
      <c r="AH35" s="69">
        <f>'Table 1 (Q4''19)'!AH35/32.15075</f>
        <v>3.9179554444002549</v>
      </c>
      <c r="AI35" s="69">
        <f>'Table 1 (Q4''19)'!AI35/32.15075</f>
        <v>7.7986670358153907</v>
      </c>
      <c r="AJ35" s="69">
        <f>'Table 1 (Q4''19)'!AJ35/32.15075</f>
        <v>2.5350829520532088</v>
      </c>
      <c r="AK35" s="70">
        <f t="shared" ref="AK35:AK38" si="38">IF(ISERROR(AJ35/AF35),"N/M",IF((AJ35-AF35)/ABS(AF35)&gt;300%,"&gt;300%",IF((AJ35-AF35)/ABS(AF35)&lt;-300%,"&lt;-300%",(AJ35-AF35)/ABS(AF35))))</f>
        <v>2.2539202803188414</v>
      </c>
      <c r="AL35" s="70">
        <f t="shared" ref="AL35:AL38" si="39">IF(ISERROR(AJ35/AI35),"N/M",IF((AJ35-AI35)/ABS(AI35)&gt;300%,"&gt;300%",IF((AJ35-AI35)/ABS(AI35)&lt;-300%,"&lt;-300%",(AJ35-AI35)/ABS(AI35))))</f>
        <v>-0.67493381363624882</v>
      </c>
      <c r="AM35" s="134"/>
      <c r="AN35" s="69">
        <f>'Table 1 (Q4''19)'!AN35/32.15075</f>
        <v>10.108628881130299</v>
      </c>
      <c r="AO35" s="69">
        <f>'Table 1 (Q4''19)'!AO35/32.15075</f>
        <v>-5.4431078590701611</v>
      </c>
      <c r="AP35" s="69">
        <f>'Table 1 (Q4''19)'!AP35/32.15075</f>
        <v>3.2658647154420968</v>
      </c>
      <c r="AQ35" s="69">
        <f>'Table 1 (Q4''19)'!AQ35/32.15075</f>
        <v>5.9096599612761755</v>
      </c>
      <c r="AR35" s="69">
        <f>'Table 1 (Q4''19)'!AR35/32.15075</f>
        <v>8.0869031049042395</v>
      </c>
      <c r="AS35" s="69">
        <f>'Table 1 (Q4''19)'!AS35/32.15075</f>
        <v>8.5534552071102539</v>
      </c>
      <c r="AT35" s="69">
        <f>'Table 1 (Q4''19)'!AT35/32.15075</f>
        <v>5.7541425938741702</v>
      </c>
      <c r="AU35" s="69">
        <f>'Table 1 (Q4''19)'!AU35/32.15075</f>
        <v>2.7993126132360828</v>
      </c>
      <c r="AV35" s="69">
        <f>'Table 1 (Q4''19)'!AV35/32.15075</f>
        <v>0.15551736740200461</v>
      </c>
      <c r="AW35" s="69">
        <f>'Table 1 (Q4''19)'!AW35/32.15075</f>
        <v>0</v>
      </c>
      <c r="AX35" s="69">
        <f>'Table 1 (Q4''19)'!AX35/32.15075</f>
        <v>28.610617232794773</v>
      </c>
      <c r="AY35" s="69">
        <f>'Table 1 (Q4''19)'!AY35/32.15075</f>
        <v>10.333749987868599</v>
      </c>
      <c r="AZ35" s="70" t="str">
        <f t="shared" ref="AZ35:AZ38" si="40">IF(ISERROR(AY35/AW35),"N/M",IF((AY35-AW35)/ABS(AW35)&gt;300%,"&gt;300%",IF((AY35-AW35)/ABS(AW35)&lt;-300%,"&lt;-300%",(AY35-AW35)/ABS(AW35))))</f>
        <v>N/M</v>
      </c>
      <c r="BA35" s="70">
        <f t="shared" ref="BA35:BA38" si="41">IF(ISERROR(AY35/AX35),"N/M",IF((AY35-AX35)/ABS(AX35)&gt;300%,"&gt;300%",IF((AY35-AX35)/ABS(AX35)&lt;-300%,"&lt;-300%",(AY35-AX35)/ABS(AX35))))</f>
        <v>-0.63881415406782649</v>
      </c>
      <c r="BB35" s="103"/>
      <c r="BC35" s="9">
        <f t="shared" ref="BC35:BC38" si="42">SUM(AG35:AJ35)</f>
        <v>38.944367220663374</v>
      </c>
      <c r="BD35" s="103"/>
    </row>
    <row r="36" spans="1:74" x14ac:dyDescent="0.2">
      <c r="B36" s="117"/>
      <c r="C36" s="117" t="s">
        <v>42</v>
      </c>
      <c r="D36" s="188">
        <f>'Table 1 (Q4''19)'!D36/32.15075</f>
        <v>-0.15551736740200461</v>
      </c>
      <c r="E36" s="188">
        <f>'Table 1 (Q4''19)'!E36/32.15075</f>
        <v>1.5551736740200461</v>
      </c>
      <c r="F36" s="188">
        <f>'Table 1 (Q4''19)'!F36/32.15075</f>
        <v>16.329323577210484</v>
      </c>
      <c r="G36" s="188">
        <f>'Table 1 (Q4''19)'!G36/32.15075</f>
        <v>14.307597800984423</v>
      </c>
      <c r="H36" s="188">
        <f>'Table 1 (Q4''19)'!H36/32.15075</f>
        <v>6.6872467982861981</v>
      </c>
      <c r="I36" s="188">
        <f>'Table 1 (Q4''19)'!I36/32.15075</f>
        <v>8.7089725745122575</v>
      </c>
      <c r="J36" s="226">
        <f>'Table 1 (Q4''19)'!J36/32.15075</f>
        <v>8.7400760479926589</v>
      </c>
      <c r="K36" s="226">
        <f>'Table 1 (Q4''19)'!K36/32.15075</f>
        <v>9.4243524645614798</v>
      </c>
      <c r="L36" s="27">
        <f t="shared" si="36"/>
        <v>3.5714285714286303E-3</v>
      </c>
      <c r="M36" s="72">
        <f t="shared" si="36"/>
        <v>7.8291814946619284E-2</v>
      </c>
      <c r="N36" s="100"/>
      <c r="O36" s="196">
        <f>'Table 1 (Q4''19)'!O36/32.15075</f>
        <v>0.46655210220601384</v>
      </c>
      <c r="P36" s="196">
        <f>'Table 1 (Q4''19)'!P36/32.15075</f>
        <v>1.2441389392160369</v>
      </c>
      <c r="Q36" s="196">
        <f>'Table 1 (Q4''19)'!Q36/32.15075</f>
        <v>1.3996563066180414</v>
      </c>
      <c r="R36" s="196">
        <f>'Table 1 (Q4''19)'!R36/32.15075</f>
        <v>2.3327605110300693</v>
      </c>
      <c r="S36" s="196">
        <f>'Table 1 (Q4''19)'!S36/32.15075</f>
        <v>5.5986252264721657</v>
      </c>
      <c r="T36" s="196">
        <f>'Table 1 (Q4''19)'!T36/32.15075</f>
        <v>6.8427641656882026</v>
      </c>
      <c r="U36" s="196">
        <f>'Table 1 (Q4''19)'!U36/32.15075</f>
        <v>4.6655210220601386</v>
      </c>
      <c r="V36" s="196">
        <f>'Table 1 (Q4''19)'!V36/32.15075</f>
        <v>3.5768994502461058</v>
      </c>
      <c r="W36" s="196">
        <f>'Table 1 (Q4''19)'!W36/32.15075</f>
        <v>2.4882778784320738</v>
      </c>
      <c r="X36" s="196">
        <f>'Table 1 (Q4''19)'!X36/32.15075</f>
        <v>3.5768994502461058</v>
      </c>
      <c r="Y36" s="196">
        <f>'Table 1 (Q4''19)'!Y36/32.15075</f>
        <v>0.93310420441202768</v>
      </c>
      <c r="Z36" s="196">
        <f>'Table 1 (Q4''19)'!Z36/32.15075</f>
        <v>2.3327605110300693</v>
      </c>
      <c r="AA36" s="196">
        <f>'Table 1 (Q4''19)'!AA36/32.15075</f>
        <v>1.3996563066180414</v>
      </c>
      <c r="AB36" s="196">
        <f>'Table 1 (Q4''19)'!AB36/32.15075</f>
        <v>2.0217257762260599</v>
      </c>
      <c r="AC36" s="196">
        <f>'Table 1 (Q4''19)'!AC36/32.15075</f>
        <v>2.6437952458340783</v>
      </c>
      <c r="AD36" s="196">
        <f>'Table 1 (Q4''19)'!AD36/32.15075</f>
        <v>2.1772431436280644</v>
      </c>
      <c r="AE36" s="196">
        <f>'Table 1 (Q4''19)'!AE36/32.15075</f>
        <v>2.1772431436280644</v>
      </c>
      <c r="AF36" s="196">
        <f>'Table 1 (Q4''19)'!AF36/32.15075</f>
        <v>1.5551736740200461</v>
      </c>
      <c r="AG36" s="71">
        <f>'Table 1 (Q4''19)'!AG36/32.15075</f>
        <v>3.4409189239748939</v>
      </c>
      <c r="AH36" s="71">
        <f>'Table 1 (Q4''19)'!AH36/32.15075</f>
        <v>2.7658071514310723</v>
      </c>
      <c r="AI36" s="71">
        <f>'Table 1 (Q4''19)'!AI36/32.15075</f>
        <v>1.660645190246268</v>
      </c>
      <c r="AJ36" s="71">
        <f>'Table 1 (Q4''19)'!AJ36/32.15075</f>
        <v>0.87687623157239736</v>
      </c>
      <c r="AK36" s="72">
        <f t="shared" si="38"/>
        <v>-0.4361554299554749</v>
      </c>
      <c r="AL36" s="72">
        <f t="shared" si="39"/>
        <v>-0.47196653642650804</v>
      </c>
      <c r="AM36" s="100"/>
      <c r="AN36" s="73">
        <f>'Table 1 (Q4''19)'!AN36/32.15075</f>
        <v>-0.15551736740200461</v>
      </c>
      <c r="AO36" s="73">
        <f>'Table 1 (Q4''19)'!AO36/32.15075</f>
        <v>1.7106910414220506</v>
      </c>
      <c r="AP36" s="73">
        <f>'Table 1 (Q4''19)'!AP36/32.15075</f>
        <v>3.7324168176481107</v>
      </c>
      <c r="AQ36" s="73">
        <f>'Table 1 (Q4''19)'!AQ36/32.15075</f>
        <v>12.441389392160369</v>
      </c>
      <c r="AR36" s="73">
        <f>'Table 1 (Q4''19)'!AR36/32.15075</f>
        <v>8.2424204723062449</v>
      </c>
      <c r="AS36" s="73">
        <f>'Table 1 (Q4''19)'!AS36/32.15075</f>
        <v>6.06517732867818</v>
      </c>
      <c r="AT36" s="73">
        <f>'Table 1 (Q4''19)'!AT36/32.15075</f>
        <v>3.2658647154420968</v>
      </c>
      <c r="AU36" s="73">
        <f>'Table 1 (Q4''19)'!AU36/32.15075</f>
        <v>3.4213820828441013</v>
      </c>
      <c r="AV36" s="73">
        <f>'Table 1 (Q4''19)'!AV36/32.15075</f>
        <v>4.8210383894621431</v>
      </c>
      <c r="AW36" s="73">
        <f>'Table 1 (Q4''19)'!AW36/32.15075</f>
        <v>3.7324168176481107</v>
      </c>
      <c r="AX36" s="73">
        <f>'Table 1 (Q4''19)'!AX36/32.15075</f>
        <v>6.2067260754059665</v>
      </c>
      <c r="AY36" s="73">
        <f>'Table 1 (Q4''19)'!AY36/32.15075</f>
        <v>2.5375214218186652</v>
      </c>
      <c r="AZ36" s="72">
        <f t="shared" si="40"/>
        <v>-0.32013985956219621</v>
      </c>
      <c r="BA36" s="72">
        <f t="shared" si="41"/>
        <v>-0.59116587537614307</v>
      </c>
      <c r="BB36" s="103"/>
      <c r="BC36" s="13">
        <f t="shared" si="42"/>
        <v>8.7442474972246309</v>
      </c>
      <c r="BD36" s="103"/>
    </row>
    <row r="37" spans="1:74" x14ac:dyDescent="0.2">
      <c r="B37" s="117"/>
      <c r="C37" s="117" t="s">
        <v>43</v>
      </c>
      <c r="D37" s="188">
        <f>'Table 1 (Q4''19)'!D37/32.15075</f>
        <v>28.148643499762834</v>
      </c>
      <c r="E37" s="188">
        <f>'Table 1 (Q4''19)'!E37/32.15075</f>
        <v>6.6872467982861981</v>
      </c>
      <c r="F37" s="188">
        <f>'Table 1 (Q4''19)'!F37/32.15075</f>
        <v>-7.4648336352962215</v>
      </c>
      <c r="G37" s="188">
        <f>'Table 1 (Q4''19)'!G37/32.15075</f>
        <v>-0.31103473480400923</v>
      </c>
      <c r="H37" s="188">
        <f>'Table 1 (Q4''19)'!H37/32.15075</f>
        <v>3.2658647154420968</v>
      </c>
      <c r="I37" s="188">
        <f>'Table 1 (Q4''19)'!I37/32.15075</f>
        <v>-7.620351002698226</v>
      </c>
      <c r="J37" s="226">
        <f>'Table 1 (Q4''19)'!J37/32.15075</f>
        <v>30.823542219077314</v>
      </c>
      <c r="K37" s="226">
        <f>'Table 1 (Q4''19)'!K37/32.15075</f>
        <v>10.264146248532304</v>
      </c>
      <c r="L37" s="27" t="str">
        <f t="shared" si="36"/>
        <v>&gt;300%</v>
      </c>
      <c r="M37" s="72">
        <f t="shared" si="36"/>
        <v>-0.66700302724520688</v>
      </c>
      <c r="N37" s="100"/>
      <c r="O37" s="196">
        <f>'Table 1 (Q4''19)'!O37/32.15075</f>
        <v>-2.9548299806380878</v>
      </c>
      <c r="P37" s="196">
        <f>'Table 1 (Q4''19)'!P37/32.15075</f>
        <v>-0.93310420441202768</v>
      </c>
      <c r="Q37" s="196">
        <f>'Table 1 (Q4''19)'!Q37/32.15075</f>
        <v>-1.5551736740200461</v>
      </c>
      <c r="R37" s="196">
        <f>'Table 1 (Q4''19)'!R37/32.15075</f>
        <v>1.3996563066180414</v>
      </c>
      <c r="S37" s="196">
        <f>'Table 1 (Q4''19)'!S37/32.15075</f>
        <v>3.4213820828441013</v>
      </c>
      <c r="T37" s="196">
        <f>'Table 1 (Q4''19)'!T37/32.15075</f>
        <v>-10.730698350738319</v>
      </c>
      <c r="U37" s="196">
        <f>'Table 1 (Q4''19)'!U37/32.15075</f>
        <v>-0.77758683701002307</v>
      </c>
      <c r="V37" s="196">
        <f>'Table 1 (Q4''19)'!V37/32.15075</f>
        <v>-0.46655210220601384</v>
      </c>
      <c r="W37" s="196">
        <f>'Table 1 (Q4''19)'!W37/32.15075</f>
        <v>-2.6437952458340783</v>
      </c>
      <c r="X37" s="196">
        <f>'Table 1 (Q4''19)'!X37/32.15075</f>
        <v>3.5768994502461058</v>
      </c>
      <c r="Y37" s="196">
        <f>'Table 1 (Q4''19)'!Y37/32.15075</f>
        <v>1.8662084088240554</v>
      </c>
      <c r="Z37" s="196">
        <f>'Table 1 (Q4''19)'!Z37/32.15075</f>
        <v>0.93310420441202768</v>
      </c>
      <c r="AA37" s="196">
        <f>'Table 1 (Q4''19)'!AA37/32.15075</f>
        <v>-1.2441389392160369</v>
      </c>
      <c r="AB37" s="196">
        <f>'Table 1 (Q4''19)'!AB37/32.15075</f>
        <v>1.7106910414220506</v>
      </c>
      <c r="AC37" s="196">
        <f>'Table 1 (Q4''19)'!AC37/32.15075</f>
        <v>-0.46655210220601384</v>
      </c>
      <c r="AD37" s="196">
        <f>'Table 1 (Q4''19)'!AD37/32.15075</f>
        <v>-3.8879341850501152</v>
      </c>
      <c r="AE37" s="196">
        <f>'Table 1 (Q4''19)'!AE37/32.15075</f>
        <v>0.15551736740200461</v>
      </c>
      <c r="AF37" s="196">
        <f>'Table 1 (Q4''19)'!AF37/32.15075</f>
        <v>-3.5768994502461058</v>
      </c>
      <c r="AG37" s="71">
        <f>'Table 1 (Q4''19)'!AG37/32.15075</f>
        <v>21.367247721437291</v>
      </c>
      <c r="AH37" s="71">
        <f>'Table 1 (Q4''19)'!AH37/32.15075</f>
        <v>1.5524496106622721</v>
      </c>
      <c r="AI37" s="71">
        <f>'Table 1 (Q4''19)'!AI37/32.15075</f>
        <v>6.438419010442991</v>
      </c>
      <c r="AJ37" s="71">
        <f>'Table 1 (Q4''19)'!AJ37/32.15075</f>
        <v>1.4707434963166428</v>
      </c>
      <c r="AK37" s="72">
        <f t="shared" si="38"/>
        <v>1.4111783170800201</v>
      </c>
      <c r="AL37" s="72">
        <f t="shared" si="39"/>
        <v>-0.77156760162221116</v>
      </c>
      <c r="AM37" s="100"/>
      <c r="AN37" s="73">
        <f>'Table 1 (Q4''19)'!AN37/32.15075</f>
        <v>10.575180983336313</v>
      </c>
      <c r="AO37" s="73">
        <f>'Table 1 (Q4''19)'!AO37/32.15075</f>
        <v>-3.8879341850501152</v>
      </c>
      <c r="AP37" s="73">
        <f>'Table 1 (Q4''19)'!AP37/32.15075</f>
        <v>-0.15551736740200461</v>
      </c>
      <c r="AQ37" s="73">
        <f>'Table 1 (Q4''19)'!AQ37/32.15075</f>
        <v>-7.309316267894217</v>
      </c>
      <c r="AR37" s="73">
        <f>'Table 1 (Q4''19)'!AR37/32.15075</f>
        <v>-1.2441389392160369</v>
      </c>
      <c r="AS37" s="73">
        <f>'Table 1 (Q4''19)'!AS37/32.15075</f>
        <v>0.93310420441202768</v>
      </c>
      <c r="AT37" s="73">
        <f>'Table 1 (Q4''19)'!AT37/32.15075</f>
        <v>2.7993126132360828</v>
      </c>
      <c r="AU37" s="73">
        <f>'Table 1 (Q4''19)'!AU37/32.15075</f>
        <v>0.46655210220601384</v>
      </c>
      <c r="AV37" s="73">
        <f>'Table 1 (Q4''19)'!AV37/32.15075</f>
        <v>-4.3544862872561287</v>
      </c>
      <c r="AW37" s="73">
        <f>'Table 1 (Q4''19)'!AW37/32.15075</f>
        <v>-3.4213820828441013</v>
      </c>
      <c r="AX37" s="73">
        <f>'Table 1 (Q4''19)'!AX37/32.15075</f>
        <v>22.919697332099563</v>
      </c>
      <c r="AY37" s="73">
        <f>'Table 1 (Q4''19)'!AY37/32.15075</f>
        <v>7.9091625067596336</v>
      </c>
      <c r="AZ37" s="72" t="str">
        <f t="shared" si="40"/>
        <v>&gt;300%</v>
      </c>
      <c r="BA37" s="72">
        <f t="shared" si="41"/>
        <v>-0.65491854485867618</v>
      </c>
      <c r="BB37" s="103"/>
      <c r="BC37" s="13">
        <f t="shared" si="42"/>
        <v>30.828859838859199</v>
      </c>
      <c r="BD37" s="103"/>
    </row>
    <row r="38" spans="1:74" x14ac:dyDescent="0.2">
      <c r="B38" s="117"/>
      <c r="C38" s="117" t="s">
        <v>37</v>
      </c>
      <c r="D38" s="188">
        <f>'Table 1 (Q4''19)'!D38/32.15075</f>
        <v>1.0886215718140322</v>
      </c>
      <c r="E38" s="188">
        <f>'Table 1 (Q4''19)'!E38/32.15075</f>
        <v>-3.5768994502461058</v>
      </c>
      <c r="F38" s="188">
        <f>'Table 1 (Q4''19)'!F38/32.15075</f>
        <v>0.62206946960801845</v>
      </c>
      <c r="G38" s="188">
        <f>'Table 1 (Q4''19)'!G38/32.15075</f>
        <v>2.6437952458340783</v>
      </c>
      <c r="H38" s="188">
        <f>'Table 1 (Q4''19)'!H38/32.15075</f>
        <v>-1.3996563066180414</v>
      </c>
      <c r="I38" s="188">
        <f>'Table 1 (Q4''19)'!I38/32.15075</f>
        <v>-0.62206946960801845</v>
      </c>
      <c r="J38" s="226">
        <f>'Table 1 (Q4''19)'!J38/32.15075</f>
        <v>-0.62206946960801845</v>
      </c>
      <c r="K38" s="226">
        <f>'Table 1 (Q4''19)'!K38/32.15075</f>
        <v>0</v>
      </c>
      <c r="L38" s="72">
        <f t="shared" si="36"/>
        <v>0</v>
      </c>
      <c r="M38" s="72">
        <f t="shared" si="36"/>
        <v>1</v>
      </c>
      <c r="N38" s="100"/>
      <c r="O38" s="196">
        <f>'Table 1 (Q4''19)'!O38/32.15075</f>
        <v>-2.9548299806380878</v>
      </c>
      <c r="P38" s="196">
        <f>'Table 1 (Q4''19)'!P38/32.15075</f>
        <v>-0.31103473480400923</v>
      </c>
      <c r="Q38" s="196">
        <f>'Table 1 (Q4''19)'!Q38/32.15075</f>
        <v>-0.15551736740200461</v>
      </c>
      <c r="R38" s="196">
        <f>'Table 1 (Q4''19)'!R38/32.15075</f>
        <v>-0.15551736740200461</v>
      </c>
      <c r="S38" s="196">
        <f>'Table 1 (Q4''19)'!S38/32.15075</f>
        <v>-0.15551736740200461</v>
      </c>
      <c r="T38" s="196">
        <f>'Table 1 (Q4''19)'!T38/32.15075</f>
        <v>0.93310420441202768</v>
      </c>
      <c r="U38" s="196">
        <f>'Table 1 (Q4''19)'!U38/32.15075</f>
        <v>1.2441389392160369</v>
      </c>
      <c r="V38" s="196">
        <f>'Table 1 (Q4''19)'!V38/32.15075</f>
        <v>-0.15551736740200461</v>
      </c>
      <c r="W38" s="196">
        <f>'Table 1 (Q4''19)'!W38/32.15075</f>
        <v>1.7106910414220506</v>
      </c>
      <c r="X38" s="196">
        <f>'Table 1 (Q4''19)'!X38/32.15075</f>
        <v>-0.15551736740200461</v>
      </c>
      <c r="Y38" s="196">
        <f>'Table 1 (Q4''19)'!Y38/32.15075</f>
        <v>-0.31103473480400923</v>
      </c>
      <c r="Z38" s="196">
        <f>'Table 1 (Q4''19)'!Z38/32.15075</f>
        <v>0</v>
      </c>
      <c r="AA38" s="196">
        <f>'Table 1 (Q4''19)'!AA38/32.15075</f>
        <v>-0.46655210220601384</v>
      </c>
      <c r="AB38" s="196">
        <f>'Table 1 (Q4''19)'!AB38/32.15075</f>
        <v>-0.62206946960801845</v>
      </c>
      <c r="AC38" s="196">
        <f>'Table 1 (Q4''19)'!AC38/32.15075</f>
        <v>-0.31103473480400923</v>
      </c>
      <c r="AD38" s="196">
        <f>'Table 1 (Q4''19)'!AD38/32.15075</f>
        <v>0</v>
      </c>
      <c r="AE38" s="196">
        <f>'Table 1 (Q4''19)'!AE38/32.15075</f>
        <v>-0.31103473480400923</v>
      </c>
      <c r="AF38" s="196">
        <f>'Table 1 (Q4''19)'!AF38/32.15075</f>
        <v>0</v>
      </c>
      <c r="AG38" s="71">
        <f>'Table 1 (Q4''19)'!AG38/32.15075</f>
        <v>-0.1155048570176713</v>
      </c>
      <c r="AH38" s="71">
        <f>'Table 1 (Q4''19)'!AH38/32.15075</f>
        <v>-0.40030131769308896</v>
      </c>
      <c r="AI38" s="71">
        <f>'Table 1 (Q4''19)'!AI38/32.15075</f>
        <v>-0.30039716487386731</v>
      </c>
      <c r="AJ38" s="71">
        <f>'Table 1 (Q4''19)'!AJ38/32.15075</f>
        <v>0.18746322416416858</v>
      </c>
      <c r="AK38" s="72" t="str">
        <f t="shared" si="38"/>
        <v>N/M</v>
      </c>
      <c r="AL38" s="72">
        <f t="shared" si="39"/>
        <v>1.6240512431030494</v>
      </c>
      <c r="AM38" s="100"/>
      <c r="AN38" s="73">
        <f>'Table 1 (Q4''19)'!AN38/32.15075</f>
        <v>-0.31103473480400923</v>
      </c>
      <c r="AO38" s="73">
        <f>'Table 1 (Q4''19)'!AO38/32.15075</f>
        <v>-3.2658647154420968</v>
      </c>
      <c r="AP38" s="73">
        <f>'Table 1 (Q4''19)'!AP38/32.15075</f>
        <v>-0.31103473480400923</v>
      </c>
      <c r="AQ38" s="73">
        <f>'Table 1 (Q4''19)'!AQ38/32.15075</f>
        <v>0.77758683701002307</v>
      </c>
      <c r="AR38" s="73">
        <f>'Table 1 (Q4''19)'!AR38/32.15075</f>
        <v>1.0886215718140322</v>
      </c>
      <c r="AS38" s="73">
        <f>'Table 1 (Q4''19)'!AS38/32.15075</f>
        <v>1.5551736740200461</v>
      </c>
      <c r="AT38" s="73">
        <f>'Table 1 (Q4''19)'!AT38/32.15075</f>
        <v>-0.31103473480400923</v>
      </c>
      <c r="AU38" s="73">
        <f>'Table 1 (Q4''19)'!AU38/32.15075</f>
        <v>-1.0886215718140322</v>
      </c>
      <c r="AV38" s="73">
        <f>'Table 1 (Q4''19)'!AV38/32.15075</f>
        <v>-0.31103473480400923</v>
      </c>
      <c r="AW38" s="73">
        <f>'Table 1 (Q4''19)'!AW38/32.15075</f>
        <v>-0.31103473480400923</v>
      </c>
      <c r="AX38" s="73">
        <f>'Table 1 (Q4''19)'!AX38/32.15075</f>
        <v>-0.51580617471076029</v>
      </c>
      <c r="AY38" s="73">
        <f>'Table 1 (Q4''19)'!AY38/32.15075</f>
        <v>-0.11293394070969871</v>
      </c>
      <c r="AZ38" s="72">
        <f t="shared" si="40"/>
        <v>0.63690891057276544</v>
      </c>
      <c r="BA38" s="72">
        <f t="shared" si="41"/>
        <v>0.78105353086742957</v>
      </c>
      <c r="BB38" s="103"/>
      <c r="BC38" s="13">
        <f t="shared" si="42"/>
        <v>-0.62874011542045893</v>
      </c>
      <c r="BD38" s="103"/>
    </row>
    <row r="39" spans="1:74" x14ac:dyDescent="0.2">
      <c r="B39" s="133"/>
      <c r="C39" s="100"/>
      <c r="D39" s="187"/>
      <c r="E39" s="187"/>
      <c r="F39" s="187"/>
      <c r="G39" s="187"/>
      <c r="H39" s="187"/>
      <c r="I39" s="187"/>
      <c r="J39" s="225"/>
      <c r="K39" s="225"/>
      <c r="L39" s="80"/>
      <c r="M39" s="80"/>
      <c r="N39" s="100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80"/>
      <c r="AH39" s="80"/>
      <c r="AI39" s="80"/>
      <c r="AJ39" s="80"/>
      <c r="AK39" s="80"/>
      <c r="AL39" s="80"/>
      <c r="AM39" s="100"/>
      <c r="AN39" s="100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2"/>
      <c r="BA39" s="72"/>
      <c r="BB39" s="103"/>
      <c r="BC39" s="13"/>
      <c r="BD39" s="103"/>
    </row>
    <row r="40" spans="1:74" x14ac:dyDescent="0.2">
      <c r="B40" s="140" t="s">
        <v>26</v>
      </c>
      <c r="C40" s="102"/>
      <c r="D40" s="191">
        <f>'Table 1 (Q4''19)'!D40/32.15075</f>
        <v>264.0684898486038</v>
      </c>
      <c r="E40" s="191">
        <f>'Table 1 (Q4''19)'!E40/32.15075</f>
        <v>248.05020100619734</v>
      </c>
      <c r="F40" s="191">
        <f>'Table 1 (Q4''19)'!F40/32.15075</f>
        <v>254.89296517188555</v>
      </c>
      <c r="G40" s="191">
        <f>'Table 1 (Q4''19)'!G40/32.15075</f>
        <v>257.69227778512163</v>
      </c>
      <c r="H40" s="191">
        <f>'Table 1 (Q4''19)'!H40/32.15075</f>
        <v>240.89640210570514</v>
      </c>
      <c r="I40" s="191">
        <f>'Table 1 (Q4''19)'!I40/32.15075</f>
        <v>226.12225220251469</v>
      </c>
      <c r="J40" s="102">
        <f>'Table 1 (Q4''19)'!J40/32.15075</f>
        <v>262.20703671763482</v>
      </c>
      <c r="K40" s="102">
        <f>'Table 1 (Q4''19)'!K40/32.15075</f>
        <v>248.76558089624658</v>
      </c>
      <c r="L40" s="116">
        <f>IF(ISERROR(J40/I40),"N/M",IF((J40-I40)/ABS(I40)&gt;300%,"&gt;300%",IF((J40-I40)/ABS(I40)&lt;-300%,"&lt;-300%",(J40-I40)/ABS(I40))))</f>
        <v>0.15958086461478663</v>
      </c>
      <c r="M40" s="116">
        <f>IF(ISERROR(K40/J40),"N/M",IF((K40-J40)/ABS(J40)&gt;300%,"&gt;300%",IF((K40-J40)/ABS(J40)&lt;-300%,"&lt;-300%",(K40-J40)/ABS(J40))))</f>
        <v>-5.1262757817834854E-2</v>
      </c>
      <c r="N40" s="100"/>
      <c r="O40" s="191">
        <f t="shared" ref="O40:AB40" si="43">SUM(O21,O25,O27,O35)</f>
        <v>53.342457018887579</v>
      </c>
      <c r="P40" s="191">
        <f t="shared" si="43"/>
        <v>59.718669082369765</v>
      </c>
      <c r="Q40" s="191">
        <f>SUM(Q21,Q25,Q27,Q35)</f>
        <v>61.740394858595828</v>
      </c>
      <c r="R40" s="191">
        <f t="shared" si="43"/>
        <v>64.073155369625894</v>
      </c>
      <c r="S40" s="191">
        <f t="shared" si="43"/>
        <v>71.537989004922125</v>
      </c>
      <c r="T40" s="191">
        <f t="shared" si="43"/>
        <v>58.163495408349718</v>
      </c>
      <c r="U40" s="191">
        <f t="shared" si="43"/>
        <v>64.384190104429905</v>
      </c>
      <c r="V40" s="191">
        <f t="shared" si="43"/>
        <v>64.850742206635914</v>
      </c>
      <c r="W40" s="191">
        <f t="shared" si="43"/>
        <v>60.340738551977786</v>
      </c>
      <c r="X40" s="191">
        <f t="shared" si="43"/>
        <v>69.049711126490052</v>
      </c>
      <c r="Y40" s="191">
        <f t="shared" si="43"/>
        <v>61.584877491193822</v>
      </c>
      <c r="Z40" s="191">
        <f t="shared" si="43"/>
        <v>60.651773286781797</v>
      </c>
      <c r="AA40" s="191">
        <f t="shared" si="43"/>
        <v>55.20866542771163</v>
      </c>
      <c r="AB40" s="191">
        <f t="shared" si="43"/>
        <v>64.073155369625908</v>
      </c>
      <c r="AC40" s="191">
        <f>'Table 1 (Q4''19)'!AC40/32.15075</f>
        <v>59.563151714967766</v>
      </c>
      <c r="AD40" s="191">
        <f>'Table 1 (Q4''19)'!AD40/32.15075</f>
        <v>56.141769632123662</v>
      </c>
      <c r="AE40" s="191">
        <f>'Table 1 (Q4''19)'!AE40/32.15075</f>
        <v>55.830734897319651</v>
      </c>
      <c r="AF40" s="191">
        <f>'Table 1 (Q4''19)'!AF40/32.15075</f>
        <v>54.43107859070161</v>
      </c>
      <c r="AG40" s="102">
        <f>'Table 1 (Q4''19)'!AG40/32.15075</f>
        <v>82.379783023612219</v>
      </c>
      <c r="AH40" s="102">
        <f>'Table 1 (Q4''19)'!AH40/32.15075</f>
        <v>61.809378462363377</v>
      </c>
      <c r="AI40" s="102">
        <f>'Table 1 (Q4''19)'!AI40/32.15075</f>
        <v>63.806107832937279</v>
      </c>
      <c r="AJ40" s="102">
        <f>'Table 1 (Q4''19)'!AJ40/32.15075</f>
        <v>54.191095078166349</v>
      </c>
      <c r="AK40" s="116">
        <f>IF(ISERROR(AJ40/AF40),"N/M",IF((AJ40-AF40)/ABS(AF40)&gt;300%,"&gt;300%",IF((AJ40-AF40)/ABS(AF40)&lt;-300%,"&lt;-300%",(AJ40-AF40)/ABS(AF40))))</f>
        <v>-4.4089428089388811E-3</v>
      </c>
      <c r="AL40" s="116">
        <f>IF(ISERROR(AJ40/AI40),"N/M",IF((AJ40-AI40)/ABS(AI40)&gt;300%,"&gt;300%",IF((AJ40-AI40)/ABS(AI40)&lt;-300%,"&lt;-300%",(AJ40-AI40)/ABS(AI40))))</f>
        <v>-0.15069110280078196</v>
      </c>
      <c r="AM40" s="135"/>
      <c r="AN40" s="102">
        <f>'Table 1 (Q4''19)'!AN40/32.15075</f>
        <v>134.98907490494</v>
      </c>
      <c r="AO40" s="102">
        <f>'Table 1 (Q4''19)'!AO40/32.15075</f>
        <v>113.06112610125734</v>
      </c>
      <c r="AP40" s="102">
        <f>'Table 1 (Q4''19)'!AP40/32.15075</f>
        <v>125.81355022822173</v>
      </c>
      <c r="AQ40" s="102">
        <f>'Table 1 (Q4''19)'!AQ40/32.15075</f>
        <v>129.70148441327186</v>
      </c>
      <c r="AR40" s="102">
        <f>'Table 1 (Q4''19)'!AR40/32.15075</f>
        <v>129.23493231106582</v>
      </c>
      <c r="AS40" s="102">
        <f>'Table 1 (Q4''19)'!AS40/32.15075</f>
        <v>129.39044967846783</v>
      </c>
      <c r="AT40" s="102">
        <f>'Table 1 (Q4''19)'!AT40/32.15075</f>
        <v>122.23665077797563</v>
      </c>
      <c r="AU40" s="102">
        <f>'Table 1 (Q4''19)'!AU40/32.15075</f>
        <v>119.28182079733753</v>
      </c>
      <c r="AV40" s="102">
        <f>'Table 1 (Q4''19)'!AV40/32.15075</f>
        <v>115.70492134709143</v>
      </c>
      <c r="AW40" s="102">
        <f>'Table 1 (Q4''19)'!AW40/32.15075</f>
        <v>110.26181348802126</v>
      </c>
      <c r="AX40" s="102">
        <f>'Table 1 (Q4''19)'!AX40/32.15075</f>
        <v>144.1891614859756</v>
      </c>
      <c r="AY40" s="102">
        <f>'Table 1 (Q4''19)'!AY40/32.15075</f>
        <v>117.99720291110363</v>
      </c>
      <c r="AZ40" s="116">
        <f>IF(ISERROR(AY40/AW40),"N/M",IF((AY40-AW40)/ABS(AW40)&gt;300%,"&gt;300%",IF((AY40-AW40)/ABS(AW40)&lt;-300%,"&lt;-300%",(AY40-AW40)/ABS(AW40))))</f>
        <v>7.0154745132345681E-2</v>
      </c>
      <c r="BA40" s="116">
        <f>IF(ISERROR(AY40/AX40),"N/M",IF((AY40-AX40)/ABS(AX40)&gt;300%,"&gt;300%",IF((AY40-AX40)/ABS(AX40)&lt;-300%,"&lt;-300%",(AY40-AX40)/ABS(AX40))))</f>
        <v>-0.18164998190532863</v>
      </c>
      <c r="BB40" s="103"/>
      <c r="BC40" s="35">
        <f>SUM(AG40:AJ40)</f>
        <v>262.18636439707922</v>
      </c>
      <c r="BD40" s="103"/>
    </row>
    <row r="41" spans="1:74" x14ac:dyDescent="0.2">
      <c r="B41" s="142"/>
      <c r="C41" s="145"/>
      <c r="D41" s="197"/>
      <c r="E41" s="197"/>
      <c r="F41" s="197"/>
      <c r="G41" s="197"/>
      <c r="H41" s="198"/>
      <c r="I41" s="198"/>
      <c r="J41" s="231"/>
      <c r="K41" s="231"/>
      <c r="L41" s="146"/>
      <c r="M41" s="146"/>
      <c r="N41" s="100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46"/>
      <c r="AH41" s="146"/>
      <c r="AI41" s="146"/>
      <c r="AJ41" s="146"/>
      <c r="AK41" s="146"/>
      <c r="AL41" s="146"/>
      <c r="AM41" s="147"/>
      <c r="AN41" s="147"/>
      <c r="AO41" s="148"/>
      <c r="AP41" s="148"/>
      <c r="AQ41" s="148"/>
      <c r="AR41" s="148"/>
      <c r="AS41" s="148"/>
      <c r="AT41" s="148"/>
      <c r="AU41" s="148"/>
      <c r="AV41" s="148"/>
      <c r="AW41" s="148"/>
      <c r="AZ41" s="146"/>
      <c r="BA41" s="146"/>
      <c r="BB41" s="103"/>
      <c r="BD41" s="103"/>
    </row>
    <row r="42" spans="1:74" x14ac:dyDescent="0.2">
      <c r="B42" s="149" t="s">
        <v>7</v>
      </c>
      <c r="C42" s="150"/>
      <c r="D42" s="199">
        <f>'Table 1 (Q4''19)'!D42/32.15075</f>
        <v>-20.372775129662603</v>
      </c>
      <c r="E42" s="199">
        <f>'Table 1 (Q4''19)'!E42/32.15075</f>
        <v>-22.861053008094679</v>
      </c>
      <c r="F42" s="199">
        <f>'Table 1 (Q4''19)'!F42/32.15075</f>
        <v>-9.3310420441202773</v>
      </c>
      <c r="G42" s="199">
        <f>'Table 1 (Q4''19)'!G42/32.15075</f>
        <v>-11.819319922552351</v>
      </c>
      <c r="H42" s="199">
        <f>'Table 1 (Q4''19)'!H42/32.15075</f>
        <v>9.3310420441202773</v>
      </c>
      <c r="I42" s="199">
        <f>'Table 1 (Q4''19)'!I42/32.15075</f>
        <v>24.571744049516727</v>
      </c>
      <c r="J42" s="151">
        <f>'Table 1 (Q4''19)'!J42/32.15075</f>
        <v>-5.2363324305538894</v>
      </c>
      <c r="K42" s="151">
        <f>'Table 1 (Q4''19)'!K42/32.15075</f>
        <v>3.7013133441677097</v>
      </c>
      <c r="L42" s="152">
        <f>IF(ISERROR(J42/I42),"N/M",IF((J42-I42)/ABS(I42)&gt;300%,"&gt;300%",IF((J42-I42)/ABS(I42)&lt;-300%,"&lt;-300%",(J42-I42)/ABS(I42))))</f>
        <v>-1.2131038163185197</v>
      </c>
      <c r="M42" s="152">
        <f>IF(ISERROR(K42/J42),"N/M",IF((K42-J42)/ABS(J42)&gt;300%,"&gt;300%",IF((K42-J42)/ABS(J42)&lt;-300%,"&lt;-300%",(K42-J42)/ABS(J42))))</f>
        <v>1.7068522469220295</v>
      </c>
      <c r="N42" s="100"/>
      <c r="O42" s="199">
        <f t="shared" ref="O42:P42" si="44">O18-O40</f>
        <v>7.1537989004922267</v>
      </c>
      <c r="P42" s="199">
        <f t="shared" si="44"/>
        <v>-2.1772431436280684</v>
      </c>
      <c r="Q42" s="199">
        <f>Q18-Q40</f>
        <v>-4.0434515524521188</v>
      </c>
      <c r="R42" s="199">
        <f t="shared" ref="R42:AB42" si="45">R18-R40</f>
        <v>-1.3996563066180414</v>
      </c>
      <c r="S42" s="199">
        <f t="shared" si="45"/>
        <v>-6.3762120634821997</v>
      </c>
      <c r="T42" s="199">
        <f t="shared" si="45"/>
        <v>2.1772431436280826</v>
      </c>
      <c r="U42" s="199">
        <f t="shared" si="45"/>
        <v>-7.9313857375022323</v>
      </c>
      <c r="V42" s="199">
        <f t="shared" si="45"/>
        <v>3.2658647154421061</v>
      </c>
      <c r="W42" s="199">
        <f t="shared" si="45"/>
        <v>2.6437952458340774</v>
      </c>
      <c r="X42" s="199">
        <f t="shared" si="45"/>
        <v>-10.730698350738322</v>
      </c>
      <c r="Y42" s="199">
        <f t="shared" si="45"/>
        <v>-6.0651773286781818</v>
      </c>
      <c r="Z42" s="199">
        <f t="shared" si="45"/>
        <v>4.976555756864137</v>
      </c>
      <c r="AA42" s="199">
        <f t="shared" si="45"/>
        <v>8.0869031049042448</v>
      </c>
      <c r="AB42" s="199">
        <f t="shared" si="45"/>
        <v>1.5551736740200397</v>
      </c>
      <c r="AC42" s="199">
        <f>'Table 1 (Q4''19)'!AC42/32.15075</f>
        <v>-4.9765557568641476</v>
      </c>
      <c r="AD42" s="199">
        <f>'Table 1 (Q4''19)'!AD42/32.15075</f>
        <v>10.419663615934308</v>
      </c>
      <c r="AE42" s="199">
        <f>'Table 1 (Q4''19)'!AE42/32.15075</f>
        <v>10.575180983336313</v>
      </c>
      <c r="AF42" s="199">
        <f>'Table 1 (Q4''19)'!AF42/32.15075</f>
        <v>9.0200073093162665</v>
      </c>
      <c r="AG42" s="151">
        <f>'Table 1 (Q4''19)'!AG42/32.15075</f>
        <v>-23.875281525871209</v>
      </c>
      <c r="AH42" s="151">
        <f>'Table 1 (Q4''19)'!AH42/32.15075</f>
        <v>5.2841098430054201</v>
      </c>
      <c r="AI42" s="151">
        <f>'Table 1 (Q4''19)'!AI42/32.15075</f>
        <v>-0.32437875353226342</v>
      </c>
      <c r="AJ42" s="151">
        <f>'Table 1 (Q4''19)'!AJ42/32.15075</f>
        <v>13.704527186076412</v>
      </c>
      <c r="AK42" s="152">
        <f>IF(ISERROR(AJ42/AF42),"N/M",IF((AJ42-AF42)/ABS(AF42)&gt;300%,"&gt;300%",IF((AJ42-AF42)/ABS(AF42)&lt;-300%,"&lt;-300%",(AJ42-AF42)/ABS(AF42))))</f>
        <v>0.51934768078533189</v>
      </c>
      <c r="AL42" s="152" t="str">
        <f>IF(ISERROR(AJ42/AI42),"N/M",IF((AJ42-AI42)/ABS(AI42)&gt;300%,"&gt;300%",IF((AJ42-AI42)/ABS(AI42)&lt;-300%,"&lt;-300%",(AJ42-AI42)/ABS(AI42))))</f>
        <v>&gt;300%</v>
      </c>
      <c r="AM42" s="135"/>
      <c r="AN42" s="151">
        <f>'Table 1 (Q4''19)'!AN42/32.15075</f>
        <v>-27.837608764958826</v>
      </c>
      <c r="AO42" s="151">
        <f>'Table 1 (Q4''19)'!AO42/32.15075</f>
        <v>4.9765557568641476</v>
      </c>
      <c r="AP42" s="151">
        <f>'Table 1 (Q4''19)'!AP42/32.15075</f>
        <v>-5.4431078590701611</v>
      </c>
      <c r="AQ42" s="151">
        <f>'Table 1 (Q4''19)'!AQ42/32.15075</f>
        <v>-4.1989689198541242</v>
      </c>
      <c r="AR42" s="151">
        <f>'Table 1 (Q4''19)'!AR42/32.15075</f>
        <v>-4.6655210220601386</v>
      </c>
      <c r="AS42" s="151">
        <f>'Table 1 (Q4''19)'!AS42/32.15075</f>
        <v>-8.0869031049042395</v>
      </c>
      <c r="AT42" s="151">
        <f>'Table 1 (Q4''19)'!AT42/32.15075</f>
        <v>-1.0886215718140322</v>
      </c>
      <c r="AU42" s="151">
        <f>'Table 1 (Q4''19)'!AU42/32.15075</f>
        <v>9.6420767789242863</v>
      </c>
      <c r="AV42" s="151">
        <f>'Table 1 (Q4''19)'!AV42/32.15075</f>
        <v>5.4431078590701611</v>
      </c>
      <c r="AW42" s="151">
        <f>'Table 1 (Q4''19)'!AW42/32.15075</f>
        <v>19.59518829265258</v>
      </c>
      <c r="AX42" s="151">
        <f>'Table 1 (Q4''19)'!AX42/32.15075</f>
        <v>-18.591171682865788</v>
      </c>
      <c r="AY42" s="151">
        <f>'Table 1 (Q4''19)'!AY42/32.15075</f>
        <v>13.380148432544148</v>
      </c>
      <c r="AZ42" s="153">
        <f>IF(ISERROR(AY42/AW42),"N/M",IF((AY42-AW42)/ABS(AW42)&gt;300%,"&gt;300%",IF((AY42-AW42)/ABS(AW42)&lt;-300%,"&lt;-300%",(AY42-AW42)/ABS(AW42))))</f>
        <v>-0.3171717345752082</v>
      </c>
      <c r="BA42" s="153">
        <f>IF(ISERROR(AY42/AX42),"N/M",IF((AY42-AX42)/ABS(AX42)&gt;300%,"&gt;300%",IF((AY42-AX42)/ABS(AX42)&lt;-300%,"&lt;-300%",(AY42-AX42)/ABS(AX42))))</f>
        <v>1.7197044199680926</v>
      </c>
      <c r="BB42" s="103"/>
      <c r="BC42" s="44">
        <f>SUM(AG42:AJ42)</f>
        <v>-5.211023250321638</v>
      </c>
      <c r="BD42" s="103"/>
    </row>
    <row r="43" spans="1:74" s="109" customFormat="1" x14ac:dyDescent="0.2">
      <c r="A43" s="49"/>
      <c r="B43" s="154"/>
      <c r="C43" s="155"/>
      <c r="D43" s="200"/>
      <c r="E43" s="200"/>
      <c r="F43" s="200"/>
      <c r="G43" s="200"/>
      <c r="H43" s="200"/>
      <c r="I43" s="200"/>
      <c r="J43" s="232"/>
      <c r="K43" s="232"/>
      <c r="L43" s="157"/>
      <c r="M43" s="157"/>
      <c r="N43" s="100"/>
      <c r="O43" s="214"/>
      <c r="P43" s="214"/>
      <c r="Q43" s="214"/>
      <c r="R43" s="214"/>
      <c r="S43" s="214"/>
      <c r="T43" s="214"/>
      <c r="U43" s="214"/>
      <c r="V43" s="214"/>
      <c r="W43" s="214"/>
      <c r="X43" s="215"/>
      <c r="Y43" s="215"/>
      <c r="Z43" s="215"/>
      <c r="AA43" s="215"/>
      <c r="AB43" s="215"/>
      <c r="AC43" s="215"/>
      <c r="AD43" s="215"/>
      <c r="AE43" s="215"/>
      <c r="AF43" s="215"/>
      <c r="AG43" s="158"/>
      <c r="AH43" s="158"/>
      <c r="AI43" s="158"/>
      <c r="AJ43" s="158"/>
      <c r="AK43" s="157"/>
      <c r="AL43" s="157"/>
      <c r="AM43" s="135"/>
      <c r="AN43" s="135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157"/>
      <c r="BA43" s="157"/>
      <c r="BB43" s="103"/>
      <c r="BC43" s="7"/>
      <c r="BD43" s="108"/>
      <c r="BE43" s="96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</row>
    <row r="44" spans="1:74" x14ac:dyDescent="0.2">
      <c r="B44" s="149" t="s">
        <v>38</v>
      </c>
      <c r="C44" s="151">
        <f>'Table 1 (Q4''19)'!C44/32.15075</f>
        <v>128.76838020885981</v>
      </c>
      <c r="D44" s="199">
        <f>'Table 1 (Q4''19)'!D44/32.15075</f>
        <v>108.39560507919721</v>
      </c>
      <c r="E44" s="199">
        <f>'Table 1 (Q4''19)'!E44/32.15075</f>
        <v>85.534552071102539</v>
      </c>
      <c r="F44" s="199">
        <f>'Table 1 (Q4''19)'!F44/32.15075</f>
        <v>76.203510026982258</v>
      </c>
      <c r="G44" s="199">
        <f>'Table 1 (Q4''19)'!G44/32.15075</f>
        <v>64.384190104429905</v>
      </c>
      <c r="H44" s="199">
        <f>'Table 1 (Q4''19)'!H44/32.15075</f>
        <v>73.715232148550186</v>
      </c>
      <c r="I44" s="151">
        <f>'Table 1 (Q4''19)'!I44/32.15075</f>
        <v>98.28697619806691</v>
      </c>
      <c r="J44" s="151">
        <f>'Table 1 (Q4''19)'!J44/32.15075</f>
        <v>93.050643767513023</v>
      </c>
      <c r="K44" s="248">
        <f>'Table 1 (Q4''19)'!K44/32.15075</f>
        <v>96.751957111680738</v>
      </c>
      <c r="L44" s="152">
        <f>IF(ISERROR(J44/I44),"N/M",IF((J44-I44)/ABS(I44)&gt;300%,"&gt;300%",IF((J44-I44)/ABS(I44)&lt;-300%,"&lt;-300%",(J44-I44)/ABS(I44))))</f>
        <v>-5.3275954079629873E-2</v>
      </c>
      <c r="M44" s="152">
        <f>IF(ISERROR(K44/J44),"N/M",IF((K44-J44)/ABS(J44)&gt;300%,"&gt;300%",IF((K44-J44)/ABS(J44)&lt;-300%,"&lt;-300%",(K44-J44)/ABS(J44))))</f>
        <v>3.9777407165666093E-2</v>
      </c>
      <c r="N44" s="100"/>
      <c r="O44" s="216"/>
      <c r="P44" s="216"/>
      <c r="Q44" s="216"/>
      <c r="R44" s="216"/>
      <c r="S44" s="216"/>
      <c r="T44" s="216"/>
      <c r="U44" s="216"/>
      <c r="V44" s="216"/>
      <c r="W44" s="216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159"/>
      <c r="AL44" s="159"/>
      <c r="AM44" s="135"/>
      <c r="AN44" s="160"/>
      <c r="AO44" s="160"/>
      <c r="AP44" s="160"/>
      <c r="AQ44" s="160"/>
      <c r="AR44" s="160"/>
      <c r="AS44" s="160"/>
      <c r="AT44" s="160"/>
      <c r="AU44" s="160"/>
      <c r="AV44" s="160"/>
      <c r="AW44" s="217"/>
      <c r="AX44" s="160"/>
      <c r="AY44" s="160"/>
      <c r="AZ44" s="153"/>
      <c r="BA44" s="153"/>
      <c r="BB44" s="103"/>
      <c r="BC44" s="47"/>
      <c r="BD44" s="103"/>
    </row>
    <row r="45" spans="1:74" s="17" customFormat="1" x14ac:dyDescent="0.2">
      <c r="A45" s="15"/>
      <c r="C45" s="37"/>
      <c r="D45" s="37"/>
      <c r="E45" s="37"/>
      <c r="F45" s="37"/>
      <c r="G45" s="37"/>
      <c r="H45" s="37"/>
      <c r="I45" s="37"/>
      <c r="J45" s="80"/>
      <c r="K45" s="80"/>
      <c r="L45" s="37"/>
      <c r="M45" s="37"/>
      <c r="N45" s="37"/>
      <c r="O45" s="37"/>
      <c r="P45" s="15"/>
      <c r="Q45" s="15"/>
      <c r="R45" s="15"/>
      <c r="S45" s="15"/>
      <c r="T45" s="15"/>
      <c r="U45" s="15"/>
      <c r="V45" s="15"/>
      <c r="W45" s="15"/>
      <c r="X45" s="113"/>
      <c r="Y45" s="113"/>
      <c r="Z45" s="113"/>
      <c r="AA45" s="113"/>
      <c r="AB45" s="113"/>
      <c r="AC45" s="113"/>
      <c r="AD45" s="113"/>
      <c r="AE45" s="113"/>
      <c r="AF45" s="113"/>
      <c r="AG45" s="235"/>
      <c r="AH45" s="235"/>
      <c r="AI45" s="235"/>
      <c r="AJ45" s="235"/>
      <c r="AK45" s="80"/>
      <c r="AL45" s="80"/>
      <c r="AM45" s="15"/>
      <c r="AN45" s="15"/>
      <c r="AO45" s="41"/>
      <c r="AP45" s="41"/>
      <c r="AQ45" s="41"/>
      <c r="AR45" s="41"/>
      <c r="AS45" s="41"/>
      <c r="AT45" s="41"/>
      <c r="AU45" s="41"/>
      <c r="AV45" s="41"/>
      <c r="AW45" s="41"/>
      <c r="AX45" s="148"/>
      <c r="AY45" s="148"/>
      <c r="AZ45" s="129"/>
      <c r="BA45" s="129"/>
      <c r="BB45" s="67"/>
      <c r="BC45" s="41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</row>
    <row r="46" spans="1:74" s="17" customFormat="1" x14ac:dyDescent="0.2">
      <c r="A46" s="67"/>
      <c r="B46" s="67"/>
      <c r="C46" s="67"/>
      <c r="D46" s="67"/>
      <c r="E46" s="67"/>
      <c r="F46" s="67"/>
      <c r="G46" s="81"/>
      <c r="H46" s="81"/>
      <c r="I46" s="81"/>
      <c r="J46" s="168"/>
      <c r="K46" s="168"/>
      <c r="L46" s="82"/>
      <c r="M46" s="328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114"/>
      <c r="Y46" s="114"/>
      <c r="Z46" s="114"/>
      <c r="AA46" s="114"/>
      <c r="AB46" s="114"/>
      <c r="AC46" s="114"/>
      <c r="AD46" s="114"/>
      <c r="AE46" s="114"/>
      <c r="AF46" s="114"/>
      <c r="AG46" s="236"/>
      <c r="AH46" s="236"/>
      <c r="AI46" s="236"/>
      <c r="AJ46" s="236"/>
      <c r="AK46" s="137"/>
      <c r="AL46" s="137"/>
      <c r="AM46" s="67"/>
      <c r="AN46" s="67"/>
      <c r="AO46" s="81"/>
      <c r="AP46" s="81"/>
      <c r="AQ46" s="81"/>
      <c r="AR46" s="81"/>
      <c r="AS46" s="81"/>
      <c r="AT46" s="81"/>
      <c r="AU46" s="81"/>
      <c r="AV46" s="81"/>
      <c r="AW46" s="81"/>
      <c r="AX46" s="168"/>
      <c r="AY46" s="168"/>
      <c r="AZ46" s="137"/>
      <c r="BA46" s="137"/>
      <c r="BC46" s="81"/>
    </row>
    <row r="47" spans="1:74" s="17" customFormat="1" x14ac:dyDescent="0.2">
      <c r="A47" s="67"/>
      <c r="B47" s="67"/>
      <c r="C47" s="67"/>
      <c r="D47" s="67"/>
      <c r="E47" s="82"/>
      <c r="F47" s="67"/>
      <c r="G47" s="67"/>
      <c r="H47" s="67"/>
      <c r="I47" s="67"/>
      <c r="J47" s="137"/>
      <c r="K47" s="137"/>
      <c r="L47" s="67"/>
      <c r="M47" s="67"/>
      <c r="N47" s="67"/>
      <c r="O47" s="67"/>
      <c r="P47" s="82"/>
      <c r="Q47" s="82"/>
      <c r="R47" s="82"/>
      <c r="S47" s="82"/>
      <c r="T47" s="82"/>
      <c r="U47" s="82"/>
      <c r="V47" s="82"/>
      <c r="W47" s="82"/>
      <c r="X47" s="114"/>
      <c r="Y47" s="114"/>
      <c r="Z47" s="114"/>
      <c r="AA47" s="114"/>
      <c r="AB47" s="114"/>
      <c r="AC47" s="114"/>
      <c r="AD47" s="114"/>
      <c r="AE47" s="114"/>
      <c r="AF47" s="114"/>
      <c r="AG47" s="236"/>
      <c r="AH47" s="236"/>
      <c r="AI47" s="236"/>
      <c r="AJ47" s="236"/>
      <c r="AK47" s="137"/>
      <c r="AL47" s="137"/>
      <c r="AM47" s="67"/>
      <c r="AN47" s="82"/>
      <c r="AO47" s="81"/>
      <c r="AP47" s="81"/>
      <c r="AQ47" s="81"/>
      <c r="AR47" s="81"/>
      <c r="AS47" s="81"/>
      <c r="AT47" s="81"/>
      <c r="AU47" s="81"/>
      <c r="AV47" s="81"/>
      <c r="AW47" s="81"/>
      <c r="AX47" s="168"/>
      <c r="AY47" s="168"/>
      <c r="AZ47" s="221"/>
      <c r="BA47" s="221"/>
      <c r="BC47" s="81"/>
    </row>
    <row r="48" spans="1:74" s="17" customFormat="1" x14ac:dyDescent="0.2">
      <c r="A48" s="67"/>
      <c r="B48" s="67"/>
      <c r="C48" s="67"/>
      <c r="D48" s="67"/>
      <c r="E48" s="82"/>
      <c r="F48" s="67"/>
      <c r="G48" s="67"/>
      <c r="H48" s="67"/>
      <c r="I48" s="67"/>
      <c r="J48" s="137"/>
      <c r="K48" s="13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114"/>
      <c r="Y48" s="114"/>
      <c r="Z48" s="114"/>
      <c r="AA48" s="114"/>
      <c r="AB48" s="114"/>
      <c r="AC48" s="114"/>
      <c r="AD48" s="114"/>
      <c r="AE48" s="114"/>
      <c r="AF48" s="114"/>
      <c r="AG48" s="236"/>
      <c r="AH48" s="236"/>
      <c r="AI48" s="236"/>
      <c r="AJ48" s="236"/>
      <c r="AK48" s="137"/>
      <c r="AL48" s="137"/>
      <c r="AM48" s="67"/>
      <c r="AN48" s="67"/>
      <c r="AO48" s="81"/>
      <c r="AP48" s="81"/>
      <c r="AQ48" s="81"/>
      <c r="AR48" s="81"/>
      <c r="AS48" s="81"/>
      <c r="AT48" s="81"/>
      <c r="AU48" s="81"/>
      <c r="AV48" s="81"/>
      <c r="AW48" s="81"/>
      <c r="AX48" s="168"/>
      <c r="AY48" s="168"/>
      <c r="AZ48" s="137"/>
      <c r="BA48" s="137"/>
      <c r="BC48" s="81"/>
    </row>
    <row r="49" spans="1:55" s="17" customFormat="1" x14ac:dyDescent="0.2">
      <c r="A49" s="67"/>
      <c r="B49" s="67"/>
      <c r="C49" s="67"/>
      <c r="D49" s="67"/>
      <c r="E49" s="67"/>
      <c r="F49" s="67"/>
      <c r="G49" s="67"/>
      <c r="H49" s="67"/>
      <c r="I49" s="67"/>
      <c r="J49" s="137"/>
      <c r="K49" s="13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114"/>
      <c r="Y49" s="114"/>
      <c r="Z49" s="114"/>
      <c r="AA49" s="114"/>
      <c r="AB49" s="114"/>
      <c r="AC49" s="114"/>
      <c r="AD49" s="114"/>
      <c r="AE49" s="114"/>
      <c r="AF49" s="114"/>
      <c r="AG49" s="236"/>
      <c r="AH49" s="236"/>
      <c r="AI49" s="236"/>
      <c r="AJ49" s="236"/>
      <c r="AK49" s="137"/>
      <c r="AL49" s="137"/>
      <c r="AM49" s="67"/>
      <c r="AN49" s="67"/>
      <c r="AO49" s="81"/>
      <c r="AP49" s="81"/>
      <c r="AQ49" s="81"/>
      <c r="AR49" s="81"/>
      <c r="AS49" s="81"/>
      <c r="AT49" s="81"/>
      <c r="AU49" s="81"/>
      <c r="AV49" s="81"/>
      <c r="AW49" s="81"/>
      <c r="AX49" s="168"/>
      <c r="AY49" s="168"/>
      <c r="AZ49" s="137"/>
      <c r="BA49" s="137"/>
      <c r="BC49" s="81"/>
    </row>
    <row r="50" spans="1:55" s="17" customFormat="1" x14ac:dyDescent="0.2">
      <c r="A50" s="67"/>
      <c r="B50" s="67"/>
      <c r="C50" s="67"/>
      <c r="D50" s="67"/>
      <c r="E50" s="67"/>
      <c r="F50" s="67"/>
      <c r="G50" s="67"/>
      <c r="H50" s="67"/>
      <c r="I50" s="67"/>
      <c r="J50" s="137"/>
      <c r="K50" s="137"/>
      <c r="L50" s="67"/>
      <c r="M50" s="82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114"/>
      <c r="Y50" s="114"/>
      <c r="Z50" s="114"/>
      <c r="AA50" s="114"/>
      <c r="AB50" s="114"/>
      <c r="AC50" s="114"/>
      <c r="AD50" s="114"/>
      <c r="AE50" s="114"/>
      <c r="AF50" s="114"/>
      <c r="AG50" s="236"/>
      <c r="AH50" s="236"/>
      <c r="AI50" s="236"/>
      <c r="AJ50" s="236"/>
      <c r="AK50" s="137"/>
      <c r="AL50" s="137"/>
      <c r="AM50" s="67"/>
      <c r="AN50" s="67"/>
      <c r="AO50" s="81"/>
      <c r="AP50" s="81"/>
      <c r="AQ50" s="81"/>
      <c r="AR50" s="81"/>
      <c r="AS50" s="81"/>
      <c r="AT50" s="81"/>
      <c r="AU50" s="81"/>
      <c r="AV50" s="81"/>
      <c r="AW50" s="81"/>
      <c r="AX50" s="168"/>
      <c r="AY50" s="168"/>
      <c r="AZ50" s="137"/>
      <c r="BA50" s="137"/>
      <c r="BC50" s="81"/>
    </row>
    <row r="51" spans="1:55" s="17" customFormat="1" x14ac:dyDescent="0.2">
      <c r="A51" s="67"/>
      <c r="B51" s="67"/>
      <c r="C51" s="67"/>
      <c r="D51" s="67"/>
      <c r="E51" s="67"/>
      <c r="F51" s="67"/>
      <c r="G51" s="67"/>
      <c r="H51" s="67"/>
      <c r="I51" s="67"/>
      <c r="J51" s="137"/>
      <c r="K51" s="13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114"/>
      <c r="Y51" s="114"/>
      <c r="Z51" s="114"/>
      <c r="AA51" s="114"/>
      <c r="AB51" s="114"/>
      <c r="AC51" s="114"/>
      <c r="AD51" s="114"/>
      <c r="AE51" s="114"/>
      <c r="AF51" s="114"/>
      <c r="AG51" s="236"/>
      <c r="AH51" s="236"/>
      <c r="AI51" s="236"/>
      <c r="AJ51" s="236"/>
      <c r="AK51" s="137"/>
      <c r="AL51" s="137"/>
      <c r="AM51" s="67"/>
      <c r="AN51" s="67"/>
      <c r="AO51" s="81"/>
      <c r="AP51" s="81"/>
      <c r="AQ51" s="81"/>
      <c r="AR51" s="81"/>
      <c r="AS51" s="81"/>
      <c r="AT51" s="81"/>
      <c r="AU51" s="81"/>
      <c r="AV51" s="81"/>
      <c r="AW51" s="81"/>
      <c r="AX51" s="168"/>
      <c r="AY51" s="168"/>
      <c r="AZ51" s="137"/>
      <c r="BA51" s="137"/>
      <c r="BC51" s="81"/>
    </row>
    <row r="52" spans="1:55" s="17" customFormat="1" x14ac:dyDescent="0.2">
      <c r="A52" s="67"/>
      <c r="B52" s="67"/>
      <c r="C52" s="67"/>
      <c r="D52" s="67"/>
      <c r="E52" s="67"/>
      <c r="F52" s="67"/>
      <c r="G52" s="67"/>
      <c r="H52" s="67"/>
      <c r="I52" s="67"/>
      <c r="J52" s="137"/>
      <c r="K52" s="13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114"/>
      <c r="Y52" s="114"/>
      <c r="Z52" s="114"/>
      <c r="AA52" s="114"/>
      <c r="AB52" s="114"/>
      <c r="AC52" s="114"/>
      <c r="AD52" s="114"/>
      <c r="AE52" s="114"/>
      <c r="AF52" s="114"/>
      <c r="AG52" s="236"/>
      <c r="AH52" s="236"/>
      <c r="AI52" s="236"/>
      <c r="AJ52" s="236"/>
      <c r="AK52" s="137"/>
      <c r="AL52" s="137"/>
      <c r="AM52" s="67"/>
      <c r="AN52" s="67"/>
      <c r="AO52" s="81"/>
      <c r="AP52" s="81"/>
      <c r="AQ52" s="81"/>
      <c r="AR52" s="81"/>
      <c r="AS52" s="81"/>
      <c r="AT52" s="81"/>
      <c r="AU52" s="81"/>
      <c r="AV52" s="81"/>
      <c r="AW52" s="81"/>
      <c r="AX52" s="168"/>
      <c r="AY52" s="168"/>
      <c r="AZ52" s="137"/>
      <c r="BA52" s="137"/>
      <c r="BC52" s="81"/>
    </row>
    <row r="53" spans="1:55" s="17" customFormat="1" x14ac:dyDescent="0.2">
      <c r="A53" s="67"/>
      <c r="B53" s="67"/>
      <c r="C53" s="67"/>
      <c r="D53" s="67"/>
      <c r="E53" s="67"/>
      <c r="F53" s="67"/>
      <c r="G53" s="67"/>
      <c r="H53" s="67"/>
      <c r="I53" s="67"/>
      <c r="J53" s="137"/>
      <c r="K53" s="13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114"/>
      <c r="Y53" s="114"/>
      <c r="Z53" s="114"/>
      <c r="AA53" s="114"/>
      <c r="AB53" s="114"/>
      <c r="AC53" s="114"/>
      <c r="AD53" s="114"/>
      <c r="AE53" s="114"/>
      <c r="AF53" s="114"/>
      <c r="AG53" s="236"/>
      <c r="AH53" s="236"/>
      <c r="AI53" s="236"/>
      <c r="AJ53" s="236"/>
      <c r="AK53" s="137"/>
      <c r="AL53" s="137"/>
      <c r="AM53" s="67"/>
      <c r="AN53" s="67"/>
      <c r="AO53" s="81"/>
      <c r="AP53" s="81"/>
      <c r="AQ53" s="81"/>
      <c r="AR53" s="81"/>
      <c r="AS53" s="81"/>
      <c r="AT53" s="81"/>
      <c r="AU53" s="81"/>
      <c r="AV53" s="81"/>
      <c r="AW53" s="81"/>
      <c r="AX53" s="168"/>
      <c r="AY53" s="168"/>
      <c r="AZ53" s="137"/>
      <c r="BA53" s="137"/>
      <c r="BC53" s="81"/>
    </row>
    <row r="54" spans="1:55" s="17" customFormat="1" x14ac:dyDescent="0.2">
      <c r="A54" s="67"/>
      <c r="B54" s="67"/>
      <c r="C54" s="67"/>
      <c r="D54" s="67"/>
      <c r="E54" s="67"/>
      <c r="F54" s="67"/>
      <c r="G54" s="67"/>
      <c r="H54" s="67"/>
      <c r="I54" s="67"/>
      <c r="J54" s="137"/>
      <c r="K54" s="13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114"/>
      <c r="Y54" s="114"/>
      <c r="Z54" s="114"/>
      <c r="AA54" s="114"/>
      <c r="AB54" s="114"/>
      <c r="AC54" s="114"/>
      <c r="AD54" s="114"/>
      <c r="AE54" s="114"/>
      <c r="AF54" s="114"/>
      <c r="AG54" s="236"/>
      <c r="AH54" s="236"/>
      <c r="AI54" s="236"/>
      <c r="AJ54" s="236"/>
      <c r="AK54" s="137"/>
      <c r="AL54" s="137"/>
      <c r="AM54" s="67"/>
      <c r="AN54" s="67"/>
      <c r="AO54" s="81"/>
      <c r="AP54" s="81"/>
      <c r="AQ54" s="81"/>
      <c r="AR54" s="81"/>
      <c r="AS54" s="81"/>
      <c r="AT54" s="81"/>
      <c r="AU54" s="81"/>
      <c r="AV54" s="81"/>
      <c r="AW54" s="81"/>
      <c r="AX54" s="168"/>
      <c r="AY54" s="168"/>
      <c r="AZ54" s="137"/>
      <c r="BA54" s="137"/>
      <c r="BC54" s="81"/>
    </row>
    <row r="55" spans="1:55" s="17" customFormat="1" x14ac:dyDescent="0.2">
      <c r="A55" s="67"/>
      <c r="B55" s="67"/>
      <c r="C55" s="67"/>
      <c r="D55" s="67"/>
      <c r="E55" s="67"/>
      <c r="F55" s="67"/>
      <c r="G55" s="67"/>
      <c r="H55" s="67"/>
      <c r="I55" s="67"/>
      <c r="J55" s="137"/>
      <c r="K55" s="13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114"/>
      <c r="Y55" s="114"/>
      <c r="Z55" s="114"/>
      <c r="AA55" s="114"/>
      <c r="AB55" s="114"/>
      <c r="AC55" s="114"/>
      <c r="AD55" s="114"/>
      <c r="AE55" s="114"/>
      <c r="AF55" s="114"/>
      <c r="AG55" s="236"/>
      <c r="AH55" s="236"/>
      <c r="AI55" s="236"/>
      <c r="AJ55" s="236"/>
      <c r="AK55" s="137"/>
      <c r="AL55" s="137"/>
      <c r="AM55" s="67"/>
      <c r="AN55" s="67"/>
      <c r="AO55" s="81"/>
      <c r="AP55" s="81"/>
      <c r="AQ55" s="81"/>
      <c r="AR55" s="81"/>
      <c r="AS55" s="81"/>
      <c r="AT55" s="81"/>
      <c r="AU55" s="81"/>
      <c r="AV55" s="81"/>
      <c r="AW55" s="81"/>
      <c r="AX55" s="168"/>
      <c r="AY55" s="168"/>
      <c r="AZ55" s="137"/>
      <c r="BA55" s="137"/>
      <c r="BC55" s="81"/>
    </row>
    <row r="56" spans="1:55" x14ac:dyDescent="0.2">
      <c r="A56" s="67"/>
      <c r="P56" s="67"/>
      <c r="Q56" s="67"/>
      <c r="R56" s="67"/>
      <c r="S56" s="67"/>
      <c r="T56" s="67"/>
      <c r="U56" s="67"/>
      <c r="V56" s="67"/>
      <c r="W56" s="67"/>
      <c r="X56" s="114"/>
      <c r="Y56" s="114"/>
      <c r="Z56" s="114"/>
      <c r="AA56" s="114"/>
      <c r="AB56" s="114"/>
      <c r="AC56" s="114"/>
      <c r="AD56" s="114"/>
      <c r="AE56" s="114"/>
      <c r="AF56" s="114"/>
      <c r="AG56" s="236"/>
      <c r="AH56" s="236"/>
      <c r="AI56" s="236"/>
      <c r="AJ56" s="236"/>
      <c r="AM56" s="67"/>
      <c r="AN56" s="67"/>
      <c r="AO56" s="81"/>
      <c r="AP56" s="81"/>
      <c r="AQ56" s="81"/>
      <c r="AR56" s="81"/>
      <c r="AS56" s="81"/>
      <c r="AT56" s="81"/>
      <c r="AU56" s="81"/>
      <c r="AV56" s="81"/>
      <c r="AW56" s="81"/>
      <c r="AX56" s="168"/>
      <c r="AY56" s="168"/>
      <c r="AZ56" s="137"/>
      <c r="BA56" s="137"/>
      <c r="BC56" s="81"/>
    </row>
    <row r="57" spans="1:55" x14ac:dyDescent="0.2">
      <c r="A57" s="67"/>
      <c r="P57" s="67"/>
      <c r="Q57" s="67"/>
      <c r="R57" s="67"/>
      <c r="S57" s="67"/>
      <c r="T57" s="67"/>
      <c r="U57" s="67"/>
      <c r="V57" s="67"/>
      <c r="W57" s="67"/>
      <c r="X57" s="114"/>
      <c r="Y57" s="114"/>
      <c r="Z57" s="114"/>
      <c r="AA57" s="114"/>
      <c r="AB57" s="114"/>
      <c r="AC57" s="114"/>
      <c r="AD57" s="114"/>
      <c r="AE57" s="114"/>
      <c r="AF57" s="114"/>
      <c r="AG57" s="236"/>
      <c r="AH57" s="236"/>
      <c r="AI57" s="236"/>
      <c r="AJ57" s="236"/>
      <c r="AM57" s="67"/>
      <c r="AN57" s="67"/>
      <c r="AO57" s="81"/>
      <c r="AP57" s="81"/>
      <c r="AQ57" s="81"/>
      <c r="AR57" s="81"/>
      <c r="AS57" s="81"/>
      <c r="AT57" s="81"/>
      <c r="AU57" s="81"/>
      <c r="AV57" s="81"/>
      <c r="AW57" s="81"/>
      <c r="AX57" s="168"/>
      <c r="AY57" s="168"/>
      <c r="AZ57" s="137"/>
      <c r="BA57" s="137"/>
      <c r="BC57" s="81"/>
    </row>
    <row r="58" spans="1:55" x14ac:dyDescent="0.2">
      <c r="A58" s="67"/>
      <c r="P58" s="67"/>
      <c r="Q58" s="67"/>
      <c r="R58" s="67"/>
      <c r="S58" s="67"/>
      <c r="T58" s="67"/>
      <c r="U58" s="67"/>
      <c r="V58" s="67"/>
      <c r="W58" s="67"/>
      <c r="X58" s="114"/>
      <c r="Y58" s="114"/>
      <c r="Z58" s="114"/>
      <c r="AA58" s="114"/>
      <c r="AB58" s="114"/>
      <c r="AC58" s="114"/>
      <c r="AD58" s="114"/>
      <c r="AE58" s="114"/>
      <c r="AF58" s="114"/>
      <c r="AG58" s="236"/>
      <c r="AH58" s="236"/>
      <c r="AI58" s="236"/>
      <c r="AJ58" s="236"/>
      <c r="AM58" s="67"/>
      <c r="AN58" s="67"/>
      <c r="AO58" s="81"/>
      <c r="AP58" s="81"/>
      <c r="AQ58" s="81"/>
      <c r="AR58" s="81"/>
      <c r="AS58" s="81"/>
      <c r="AT58" s="81"/>
      <c r="AU58" s="81"/>
      <c r="AV58" s="81"/>
      <c r="AW58" s="81"/>
      <c r="AX58" s="168"/>
      <c r="AY58" s="168"/>
      <c r="AZ58" s="137"/>
      <c r="BA58" s="137"/>
      <c r="BC58" s="81"/>
    </row>
    <row r="59" spans="1:55" x14ac:dyDescent="0.2">
      <c r="A59" s="67"/>
      <c r="P59" s="67"/>
      <c r="Q59" s="67"/>
      <c r="R59" s="67"/>
      <c r="S59" s="67"/>
      <c r="T59" s="67"/>
      <c r="U59" s="67"/>
      <c r="V59" s="67"/>
      <c r="W59" s="67"/>
      <c r="X59" s="114"/>
      <c r="Y59" s="114"/>
      <c r="Z59" s="114"/>
      <c r="AA59" s="114"/>
      <c r="AB59" s="114"/>
      <c r="AC59" s="114"/>
      <c r="AD59" s="114"/>
      <c r="AE59" s="114"/>
      <c r="AF59" s="114"/>
      <c r="AG59" s="236"/>
      <c r="AH59" s="236"/>
      <c r="AI59" s="236"/>
      <c r="AJ59" s="236"/>
      <c r="AM59" s="67"/>
      <c r="AN59" s="67"/>
      <c r="AO59" s="81"/>
      <c r="AP59" s="81"/>
      <c r="AQ59" s="81"/>
      <c r="AR59" s="81"/>
      <c r="AS59" s="81"/>
      <c r="AT59" s="81"/>
      <c r="AU59" s="81"/>
      <c r="AV59" s="81"/>
      <c r="AW59" s="81"/>
      <c r="AX59" s="168"/>
      <c r="AY59" s="168"/>
      <c r="AZ59" s="137"/>
      <c r="BA59" s="137"/>
      <c r="BC59" s="81"/>
    </row>
    <row r="60" spans="1:55" x14ac:dyDescent="0.2">
      <c r="A60" s="67"/>
      <c r="P60" s="67"/>
      <c r="Q60" s="67"/>
      <c r="R60" s="67"/>
      <c r="S60" s="67"/>
      <c r="T60" s="67"/>
      <c r="U60" s="67"/>
      <c r="V60" s="67"/>
      <c r="W60" s="67"/>
      <c r="X60" s="114"/>
      <c r="Y60" s="114"/>
      <c r="Z60" s="114"/>
      <c r="AA60" s="114"/>
      <c r="AB60" s="114"/>
      <c r="AC60" s="114"/>
      <c r="AD60" s="114"/>
      <c r="AE60" s="114"/>
      <c r="AF60" s="114"/>
      <c r="AG60" s="236"/>
      <c r="AH60" s="236"/>
      <c r="AI60" s="236"/>
      <c r="AJ60" s="236"/>
      <c r="AM60" s="67"/>
      <c r="AN60" s="67"/>
      <c r="AO60" s="81"/>
      <c r="AP60" s="81"/>
      <c r="AQ60" s="81"/>
      <c r="AR60" s="81"/>
      <c r="AS60" s="81"/>
      <c r="AT60" s="81"/>
      <c r="AU60" s="81"/>
      <c r="AV60" s="81"/>
      <c r="AW60" s="81"/>
      <c r="AX60" s="168"/>
      <c r="AY60" s="168"/>
      <c r="AZ60" s="137"/>
      <c r="BA60" s="137"/>
      <c r="BC60" s="81"/>
    </row>
    <row r="61" spans="1:55" x14ac:dyDescent="0.2">
      <c r="A61" s="67"/>
      <c r="P61" s="67"/>
      <c r="Q61" s="67"/>
      <c r="R61" s="67"/>
      <c r="S61" s="67"/>
      <c r="T61" s="67"/>
      <c r="U61" s="67"/>
      <c r="V61" s="67"/>
      <c r="W61" s="67"/>
      <c r="X61" s="114"/>
      <c r="Y61" s="114"/>
      <c r="Z61" s="114"/>
      <c r="AA61" s="114"/>
      <c r="AB61" s="114"/>
      <c r="AC61" s="114"/>
      <c r="AD61" s="114"/>
      <c r="AE61" s="114"/>
      <c r="AF61" s="114"/>
      <c r="AG61" s="236"/>
      <c r="AH61" s="236"/>
      <c r="AI61" s="236"/>
      <c r="AJ61" s="236"/>
      <c r="AM61" s="67"/>
      <c r="AN61" s="67"/>
      <c r="AO61" s="81"/>
      <c r="AP61" s="81"/>
      <c r="AQ61" s="81"/>
      <c r="AR61" s="81"/>
      <c r="AS61" s="81"/>
      <c r="AT61" s="81"/>
      <c r="AU61" s="81"/>
      <c r="AV61" s="81"/>
      <c r="AW61" s="81"/>
      <c r="AX61" s="168"/>
      <c r="AY61" s="168"/>
      <c r="AZ61" s="137"/>
      <c r="BA61" s="137"/>
      <c r="BC61" s="81"/>
    </row>
    <row r="62" spans="1:55" x14ac:dyDescent="0.2">
      <c r="A62" s="67"/>
      <c r="P62" s="67"/>
      <c r="Q62" s="67"/>
      <c r="R62" s="67"/>
      <c r="S62" s="67"/>
      <c r="T62" s="67"/>
      <c r="U62" s="67"/>
      <c r="V62" s="67"/>
      <c r="W62" s="67"/>
      <c r="X62" s="114"/>
      <c r="Y62" s="114"/>
      <c r="Z62" s="114"/>
      <c r="AA62" s="114"/>
      <c r="AB62" s="114"/>
      <c r="AC62" s="114"/>
      <c r="AD62" s="114"/>
      <c r="AE62" s="114"/>
      <c r="AF62" s="114"/>
      <c r="AG62" s="236"/>
      <c r="AH62" s="236"/>
      <c r="AI62" s="236"/>
      <c r="AJ62" s="236"/>
      <c r="AM62" s="67"/>
      <c r="AN62" s="67"/>
      <c r="AO62" s="81"/>
      <c r="AP62" s="81"/>
      <c r="AQ62" s="81"/>
      <c r="AR62" s="81"/>
      <c r="AS62" s="81"/>
      <c r="AT62" s="81"/>
      <c r="AU62" s="81"/>
      <c r="AV62" s="81"/>
      <c r="AW62" s="81"/>
      <c r="AX62" s="168"/>
      <c r="AY62" s="168"/>
      <c r="AZ62" s="137"/>
      <c r="BA62" s="137"/>
      <c r="BC62" s="81"/>
    </row>
    <row r="63" spans="1:55" x14ac:dyDescent="0.2">
      <c r="A63" s="67"/>
      <c r="P63" s="67"/>
      <c r="Q63" s="67"/>
      <c r="R63" s="67"/>
      <c r="S63" s="67"/>
      <c r="T63" s="67"/>
      <c r="U63" s="67"/>
      <c r="V63" s="67"/>
      <c r="W63" s="67"/>
      <c r="X63" s="114"/>
      <c r="Y63" s="114"/>
      <c r="Z63" s="114"/>
      <c r="AA63" s="114"/>
      <c r="AB63" s="114"/>
      <c r="AC63" s="114"/>
      <c r="AD63" s="114"/>
      <c r="AE63" s="114"/>
      <c r="AF63" s="114"/>
      <c r="AG63" s="236"/>
      <c r="AH63" s="236"/>
      <c r="AI63" s="236"/>
      <c r="AJ63" s="236"/>
      <c r="AM63" s="67"/>
      <c r="AN63" s="67"/>
      <c r="AO63" s="81"/>
      <c r="AP63" s="81"/>
      <c r="AQ63" s="81"/>
      <c r="AR63" s="81"/>
      <c r="AS63" s="81"/>
      <c r="AT63" s="81"/>
      <c r="AU63" s="81"/>
      <c r="AV63" s="81"/>
      <c r="AW63" s="81"/>
      <c r="AX63" s="168"/>
      <c r="AY63" s="168"/>
      <c r="AZ63" s="137"/>
      <c r="BA63" s="137"/>
      <c r="BC63" s="81"/>
    </row>
    <row r="64" spans="1:55" x14ac:dyDescent="0.2">
      <c r="A64" s="67"/>
      <c r="P64" s="67"/>
      <c r="Q64" s="67"/>
      <c r="R64" s="67"/>
      <c r="S64" s="67"/>
      <c r="T64" s="67"/>
      <c r="U64" s="67"/>
      <c r="V64" s="67"/>
      <c r="W64" s="67"/>
      <c r="X64" s="114"/>
      <c r="Y64" s="114"/>
      <c r="Z64" s="114"/>
      <c r="AA64" s="114"/>
      <c r="AB64" s="114"/>
      <c r="AC64" s="114"/>
      <c r="AD64" s="114"/>
      <c r="AE64" s="114"/>
      <c r="AF64" s="114"/>
      <c r="AG64" s="236"/>
      <c r="AH64" s="236"/>
      <c r="AI64" s="236"/>
      <c r="AJ64" s="236"/>
      <c r="AM64" s="67"/>
      <c r="AN64" s="67"/>
      <c r="AO64" s="81"/>
      <c r="AP64" s="81"/>
      <c r="AQ64" s="81"/>
      <c r="AR64" s="81"/>
      <c r="AS64" s="81"/>
      <c r="AT64" s="81"/>
      <c r="AU64" s="81"/>
      <c r="AV64" s="81"/>
      <c r="AW64" s="81"/>
      <c r="AX64" s="168"/>
      <c r="AY64" s="168"/>
      <c r="AZ64" s="137"/>
      <c r="BA64" s="137"/>
      <c r="BC64" s="81"/>
    </row>
    <row r="65" spans="1:55" x14ac:dyDescent="0.2">
      <c r="A65" s="67"/>
      <c r="P65" s="67"/>
      <c r="Q65" s="67"/>
      <c r="R65" s="67"/>
      <c r="S65" s="67"/>
      <c r="T65" s="67"/>
      <c r="U65" s="67"/>
      <c r="V65" s="67"/>
      <c r="W65" s="67"/>
      <c r="X65" s="114"/>
      <c r="Y65" s="114"/>
      <c r="Z65" s="114"/>
      <c r="AA65" s="114"/>
      <c r="AB65" s="114"/>
      <c r="AC65" s="114"/>
      <c r="AD65" s="114"/>
      <c r="AE65" s="114"/>
      <c r="AF65" s="114"/>
      <c r="AG65" s="236"/>
      <c r="AH65" s="236"/>
      <c r="AI65" s="236"/>
      <c r="AJ65" s="236"/>
      <c r="AM65" s="67"/>
      <c r="AN65" s="67"/>
      <c r="AO65" s="81"/>
      <c r="AP65" s="81"/>
      <c r="AQ65" s="81"/>
      <c r="AR65" s="81"/>
      <c r="AS65" s="81"/>
      <c r="AT65" s="81"/>
      <c r="AU65" s="81"/>
      <c r="AV65" s="81"/>
      <c r="AW65" s="81"/>
      <c r="AX65" s="168"/>
      <c r="AY65" s="168"/>
      <c r="AZ65" s="137"/>
      <c r="BA65" s="137"/>
      <c r="BC65" s="81"/>
    </row>
    <row r="66" spans="1:55" x14ac:dyDescent="0.2">
      <c r="A66" s="67"/>
      <c r="P66" s="67"/>
      <c r="Q66" s="67"/>
      <c r="R66" s="67"/>
      <c r="S66" s="67"/>
      <c r="T66" s="67"/>
      <c r="U66" s="67"/>
      <c r="V66" s="67"/>
      <c r="W66" s="67"/>
      <c r="X66" s="114"/>
      <c r="Y66" s="114"/>
      <c r="Z66" s="114"/>
      <c r="AA66" s="114"/>
      <c r="AB66" s="114"/>
      <c r="AC66" s="114"/>
      <c r="AD66" s="114"/>
      <c r="AE66" s="114"/>
      <c r="AF66" s="114"/>
      <c r="AG66" s="236"/>
      <c r="AH66" s="236"/>
      <c r="AI66" s="236"/>
      <c r="AJ66" s="236"/>
      <c r="AM66" s="67"/>
      <c r="AN66" s="67"/>
      <c r="AO66" s="81"/>
      <c r="AP66" s="81"/>
      <c r="AQ66" s="81"/>
      <c r="AR66" s="81"/>
      <c r="AS66" s="81"/>
      <c r="AT66" s="81"/>
      <c r="AU66" s="81"/>
      <c r="AV66" s="81"/>
      <c r="AW66" s="81"/>
      <c r="AX66" s="168"/>
      <c r="AY66" s="168"/>
      <c r="AZ66" s="137"/>
      <c r="BA66" s="137"/>
      <c r="BC66" s="8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R70"/>
  <sheetViews>
    <sheetView showGridLines="0" zoomScaleNormal="100" workbookViewId="0">
      <pane xSplit="9" ySplit="6" topLeftCell="CK7" activePane="bottomRight" state="frozen"/>
      <selection pane="topRight" activeCell="J1" sqref="J1"/>
      <selection pane="bottomLeft" activeCell="A7" sqref="A7"/>
      <selection pane="bottomRight" activeCell="BG6" sqref="BG6"/>
    </sheetView>
  </sheetViews>
  <sheetFormatPr defaultColWidth="9.28515625" defaultRowHeight="15" x14ac:dyDescent="0.25"/>
  <cols>
    <col min="1" max="1" width="9.28515625" style="17"/>
    <col min="2" max="2" width="31.28515625" style="67" customWidth="1"/>
    <col min="3" max="10" width="10" style="67" customWidth="1"/>
    <col min="11" max="12" width="11.42578125" style="67" customWidth="1"/>
    <col min="13" max="13" width="4.7109375" style="17" bestFit="1" customWidth="1"/>
    <col min="14" max="14" width="9.28515625" style="96" customWidth="1"/>
    <col min="15" max="22" width="9.28515625" style="15" customWidth="1"/>
    <col min="23" max="31" width="9.28515625" style="113" customWidth="1"/>
    <col min="32" max="35" width="9.28515625" style="297"/>
    <col min="36" max="36" width="4" style="15" customWidth="1"/>
    <col min="37" max="37" width="9.28515625" style="83" customWidth="1"/>
    <col min="38" max="39" width="9.28515625" style="81" customWidth="1"/>
    <col min="40" max="48" width="9.28515625" style="15" customWidth="1"/>
    <col min="49" max="49" width="8.7109375"/>
    <col min="50" max="50" width="26.7109375" style="67" bestFit="1" customWidth="1"/>
    <col min="51" max="57" width="8.7109375" style="67" customWidth="1"/>
    <col min="58" max="58" width="9.7109375" style="67" customWidth="1"/>
    <col min="59" max="59" width="14.28515625" style="67" customWidth="1"/>
    <col min="60" max="60" width="10.28515625" style="67" customWidth="1"/>
    <col min="61" max="62" width="9.28515625" style="67" customWidth="1"/>
    <col min="63" max="83" width="8.7109375" style="67" customWidth="1"/>
    <col min="84" max="84" width="9.28515625" style="67"/>
    <col min="85" max="94" width="9.28515625" style="67" customWidth="1"/>
    <col min="95" max="16384" width="9.28515625" style="67"/>
  </cols>
  <sheetData>
    <row r="1" spans="1:96" x14ac:dyDescent="0.25">
      <c r="B1" s="99" t="s">
        <v>51</v>
      </c>
      <c r="C1" s="17"/>
      <c r="D1" s="17"/>
      <c r="E1" s="17"/>
      <c r="F1" s="17"/>
      <c r="G1" s="17"/>
      <c r="H1" s="17"/>
      <c r="I1" s="17"/>
      <c r="J1" s="17"/>
      <c r="K1" s="17"/>
      <c r="L1" s="17"/>
      <c r="N1" s="48"/>
      <c r="AX1" s="98" t="s">
        <v>52</v>
      </c>
    </row>
    <row r="2" spans="1:96" x14ac:dyDescent="0.25">
      <c r="B2" s="1"/>
      <c r="C2" s="2"/>
      <c r="D2" s="2"/>
      <c r="E2" s="2"/>
      <c r="F2" s="2"/>
      <c r="G2" s="2"/>
      <c r="H2" s="2"/>
      <c r="I2" s="298"/>
      <c r="J2" s="2"/>
      <c r="K2" s="2"/>
      <c r="L2" s="2"/>
      <c r="M2" s="2"/>
      <c r="N2" s="49"/>
      <c r="AK2" s="81"/>
    </row>
    <row r="3" spans="1:96" x14ac:dyDescent="0.25">
      <c r="B3" s="16" t="str">
        <f>'Table 1 (Q4''19) t'!B1</f>
        <v>Q4'19 forecast</v>
      </c>
      <c r="C3" s="15"/>
      <c r="D3" s="15"/>
      <c r="E3" s="15"/>
      <c r="F3" s="15"/>
      <c r="G3" s="15"/>
      <c r="H3" s="15"/>
      <c r="I3" s="17"/>
      <c r="J3" s="15"/>
      <c r="K3" s="15"/>
      <c r="L3" s="15"/>
      <c r="M3" s="15"/>
      <c r="N3" s="50"/>
      <c r="O3" s="2"/>
      <c r="P3" s="2"/>
      <c r="Q3" s="2"/>
      <c r="R3" s="2"/>
      <c r="S3" s="22"/>
      <c r="T3" s="22"/>
      <c r="U3" s="22"/>
      <c r="V3" s="22"/>
      <c r="W3" s="111"/>
      <c r="X3" s="111"/>
      <c r="Y3" s="111"/>
      <c r="Z3" s="111"/>
      <c r="AA3" s="111"/>
      <c r="AB3" s="111"/>
      <c r="AC3" s="111"/>
      <c r="AD3" s="111"/>
      <c r="AE3" s="111"/>
      <c r="AF3" s="300"/>
      <c r="AG3" s="300"/>
      <c r="AH3" s="300"/>
      <c r="AI3" s="300"/>
      <c r="AJ3" s="2"/>
      <c r="AK3" s="63"/>
      <c r="AL3" s="63"/>
      <c r="AM3" s="63"/>
      <c r="AN3" s="22"/>
      <c r="AO3" s="22"/>
      <c r="AP3" s="22"/>
      <c r="AQ3" s="22"/>
      <c r="AR3" s="22"/>
      <c r="AS3" s="22"/>
      <c r="AT3" s="22"/>
      <c r="AU3" s="22"/>
      <c r="AV3" s="22"/>
    </row>
    <row r="4" spans="1:96" s="287" customFormat="1" ht="22.5" x14ac:dyDescent="0.2">
      <c r="A4" s="278"/>
      <c r="B4" s="278" t="s">
        <v>44</v>
      </c>
      <c r="C4" s="278">
        <v>2013</v>
      </c>
      <c r="D4" s="278">
        <v>2014</v>
      </c>
      <c r="E4" s="278">
        <v>2015</v>
      </c>
      <c r="F4" s="278">
        <v>2016</v>
      </c>
      <c r="G4" s="278">
        <v>2017</v>
      </c>
      <c r="H4" s="278">
        <v>2018</v>
      </c>
      <c r="I4" s="302">
        <v>2019</v>
      </c>
      <c r="J4" s="279" t="s">
        <v>84</v>
      </c>
      <c r="K4" s="280" t="s">
        <v>85</v>
      </c>
      <c r="L4" s="280" t="s">
        <v>86</v>
      </c>
      <c r="M4" s="278"/>
      <c r="N4" s="278" t="s">
        <v>20</v>
      </c>
      <c r="O4" s="278" t="s">
        <v>34</v>
      </c>
      <c r="P4" s="278" t="s">
        <v>45</v>
      </c>
      <c r="Q4" s="278" t="s">
        <v>46</v>
      </c>
      <c r="R4" s="278" t="s">
        <v>48</v>
      </c>
      <c r="S4" s="278" t="s">
        <v>49</v>
      </c>
      <c r="T4" s="278" t="s">
        <v>53</v>
      </c>
      <c r="U4" s="278" t="s">
        <v>54</v>
      </c>
      <c r="V4" s="278" t="s">
        <v>55</v>
      </c>
      <c r="W4" s="278" t="s">
        <v>56</v>
      </c>
      <c r="X4" s="278" t="s">
        <v>60</v>
      </c>
      <c r="Y4" s="278" t="s">
        <v>61</v>
      </c>
      <c r="Z4" s="278" t="s">
        <v>62</v>
      </c>
      <c r="AA4" s="278" t="s">
        <v>63</v>
      </c>
      <c r="AB4" s="278" t="s">
        <v>67</v>
      </c>
      <c r="AC4" s="278" t="s">
        <v>70</v>
      </c>
      <c r="AD4" s="278" t="s">
        <v>74</v>
      </c>
      <c r="AE4" s="278" t="s">
        <v>80</v>
      </c>
      <c r="AF4" s="302" t="s">
        <v>82</v>
      </c>
      <c r="AG4" s="302" t="s">
        <v>88</v>
      </c>
      <c r="AH4" s="302" t="s">
        <v>89</v>
      </c>
      <c r="AI4" s="302" t="s">
        <v>87</v>
      </c>
      <c r="AJ4" s="278"/>
      <c r="AK4" s="278" t="s">
        <v>39</v>
      </c>
      <c r="AL4" s="278" t="s">
        <v>40</v>
      </c>
      <c r="AM4" s="278" t="s">
        <v>47</v>
      </c>
      <c r="AN4" s="278" t="s">
        <v>50</v>
      </c>
      <c r="AO4" s="278" t="s">
        <v>57</v>
      </c>
      <c r="AP4" s="278" t="s">
        <v>59</v>
      </c>
      <c r="AQ4" s="278" t="s">
        <v>64</v>
      </c>
      <c r="AR4" s="278" t="s">
        <v>66</v>
      </c>
      <c r="AS4" s="278" t="s">
        <v>71</v>
      </c>
      <c r="AT4" s="278" t="s">
        <v>81</v>
      </c>
      <c r="AU4" s="278" t="s">
        <v>93</v>
      </c>
      <c r="AV4" s="278" t="s">
        <v>94</v>
      </c>
      <c r="AW4" s="281"/>
      <c r="AX4" s="282" t="s">
        <v>30</v>
      </c>
      <c r="AY4" s="283">
        <v>2013</v>
      </c>
      <c r="AZ4" s="283">
        <v>2014</v>
      </c>
      <c r="BA4" s="283">
        <v>2015</v>
      </c>
      <c r="BB4" s="283">
        <v>2016</v>
      </c>
      <c r="BC4" s="283">
        <v>2017</v>
      </c>
      <c r="BD4" s="283">
        <v>2018</v>
      </c>
      <c r="BE4" s="283">
        <v>2019</v>
      </c>
      <c r="BF4" s="284" t="s">
        <v>84</v>
      </c>
      <c r="BG4" s="285" t="s">
        <v>85</v>
      </c>
      <c r="BH4" s="285" t="s">
        <v>86</v>
      </c>
      <c r="BI4" s="283"/>
      <c r="BJ4" s="283" t="s">
        <v>20</v>
      </c>
      <c r="BK4" s="283" t="s">
        <v>34</v>
      </c>
      <c r="BL4" s="286" t="s">
        <v>45</v>
      </c>
      <c r="BM4" s="286" t="s">
        <v>46</v>
      </c>
      <c r="BN4" s="286" t="s">
        <v>48</v>
      </c>
      <c r="BO4" s="286" t="s">
        <v>49</v>
      </c>
      <c r="BP4" s="286" t="s">
        <v>53</v>
      </c>
      <c r="BQ4" s="286" t="s">
        <v>54</v>
      </c>
      <c r="BR4" s="286" t="s">
        <v>55</v>
      </c>
      <c r="BS4" s="286" t="s">
        <v>56</v>
      </c>
      <c r="BT4" s="286" t="s">
        <v>60</v>
      </c>
      <c r="BU4" s="286" t="s">
        <v>61</v>
      </c>
      <c r="BV4" s="286" t="s">
        <v>62</v>
      </c>
      <c r="BW4" s="286" t="s">
        <v>63</v>
      </c>
      <c r="BX4" s="286" t="s">
        <v>67</v>
      </c>
      <c r="BY4" s="286" t="s">
        <v>70</v>
      </c>
      <c r="BZ4" s="286" t="s">
        <v>74</v>
      </c>
      <c r="CA4" s="286" t="s">
        <v>80</v>
      </c>
      <c r="CB4" s="286" t="s">
        <v>82</v>
      </c>
      <c r="CC4" s="286" t="s">
        <v>88</v>
      </c>
      <c r="CD4" s="286" t="s">
        <v>89</v>
      </c>
      <c r="CE4" s="286" t="s">
        <v>87</v>
      </c>
      <c r="CF4" s="283"/>
      <c r="CG4" s="283" t="s">
        <v>39</v>
      </c>
      <c r="CH4" s="283" t="s">
        <v>40</v>
      </c>
      <c r="CI4" s="283" t="s">
        <v>47</v>
      </c>
      <c r="CJ4" s="283" t="s">
        <v>50</v>
      </c>
      <c r="CK4" s="283" t="s">
        <v>57</v>
      </c>
      <c r="CL4" s="283" t="s">
        <v>59</v>
      </c>
      <c r="CM4" s="283" t="s">
        <v>64</v>
      </c>
      <c r="CN4" s="283" t="s">
        <v>66</v>
      </c>
      <c r="CO4" s="283" t="s">
        <v>71</v>
      </c>
      <c r="CP4" s="283" t="s">
        <v>81</v>
      </c>
      <c r="CQ4" s="283" t="s">
        <v>93</v>
      </c>
      <c r="CR4" s="283" t="s">
        <v>94</v>
      </c>
    </row>
    <row r="5" spans="1:96" ht="9" customHeight="1" x14ac:dyDescent="0.25">
      <c r="B5" s="51"/>
      <c r="C5" s="13"/>
      <c r="D5" s="13"/>
      <c r="E5" s="13"/>
      <c r="F5" s="13"/>
      <c r="G5" s="13"/>
      <c r="H5" s="13"/>
      <c r="I5" s="262"/>
      <c r="J5" s="13"/>
      <c r="K5" s="27"/>
      <c r="L5" s="27"/>
      <c r="M5" s="15"/>
      <c r="N5" s="13"/>
      <c r="O5" s="37"/>
      <c r="P5" s="37"/>
      <c r="Q5" s="37"/>
      <c r="R5" s="37"/>
      <c r="S5" s="37"/>
      <c r="T5" s="37"/>
      <c r="U5" s="37"/>
      <c r="V5" s="37"/>
      <c r="W5" s="115"/>
      <c r="X5" s="115"/>
      <c r="Y5" s="115"/>
      <c r="Z5" s="115"/>
      <c r="AA5" s="115"/>
      <c r="AB5" s="115"/>
      <c r="AC5" s="115"/>
      <c r="AD5" s="115"/>
      <c r="AE5" s="115"/>
      <c r="AF5" s="306"/>
      <c r="AG5" s="306"/>
      <c r="AH5" s="306"/>
      <c r="AI5" s="306"/>
      <c r="AK5" s="63"/>
      <c r="AL5" s="63"/>
      <c r="AM5" s="63"/>
      <c r="AN5" s="37"/>
      <c r="AO5" s="37"/>
      <c r="AP5" s="37"/>
      <c r="AQ5" s="37"/>
      <c r="AR5" s="37"/>
      <c r="AS5" s="37"/>
      <c r="AT5" s="37"/>
      <c r="AU5" s="37"/>
      <c r="AV5" s="37"/>
      <c r="AX5" s="261"/>
      <c r="AY5" s="262"/>
      <c r="AZ5" s="262"/>
      <c r="BA5" s="262"/>
      <c r="BB5" s="262"/>
      <c r="BC5" s="262"/>
      <c r="BD5" s="262"/>
      <c r="BE5" s="262"/>
      <c r="BF5" s="262"/>
      <c r="BG5" s="27"/>
      <c r="BH5" s="27"/>
      <c r="BI5" s="17"/>
      <c r="BJ5" s="262"/>
      <c r="BK5" s="259"/>
      <c r="BL5" s="259"/>
      <c r="BM5" s="259"/>
      <c r="BN5" s="259"/>
      <c r="BO5" s="259"/>
      <c r="BP5" s="259"/>
      <c r="BQ5" s="259"/>
      <c r="BR5" s="259"/>
      <c r="BS5" s="259"/>
      <c r="BT5" s="259"/>
      <c r="BU5" s="259"/>
      <c r="BV5" s="259"/>
      <c r="BW5" s="259"/>
      <c r="BX5" s="259"/>
      <c r="BY5" s="259"/>
      <c r="BZ5" s="259"/>
      <c r="CA5" s="259"/>
      <c r="CB5" s="259"/>
      <c r="CC5" s="259"/>
      <c r="CD5" s="259"/>
      <c r="CE5" s="259"/>
      <c r="CF5" s="17"/>
      <c r="CG5" s="63"/>
      <c r="CH5" s="63"/>
    </row>
    <row r="6" spans="1:96" x14ac:dyDescent="0.25">
      <c r="B6" s="21" t="s">
        <v>27</v>
      </c>
      <c r="C6" s="249">
        <f t="shared" ref="C6:H6" si="0">SUM(C7:C12)</f>
        <v>3125</v>
      </c>
      <c r="D6" s="249">
        <f t="shared" si="0"/>
        <v>3250</v>
      </c>
      <c r="E6" s="249">
        <f t="shared" si="0"/>
        <v>3365</v>
      </c>
      <c r="F6" s="249">
        <f t="shared" si="0"/>
        <v>3455</v>
      </c>
      <c r="G6" s="249">
        <f t="shared" si="0"/>
        <v>3325</v>
      </c>
      <c r="H6" s="249">
        <f t="shared" si="0"/>
        <v>3100</v>
      </c>
      <c r="I6" s="249">
        <f t="shared" ref="I6" si="1">SUM(I7:I12)</f>
        <v>2893.9618359468345</v>
      </c>
      <c r="J6" s="85">
        <f t="shared" ref="J6" si="2">SUM(J7:J12)</f>
        <v>3010.5222567030241</v>
      </c>
      <c r="K6" s="182">
        <f>IF(ISERROR(I6/H6),"N/M",IF((I6-H6)/ABS(H6)&gt;300%,"&gt;300%",IF((I6-H6)/ABS(H6)&lt;-300%,"&lt;-300%",(I6-H6)/ABS(H6))))</f>
        <v>-6.6463923888117893E-2</v>
      </c>
      <c r="L6" s="182">
        <f>IF(ISERROR(J6/I6),"N/M",IF((J6-I6)/ABS(I6)&gt;300%,"&gt;300%",IF((J6-I6)/ABS(I6)&lt;-300%,"&lt;-300%",(J6-I6)/ABS(I6))))</f>
        <v>4.0277110536965276E-2</v>
      </c>
      <c r="M6" s="247"/>
      <c r="N6" s="249">
        <f t="shared" ref="N6" si="3">SUM(N7:N12)</f>
        <v>760</v>
      </c>
      <c r="O6" s="249">
        <f t="shared" ref="O6:U6" si="4">SUM(O7:O12)</f>
        <v>810</v>
      </c>
      <c r="P6" s="249">
        <f t="shared" si="4"/>
        <v>865</v>
      </c>
      <c r="Q6" s="249">
        <f t="shared" si="4"/>
        <v>860</v>
      </c>
      <c r="R6" s="249">
        <f t="shared" si="4"/>
        <v>800</v>
      </c>
      <c r="S6" s="254">
        <f t="shared" si="4"/>
        <v>845</v>
      </c>
      <c r="T6" s="254">
        <f t="shared" si="4"/>
        <v>880</v>
      </c>
      <c r="U6" s="254">
        <f t="shared" si="4"/>
        <v>900</v>
      </c>
      <c r="V6" s="254">
        <f>SUM(V7:V12)</f>
        <v>800</v>
      </c>
      <c r="W6" s="254">
        <f>SUM(W7:W12)</f>
        <v>875</v>
      </c>
      <c r="X6" s="254">
        <f>SUM(X7:X12)</f>
        <v>855</v>
      </c>
      <c r="Y6" s="254">
        <f>SUM(Y7:Y12)</f>
        <v>840</v>
      </c>
      <c r="Z6" s="254">
        <f t="shared" ref="Z6:AI6" si="5">SUM(Z7:Z12)</f>
        <v>785</v>
      </c>
      <c r="AA6" s="254">
        <f t="shared" si="5"/>
        <v>845</v>
      </c>
      <c r="AB6" s="254">
        <f t="shared" si="5"/>
        <v>800</v>
      </c>
      <c r="AC6" s="254">
        <f t="shared" si="5"/>
        <v>815</v>
      </c>
      <c r="AD6" s="254">
        <f t="shared" si="5"/>
        <v>715</v>
      </c>
      <c r="AE6" s="254">
        <f t="shared" si="5"/>
        <v>765</v>
      </c>
      <c r="AF6" s="249">
        <f t="shared" si="5"/>
        <v>766.26895957841771</v>
      </c>
      <c r="AG6" s="249">
        <f t="shared" si="5"/>
        <v>746.66114389602785</v>
      </c>
      <c r="AH6" s="249">
        <f t="shared" si="5"/>
        <v>677.76111263173766</v>
      </c>
      <c r="AI6" s="249">
        <f t="shared" si="5"/>
        <v>703.24237350248586</v>
      </c>
      <c r="AJ6" s="85"/>
      <c r="AK6" s="85">
        <f t="shared" ref="AK6:AM6" si="6">SUM(AK7:AK12)</f>
        <v>1680</v>
      </c>
      <c r="AL6" s="85">
        <f t="shared" si="6"/>
        <v>1570</v>
      </c>
      <c r="AM6" s="85">
        <f t="shared" si="6"/>
        <v>1725</v>
      </c>
      <c r="AN6" s="85">
        <f t="shared" ref="AN6:AR6" si="7">SUM(AN7:AN12)</f>
        <v>1645</v>
      </c>
      <c r="AO6" s="85">
        <f t="shared" si="7"/>
        <v>1780</v>
      </c>
      <c r="AP6" s="85">
        <f t="shared" si="7"/>
        <v>1675</v>
      </c>
      <c r="AQ6" s="85">
        <f t="shared" si="7"/>
        <v>1695</v>
      </c>
      <c r="AR6" s="85">
        <f t="shared" si="7"/>
        <v>1630</v>
      </c>
      <c r="AS6" s="85">
        <f>SUM(AS7:AS12)</f>
        <v>1615</v>
      </c>
      <c r="AT6" s="85">
        <f>SUM(AT7:AT12)</f>
        <v>1480</v>
      </c>
      <c r="AU6" s="85">
        <f>AF6+AG6</f>
        <v>1512.9301034744456</v>
      </c>
      <c r="AV6" s="85">
        <f>AH6+AI6</f>
        <v>1381.0034861342235</v>
      </c>
      <c r="AW6" s="241"/>
      <c r="AX6" s="260" t="s">
        <v>27</v>
      </c>
      <c r="AY6" s="254">
        <f t="shared" ref="AY6:BH21" si="8">C6</f>
        <v>3125</v>
      </c>
      <c r="AZ6" s="254">
        <f t="shared" si="8"/>
        <v>3250</v>
      </c>
      <c r="BA6" s="254">
        <f t="shared" si="8"/>
        <v>3365</v>
      </c>
      <c r="BB6" s="254">
        <f t="shared" si="8"/>
        <v>3455</v>
      </c>
      <c r="BC6" s="254">
        <f t="shared" si="8"/>
        <v>3325</v>
      </c>
      <c r="BD6" s="254">
        <f t="shared" si="8"/>
        <v>3100</v>
      </c>
      <c r="BE6" s="254">
        <f t="shared" si="8"/>
        <v>2893.9618359468345</v>
      </c>
      <c r="BF6" s="254">
        <f t="shared" si="8"/>
        <v>3010.5222567030241</v>
      </c>
      <c r="BG6" s="263">
        <f t="shared" si="8"/>
        <v>-6.6463923888117893E-2</v>
      </c>
      <c r="BH6" s="263">
        <f t="shared" si="8"/>
        <v>4.0277110536965276E-2</v>
      </c>
      <c r="BI6" s="264"/>
      <c r="BJ6" s="254">
        <f t="shared" ref="BJ6:CE6" si="9">N6</f>
        <v>760</v>
      </c>
      <c r="BK6" s="254">
        <f t="shared" si="9"/>
        <v>810</v>
      </c>
      <c r="BL6" s="254">
        <f t="shared" si="9"/>
        <v>865</v>
      </c>
      <c r="BM6" s="254">
        <f t="shared" si="9"/>
        <v>860</v>
      </c>
      <c r="BN6" s="254">
        <f t="shared" si="9"/>
        <v>800</v>
      </c>
      <c r="BO6" s="254">
        <f t="shared" si="9"/>
        <v>845</v>
      </c>
      <c r="BP6" s="254">
        <f t="shared" si="9"/>
        <v>880</v>
      </c>
      <c r="BQ6" s="254">
        <f t="shared" si="9"/>
        <v>900</v>
      </c>
      <c r="BR6" s="254">
        <f t="shared" si="9"/>
        <v>800</v>
      </c>
      <c r="BS6" s="254">
        <f t="shared" si="9"/>
        <v>875</v>
      </c>
      <c r="BT6" s="254">
        <f t="shared" si="9"/>
        <v>855</v>
      </c>
      <c r="BU6" s="254">
        <f t="shared" si="9"/>
        <v>840</v>
      </c>
      <c r="BV6" s="254">
        <f t="shared" si="9"/>
        <v>785</v>
      </c>
      <c r="BW6" s="254">
        <f t="shared" si="9"/>
        <v>845</v>
      </c>
      <c r="BX6" s="254">
        <f t="shared" si="9"/>
        <v>800</v>
      </c>
      <c r="BY6" s="254">
        <f t="shared" si="9"/>
        <v>815</v>
      </c>
      <c r="BZ6" s="254">
        <f t="shared" si="9"/>
        <v>715</v>
      </c>
      <c r="CA6" s="254">
        <f t="shared" si="9"/>
        <v>765</v>
      </c>
      <c r="CB6" s="254">
        <f t="shared" si="9"/>
        <v>766.26895957841771</v>
      </c>
      <c r="CC6" s="254">
        <f t="shared" si="9"/>
        <v>746.66114389602785</v>
      </c>
      <c r="CD6" s="254">
        <f t="shared" si="9"/>
        <v>677.76111263173766</v>
      </c>
      <c r="CE6" s="254">
        <f t="shared" si="9"/>
        <v>703.24237350248586</v>
      </c>
      <c r="CF6" s="265"/>
      <c r="CG6" s="254">
        <f t="shared" ref="CG6:CR6" si="10">AK6</f>
        <v>1680</v>
      </c>
      <c r="CH6" s="254">
        <f t="shared" si="10"/>
        <v>1570</v>
      </c>
      <c r="CI6" s="254">
        <f t="shared" si="10"/>
        <v>1725</v>
      </c>
      <c r="CJ6" s="254">
        <f t="shared" si="10"/>
        <v>1645</v>
      </c>
      <c r="CK6" s="254">
        <f t="shared" si="10"/>
        <v>1780</v>
      </c>
      <c r="CL6" s="254">
        <f t="shared" si="10"/>
        <v>1675</v>
      </c>
      <c r="CM6" s="254">
        <f t="shared" si="10"/>
        <v>1695</v>
      </c>
      <c r="CN6" s="254">
        <f t="shared" si="10"/>
        <v>1630</v>
      </c>
      <c r="CO6" s="254">
        <f t="shared" si="10"/>
        <v>1615</v>
      </c>
      <c r="CP6" s="254">
        <f t="shared" si="10"/>
        <v>1480</v>
      </c>
      <c r="CQ6" s="254">
        <f t="shared" si="10"/>
        <v>1512.9301034744456</v>
      </c>
      <c r="CR6" s="254">
        <f t="shared" si="10"/>
        <v>1381.0034861342235</v>
      </c>
    </row>
    <row r="7" spans="1:96" x14ac:dyDescent="0.25">
      <c r="B7" s="10" t="s">
        <v>15</v>
      </c>
      <c r="C7" s="196">
        <v>420</v>
      </c>
      <c r="D7" s="196">
        <v>465</v>
      </c>
      <c r="E7" s="196">
        <v>500</v>
      </c>
      <c r="F7" s="196">
        <v>460</v>
      </c>
      <c r="G7" s="196">
        <v>425</v>
      </c>
      <c r="H7" s="196">
        <v>430</v>
      </c>
      <c r="I7" s="196">
        <v>342.32589902053775</v>
      </c>
      <c r="J7" s="73">
        <v>363.29463404524495</v>
      </c>
      <c r="K7" s="86">
        <f t="shared" ref="K7:K10" si="11">IF(ISERROR(I7/H7),"N/M",IF((I7-H7)/ABS(H7)&gt;300%,"&gt;300%",IF((I7-H7)/ABS(H7)&lt;-300%,"&lt;-300%",(I7-H7)/ABS(H7))))</f>
        <v>-0.20389325809177269</v>
      </c>
      <c r="L7" s="86">
        <f t="shared" ref="L7:L10" si="12">IF(ISERROR(J7/I7),"N/M",IF((J7-I7)/ABS(I7)&gt;300%,"&gt;300%",IF((J7-I7)/ABS(I7)&lt;-300%,"&lt;-300%",(J7-I7)/ABS(I7))))</f>
        <v>6.1253720751783335E-2</v>
      </c>
      <c r="M7" s="247"/>
      <c r="N7" s="255">
        <v>115</v>
      </c>
      <c r="O7" s="255">
        <v>115</v>
      </c>
      <c r="P7" s="255">
        <v>125</v>
      </c>
      <c r="Q7" s="255">
        <v>130</v>
      </c>
      <c r="R7" s="255">
        <v>125</v>
      </c>
      <c r="S7" s="255">
        <v>125</v>
      </c>
      <c r="T7" s="255">
        <v>120</v>
      </c>
      <c r="U7" s="255">
        <v>120</v>
      </c>
      <c r="V7" s="255">
        <v>110</v>
      </c>
      <c r="W7" s="255">
        <v>110</v>
      </c>
      <c r="X7" s="255">
        <v>110</v>
      </c>
      <c r="Y7" s="255">
        <v>115</v>
      </c>
      <c r="Z7" s="255">
        <v>100</v>
      </c>
      <c r="AA7" s="255">
        <v>100</v>
      </c>
      <c r="AB7" s="255">
        <v>110</v>
      </c>
      <c r="AC7" s="255">
        <v>110</v>
      </c>
      <c r="AD7" s="255">
        <v>105</v>
      </c>
      <c r="AE7" s="255">
        <v>105</v>
      </c>
      <c r="AF7" s="255">
        <v>89.140764950135917</v>
      </c>
      <c r="AG7" s="255">
        <v>90.816172200786696</v>
      </c>
      <c r="AH7" s="255">
        <v>85.405173890610669</v>
      </c>
      <c r="AI7" s="255">
        <v>76.963817423768404</v>
      </c>
      <c r="AJ7" s="88"/>
      <c r="AK7" s="88">
        <f t="shared" ref="AK7:AK12" si="13">D7-AL7</f>
        <v>235</v>
      </c>
      <c r="AL7" s="88">
        <f t="shared" ref="AL7:AL12" si="14">SUM(N7:O7)</f>
        <v>230</v>
      </c>
      <c r="AM7" s="88">
        <f t="shared" ref="AM7:AM12" si="15">SUM(P7:Q7)</f>
        <v>255</v>
      </c>
      <c r="AN7" s="242">
        <f t="shared" ref="AN7:AN12" si="16">SUM(R7:S7)</f>
        <v>250</v>
      </c>
      <c r="AO7" s="88">
        <f t="shared" ref="AO7:AO12" si="17">SUM(T7:U7)</f>
        <v>240</v>
      </c>
      <c r="AP7" s="88">
        <f t="shared" ref="AP7:AP12" si="18">SUM(V7:W7)</f>
        <v>220</v>
      </c>
      <c r="AQ7" s="88">
        <f t="shared" ref="AQ7:AQ12" si="19">SUM(X7:Y7)</f>
        <v>225</v>
      </c>
      <c r="AR7" s="88">
        <f t="shared" ref="AR7:AR12" si="20">SUM(Z7:AA7)</f>
        <v>200</v>
      </c>
      <c r="AS7" s="88">
        <f t="shared" ref="AS7:AS12" si="21">SUM(AB7:AC7)</f>
        <v>220</v>
      </c>
      <c r="AT7" s="88">
        <f t="shared" ref="AT7:AT12" si="22">SUM(AD7:AE7)</f>
        <v>210</v>
      </c>
      <c r="AU7" s="88">
        <f t="shared" ref="AU7:AU53" si="23">AF7+AG7</f>
        <v>179.95693715092261</v>
      </c>
      <c r="AV7" s="88">
        <f t="shared" ref="AV7:AV53" si="24">AH7+AI7</f>
        <v>162.36899131437906</v>
      </c>
      <c r="AW7" s="241"/>
      <c r="AX7" s="266" t="s">
        <v>15</v>
      </c>
      <c r="AY7" s="262">
        <f t="shared" si="8"/>
        <v>420</v>
      </c>
      <c r="AZ7" s="262">
        <f t="shared" si="8"/>
        <v>465</v>
      </c>
      <c r="BA7" s="262">
        <f t="shared" si="8"/>
        <v>500</v>
      </c>
      <c r="BB7" s="262">
        <f t="shared" si="8"/>
        <v>460</v>
      </c>
      <c r="BC7" s="262">
        <f t="shared" si="8"/>
        <v>425</v>
      </c>
      <c r="BD7" s="262">
        <f t="shared" si="8"/>
        <v>430</v>
      </c>
      <c r="BE7" s="262">
        <f t="shared" si="8"/>
        <v>342.32589902053775</v>
      </c>
      <c r="BF7" s="262"/>
      <c r="BG7" s="171"/>
      <c r="BH7" s="27"/>
      <c r="BI7" s="262"/>
      <c r="BJ7" s="257"/>
      <c r="BK7" s="257"/>
      <c r="BL7" s="257"/>
      <c r="BM7" s="257"/>
      <c r="BN7" s="257"/>
      <c r="BO7" s="257"/>
      <c r="BP7" s="257"/>
      <c r="BQ7" s="257"/>
      <c r="BR7" s="257"/>
      <c r="BS7" s="257"/>
      <c r="BT7" s="257"/>
      <c r="BU7" s="257"/>
      <c r="BV7" s="257"/>
      <c r="BW7" s="257"/>
      <c r="BX7" s="257"/>
      <c r="BY7" s="257"/>
      <c r="BZ7" s="257"/>
      <c r="CA7" s="257"/>
      <c r="CB7" s="257"/>
      <c r="CC7" s="257"/>
      <c r="CD7" s="257"/>
      <c r="CE7" s="257"/>
      <c r="CF7" s="267"/>
      <c r="CG7" s="257"/>
      <c r="CH7" s="257"/>
      <c r="CI7" s="257"/>
    </row>
    <row r="8" spans="1:96" ht="9.75" customHeight="1" x14ac:dyDescent="0.25">
      <c r="B8" s="10" t="s">
        <v>16</v>
      </c>
      <c r="C8" s="196">
        <v>1350</v>
      </c>
      <c r="D8" s="196">
        <v>1400</v>
      </c>
      <c r="E8" s="196">
        <v>1550</v>
      </c>
      <c r="F8" s="196">
        <v>1705</v>
      </c>
      <c r="G8" s="196">
        <v>1555</v>
      </c>
      <c r="H8" s="196">
        <v>1290</v>
      </c>
      <c r="I8" s="196">
        <v>1442.8006812479596</v>
      </c>
      <c r="J8" s="73">
        <v>1489.7775276540992</v>
      </c>
      <c r="K8" s="86">
        <f t="shared" si="11"/>
        <v>0.11845014050229424</v>
      </c>
      <c r="L8" s="86">
        <f t="shared" si="12"/>
        <v>3.2559484491999781E-2</v>
      </c>
      <c r="M8" s="247"/>
      <c r="N8" s="255">
        <v>320</v>
      </c>
      <c r="O8" s="255">
        <v>355</v>
      </c>
      <c r="P8" s="255">
        <v>395</v>
      </c>
      <c r="Q8" s="255">
        <v>405</v>
      </c>
      <c r="R8" s="255">
        <v>360</v>
      </c>
      <c r="S8" s="255">
        <v>390</v>
      </c>
      <c r="T8" s="255">
        <v>440</v>
      </c>
      <c r="U8" s="255">
        <v>465</v>
      </c>
      <c r="V8" s="255">
        <v>380</v>
      </c>
      <c r="W8" s="255">
        <v>420</v>
      </c>
      <c r="X8" s="255">
        <v>410</v>
      </c>
      <c r="Y8" s="255">
        <v>400</v>
      </c>
      <c r="Z8" s="255">
        <v>350</v>
      </c>
      <c r="AA8" s="255">
        <v>400</v>
      </c>
      <c r="AB8" s="255">
        <v>345</v>
      </c>
      <c r="AC8" s="255">
        <v>355</v>
      </c>
      <c r="AD8" s="255">
        <v>280</v>
      </c>
      <c r="AE8" s="255">
        <v>315</v>
      </c>
      <c r="AF8" s="255">
        <v>390.68462068547507</v>
      </c>
      <c r="AG8" s="255">
        <v>379.60810055497444</v>
      </c>
      <c r="AH8" s="255">
        <v>321.15954306979762</v>
      </c>
      <c r="AI8" s="255">
        <v>351.34187344989988</v>
      </c>
      <c r="AJ8" s="88"/>
      <c r="AK8" s="88">
        <f t="shared" si="13"/>
        <v>725</v>
      </c>
      <c r="AL8" s="88">
        <f t="shared" si="14"/>
        <v>675</v>
      </c>
      <c r="AM8" s="88">
        <f t="shared" si="15"/>
        <v>800</v>
      </c>
      <c r="AN8" s="242">
        <f t="shared" si="16"/>
        <v>750</v>
      </c>
      <c r="AO8" s="88">
        <f t="shared" si="17"/>
        <v>905</v>
      </c>
      <c r="AP8" s="88">
        <f t="shared" si="18"/>
        <v>800</v>
      </c>
      <c r="AQ8" s="88">
        <f t="shared" si="19"/>
        <v>810</v>
      </c>
      <c r="AR8" s="88">
        <f t="shared" si="20"/>
        <v>750</v>
      </c>
      <c r="AS8" s="88">
        <f t="shared" si="21"/>
        <v>700</v>
      </c>
      <c r="AT8" s="88">
        <f t="shared" si="22"/>
        <v>595</v>
      </c>
      <c r="AU8" s="88">
        <f t="shared" si="23"/>
        <v>770.29272124044951</v>
      </c>
      <c r="AV8" s="88">
        <f t="shared" si="24"/>
        <v>672.5014165196975</v>
      </c>
      <c r="AW8" s="241"/>
      <c r="AX8" s="266" t="s">
        <v>16</v>
      </c>
      <c r="AY8" s="262">
        <f t="shared" si="8"/>
        <v>1350</v>
      </c>
      <c r="AZ8" s="262">
        <f t="shared" si="8"/>
        <v>1400</v>
      </c>
      <c r="BA8" s="262">
        <f t="shared" si="8"/>
        <v>1550</v>
      </c>
      <c r="BB8" s="262">
        <f t="shared" si="8"/>
        <v>1705</v>
      </c>
      <c r="BC8" s="262">
        <f t="shared" si="8"/>
        <v>1555</v>
      </c>
      <c r="BD8" s="262">
        <f t="shared" si="8"/>
        <v>1290</v>
      </c>
      <c r="BE8" s="262">
        <f t="shared" si="8"/>
        <v>1442.8006812479596</v>
      </c>
      <c r="BF8" s="262"/>
      <c r="BG8" s="171"/>
      <c r="BH8" s="27"/>
      <c r="BI8" s="262"/>
      <c r="BJ8" s="257"/>
      <c r="BK8" s="257"/>
      <c r="BL8" s="257"/>
      <c r="BM8" s="257"/>
      <c r="BN8" s="257"/>
      <c r="BO8" s="257"/>
      <c r="BP8" s="257"/>
      <c r="BQ8" s="257"/>
      <c r="BR8" s="257"/>
      <c r="BS8" s="257"/>
      <c r="BT8" s="257"/>
      <c r="BU8" s="257"/>
      <c r="BV8" s="257"/>
      <c r="BW8" s="257"/>
      <c r="BX8" s="257"/>
      <c r="BY8" s="257"/>
      <c r="BZ8" s="257"/>
      <c r="CA8" s="257"/>
      <c r="CB8" s="257"/>
      <c r="CC8" s="257"/>
      <c r="CD8" s="257"/>
      <c r="CE8" s="257"/>
      <c r="CF8" s="267"/>
      <c r="CG8" s="257"/>
      <c r="CH8" s="257"/>
      <c r="CI8" s="257"/>
    </row>
    <row r="9" spans="1:96" x14ac:dyDescent="0.25">
      <c r="B9" s="10" t="s">
        <v>17</v>
      </c>
      <c r="C9" s="196">
        <v>580</v>
      </c>
      <c r="D9" s="196">
        <v>590</v>
      </c>
      <c r="E9" s="196">
        <v>510</v>
      </c>
      <c r="F9" s="196">
        <v>455</v>
      </c>
      <c r="G9" s="196">
        <v>440</v>
      </c>
      <c r="H9" s="196">
        <v>430</v>
      </c>
      <c r="I9" s="196">
        <v>326.452062573695</v>
      </c>
      <c r="J9" s="73">
        <v>330.32005372982536</v>
      </c>
      <c r="K9" s="86">
        <f t="shared" si="11"/>
        <v>-0.24080915680536047</v>
      </c>
      <c r="L9" s="86">
        <f t="shared" si="12"/>
        <v>1.1848573189079416E-2</v>
      </c>
      <c r="M9" s="247"/>
      <c r="N9" s="255">
        <v>145</v>
      </c>
      <c r="O9" s="255">
        <v>140</v>
      </c>
      <c r="P9" s="255">
        <v>135</v>
      </c>
      <c r="Q9" s="255">
        <v>120</v>
      </c>
      <c r="R9" s="255">
        <v>125</v>
      </c>
      <c r="S9" s="255">
        <v>125</v>
      </c>
      <c r="T9" s="255">
        <v>115</v>
      </c>
      <c r="U9" s="255">
        <v>105</v>
      </c>
      <c r="V9" s="255">
        <v>115</v>
      </c>
      <c r="W9" s="255">
        <v>120</v>
      </c>
      <c r="X9" s="255">
        <v>115</v>
      </c>
      <c r="Y9" s="255">
        <v>105</v>
      </c>
      <c r="Z9" s="255">
        <v>110</v>
      </c>
      <c r="AA9" s="255">
        <v>110</v>
      </c>
      <c r="AB9" s="255">
        <v>110</v>
      </c>
      <c r="AC9" s="255">
        <v>105</v>
      </c>
      <c r="AD9" s="255">
        <v>105</v>
      </c>
      <c r="AE9" s="255">
        <v>110</v>
      </c>
      <c r="AF9" s="255">
        <v>85.424041077150974</v>
      </c>
      <c r="AG9" s="255">
        <v>79.892155341050042</v>
      </c>
      <c r="AH9" s="255">
        <v>82.831570248785027</v>
      </c>
      <c r="AI9" s="255">
        <v>78.304620269814706</v>
      </c>
      <c r="AJ9" s="88"/>
      <c r="AK9" s="88">
        <f t="shared" si="13"/>
        <v>305</v>
      </c>
      <c r="AL9" s="88">
        <f t="shared" si="14"/>
        <v>285</v>
      </c>
      <c r="AM9" s="88">
        <f t="shared" si="15"/>
        <v>255</v>
      </c>
      <c r="AN9" s="88">
        <f t="shared" si="16"/>
        <v>250</v>
      </c>
      <c r="AO9" s="88">
        <f t="shared" si="17"/>
        <v>220</v>
      </c>
      <c r="AP9" s="88">
        <f t="shared" si="18"/>
        <v>235</v>
      </c>
      <c r="AQ9" s="88">
        <f t="shared" si="19"/>
        <v>220</v>
      </c>
      <c r="AR9" s="88">
        <f t="shared" si="20"/>
        <v>220</v>
      </c>
      <c r="AS9" s="88">
        <f t="shared" si="21"/>
        <v>215</v>
      </c>
      <c r="AT9" s="88">
        <f t="shared" si="22"/>
        <v>215</v>
      </c>
      <c r="AU9" s="88">
        <f t="shared" si="23"/>
        <v>165.316196418201</v>
      </c>
      <c r="AV9" s="88">
        <f t="shared" si="24"/>
        <v>161.13619051859973</v>
      </c>
      <c r="AW9" s="241"/>
      <c r="AX9" s="266" t="s">
        <v>17</v>
      </c>
      <c r="AY9" s="262">
        <f t="shared" si="8"/>
        <v>580</v>
      </c>
      <c r="AZ9" s="262">
        <f t="shared" si="8"/>
        <v>590</v>
      </c>
      <c r="BA9" s="262">
        <f t="shared" si="8"/>
        <v>510</v>
      </c>
      <c r="BB9" s="262">
        <f t="shared" si="8"/>
        <v>455</v>
      </c>
      <c r="BC9" s="262">
        <f t="shared" si="8"/>
        <v>440</v>
      </c>
      <c r="BD9" s="262">
        <f t="shared" si="8"/>
        <v>430</v>
      </c>
      <c r="BE9" s="262">
        <f t="shared" si="8"/>
        <v>326.452062573695</v>
      </c>
      <c r="BF9" s="262"/>
      <c r="BG9" s="171"/>
      <c r="BH9" s="27"/>
      <c r="BI9" s="262"/>
      <c r="BJ9" s="257"/>
      <c r="BK9" s="257"/>
      <c r="BL9" s="257"/>
      <c r="BM9" s="257"/>
      <c r="BN9" s="257"/>
      <c r="BO9" s="257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  <c r="CE9" s="257"/>
      <c r="CF9" s="268"/>
      <c r="CG9" s="257"/>
      <c r="CH9" s="257"/>
      <c r="CI9" s="257"/>
    </row>
    <row r="10" spans="1:96" x14ac:dyDescent="0.25">
      <c r="B10" s="10" t="s">
        <v>18</v>
      </c>
      <c r="C10" s="196">
        <v>130</v>
      </c>
      <c r="D10" s="196">
        <v>125</v>
      </c>
      <c r="E10" s="196">
        <v>125</v>
      </c>
      <c r="F10" s="196">
        <v>160</v>
      </c>
      <c r="G10" s="196">
        <v>190</v>
      </c>
      <c r="H10" s="196">
        <v>185</v>
      </c>
      <c r="I10" s="196">
        <v>216.73893947814625</v>
      </c>
      <c r="J10" s="73">
        <v>260.14627975433882</v>
      </c>
      <c r="K10" s="86">
        <f t="shared" si="11"/>
        <v>0.17156183501700675</v>
      </c>
      <c r="L10" s="86">
        <f t="shared" si="12"/>
        <v>0.20027476548841067</v>
      </c>
      <c r="M10" s="247"/>
      <c r="N10" s="255">
        <v>25</v>
      </c>
      <c r="O10" s="255">
        <v>30</v>
      </c>
      <c r="P10" s="255">
        <v>35</v>
      </c>
      <c r="Q10" s="255">
        <v>30</v>
      </c>
      <c r="R10" s="255">
        <v>25</v>
      </c>
      <c r="S10" s="255">
        <v>35</v>
      </c>
      <c r="T10" s="255">
        <v>35</v>
      </c>
      <c r="U10" s="255">
        <v>40</v>
      </c>
      <c r="V10" s="255">
        <v>35</v>
      </c>
      <c r="W10" s="255">
        <v>50</v>
      </c>
      <c r="X10" s="255">
        <v>45</v>
      </c>
      <c r="Y10" s="255">
        <v>45</v>
      </c>
      <c r="Z10" s="255">
        <v>45</v>
      </c>
      <c r="AA10" s="255">
        <v>55</v>
      </c>
      <c r="AB10" s="255">
        <v>45</v>
      </c>
      <c r="AC10" s="255">
        <v>50</v>
      </c>
      <c r="AD10" s="255">
        <v>40</v>
      </c>
      <c r="AE10" s="255">
        <v>45</v>
      </c>
      <c r="AF10" s="255">
        <v>56.413337827300957</v>
      </c>
      <c r="AG10" s="255">
        <v>49.334827692470199</v>
      </c>
      <c r="AH10" s="255">
        <v>48.12434574063569</v>
      </c>
      <c r="AI10" s="255">
        <v>62.849215931413276</v>
      </c>
      <c r="AJ10" s="88"/>
      <c r="AK10" s="88">
        <f t="shared" si="13"/>
        <v>70</v>
      </c>
      <c r="AL10" s="88">
        <f t="shared" si="14"/>
        <v>55</v>
      </c>
      <c r="AM10" s="88">
        <f t="shared" si="15"/>
        <v>65</v>
      </c>
      <c r="AN10" s="88">
        <f t="shared" si="16"/>
        <v>60</v>
      </c>
      <c r="AO10" s="88">
        <f t="shared" si="17"/>
        <v>75</v>
      </c>
      <c r="AP10" s="88">
        <f t="shared" si="18"/>
        <v>85</v>
      </c>
      <c r="AQ10" s="88">
        <f t="shared" si="19"/>
        <v>90</v>
      </c>
      <c r="AR10" s="88">
        <f t="shared" si="20"/>
        <v>100</v>
      </c>
      <c r="AS10" s="88">
        <f t="shared" si="21"/>
        <v>95</v>
      </c>
      <c r="AT10" s="88">
        <f t="shared" si="22"/>
        <v>85</v>
      </c>
      <c r="AU10" s="88">
        <f t="shared" si="23"/>
        <v>105.74816551977116</v>
      </c>
      <c r="AV10" s="88">
        <f t="shared" si="24"/>
        <v>110.97356167204896</v>
      </c>
      <c r="AW10" s="241"/>
      <c r="AX10" s="266" t="s">
        <v>18</v>
      </c>
      <c r="AY10" s="262">
        <f t="shared" si="8"/>
        <v>130</v>
      </c>
      <c r="AZ10" s="262">
        <f t="shared" si="8"/>
        <v>125</v>
      </c>
      <c r="BA10" s="262">
        <f t="shared" si="8"/>
        <v>125</v>
      </c>
      <c r="BB10" s="262">
        <f t="shared" si="8"/>
        <v>160</v>
      </c>
      <c r="BC10" s="262">
        <f t="shared" si="8"/>
        <v>190</v>
      </c>
      <c r="BD10" s="262">
        <f t="shared" si="8"/>
        <v>185</v>
      </c>
      <c r="BE10" s="262">
        <f t="shared" si="8"/>
        <v>216.73893947814625</v>
      </c>
      <c r="BF10" s="262"/>
      <c r="BG10" s="171"/>
      <c r="BH10" s="27"/>
      <c r="BI10" s="262"/>
      <c r="BJ10" s="257"/>
      <c r="BK10" s="257"/>
      <c r="BL10" s="257"/>
      <c r="BM10" s="257"/>
      <c r="BN10" s="257"/>
      <c r="BO10" s="257"/>
      <c r="BP10" s="257"/>
      <c r="BQ10" s="257"/>
      <c r="BR10" s="257"/>
      <c r="BS10" s="257"/>
      <c r="BT10" s="257"/>
      <c r="BU10" s="257"/>
      <c r="BV10" s="257"/>
      <c r="BW10" s="257"/>
      <c r="BX10" s="257"/>
      <c r="BY10" s="257"/>
      <c r="BZ10" s="257"/>
      <c r="CA10" s="257"/>
      <c r="CB10" s="257"/>
      <c r="CC10" s="257"/>
      <c r="CD10" s="257"/>
      <c r="CE10" s="257"/>
      <c r="CF10" s="267"/>
      <c r="CG10" s="257"/>
      <c r="CH10" s="257"/>
      <c r="CI10" s="257"/>
    </row>
    <row r="11" spans="1:96" x14ac:dyDescent="0.25">
      <c r="B11" s="10" t="s">
        <v>21</v>
      </c>
      <c r="C11" s="196">
        <v>165</v>
      </c>
      <c r="D11" s="196">
        <v>170</v>
      </c>
      <c r="E11" s="196">
        <v>175</v>
      </c>
      <c r="F11" s="196">
        <v>170</v>
      </c>
      <c r="G11" s="196">
        <v>175</v>
      </c>
      <c r="H11" s="196">
        <v>195</v>
      </c>
      <c r="I11" s="196"/>
      <c r="J11" s="73"/>
      <c r="K11" s="86" t="str">
        <f t="shared" ref="K11:K49" si="25">IF(H11=0,"",IF(I11=0,"",IF(I11/H11-1&gt;250%,"N/M",IF(I11/H11-1&lt;-250%,"N/M",I11/H11-1))))</f>
        <v/>
      </c>
      <c r="L11" s="86" t="str">
        <f t="shared" ref="L11:L49" si="26">IF(I11=0,"",IF(J11=0,"",IF(J11/I11-1&gt;300%,"N/M",IF(J11/I11-1&lt;-300%,"N/M",J11/I11-1))))</f>
        <v/>
      </c>
      <c r="M11" s="247"/>
      <c r="N11" s="255">
        <v>40</v>
      </c>
      <c r="O11" s="255">
        <v>40</v>
      </c>
      <c r="P11" s="255">
        <v>45</v>
      </c>
      <c r="Q11" s="255">
        <v>45</v>
      </c>
      <c r="R11" s="255">
        <v>45</v>
      </c>
      <c r="S11" s="255">
        <v>45</v>
      </c>
      <c r="T11" s="255">
        <v>45</v>
      </c>
      <c r="U11" s="255">
        <v>40</v>
      </c>
      <c r="V11" s="255">
        <v>45</v>
      </c>
      <c r="W11" s="255">
        <v>40</v>
      </c>
      <c r="X11" s="255">
        <v>45</v>
      </c>
      <c r="Y11" s="255">
        <v>40</v>
      </c>
      <c r="Z11" s="255">
        <v>45</v>
      </c>
      <c r="AA11" s="255">
        <v>45</v>
      </c>
      <c r="AB11" s="255">
        <v>50</v>
      </c>
      <c r="AC11" s="255">
        <v>50</v>
      </c>
      <c r="AD11" s="255">
        <v>50</v>
      </c>
      <c r="AE11" s="255">
        <v>45</v>
      </c>
      <c r="AF11" s="114"/>
      <c r="AG11" s="114"/>
      <c r="AH11" s="114"/>
      <c r="AI11" s="114"/>
      <c r="AJ11" s="88"/>
      <c r="AK11" s="88">
        <f t="shared" si="13"/>
        <v>90</v>
      </c>
      <c r="AL11" s="88">
        <f t="shared" si="14"/>
        <v>80</v>
      </c>
      <c r="AM11" s="88">
        <f t="shared" si="15"/>
        <v>90</v>
      </c>
      <c r="AN11" s="88">
        <f t="shared" si="16"/>
        <v>90</v>
      </c>
      <c r="AO11" s="88">
        <f t="shared" si="17"/>
        <v>85</v>
      </c>
      <c r="AP11" s="88">
        <f t="shared" si="18"/>
        <v>85</v>
      </c>
      <c r="AQ11" s="88">
        <f t="shared" si="19"/>
        <v>85</v>
      </c>
      <c r="AR11" s="88">
        <f t="shared" si="20"/>
        <v>90</v>
      </c>
      <c r="AS11" s="88">
        <f t="shared" si="21"/>
        <v>100</v>
      </c>
      <c r="AT11" s="88">
        <f t="shared" si="22"/>
        <v>95</v>
      </c>
      <c r="AU11" s="88">
        <f>AF12+AG12</f>
        <v>291.61608314510136</v>
      </c>
      <c r="AV11" s="88">
        <f>AH12+AI11</f>
        <v>140.24047968190865</v>
      </c>
      <c r="AW11" s="241"/>
      <c r="AX11" s="266" t="s">
        <v>21</v>
      </c>
      <c r="AY11" s="262">
        <f t="shared" si="8"/>
        <v>165</v>
      </c>
      <c r="AZ11" s="262">
        <f t="shared" si="8"/>
        <v>170</v>
      </c>
      <c r="BA11" s="262">
        <f t="shared" si="8"/>
        <v>175</v>
      </c>
      <c r="BB11" s="262">
        <f t="shared" si="8"/>
        <v>170</v>
      </c>
      <c r="BC11" s="262">
        <f t="shared" si="8"/>
        <v>175</v>
      </c>
      <c r="BD11" s="262">
        <f t="shared" si="8"/>
        <v>195</v>
      </c>
      <c r="BE11" s="262">
        <f t="shared" si="8"/>
        <v>0</v>
      </c>
      <c r="BF11" s="262"/>
      <c r="BG11" s="171"/>
      <c r="BH11" s="27"/>
      <c r="BI11" s="262"/>
      <c r="BJ11" s="257"/>
      <c r="BK11" s="257"/>
      <c r="BL11" s="257"/>
      <c r="BM11" s="257"/>
      <c r="BN11" s="257"/>
      <c r="BO11" s="257"/>
      <c r="BP11" s="257"/>
      <c r="BQ11" s="257"/>
      <c r="BR11" s="257"/>
      <c r="BS11" s="257"/>
      <c r="BT11" s="257"/>
      <c r="BU11" s="257"/>
      <c r="BV11" s="257"/>
      <c r="BW11" s="257"/>
      <c r="BX11" s="257"/>
      <c r="BY11" s="257"/>
      <c r="BZ11" s="257"/>
      <c r="CA11" s="257"/>
      <c r="CB11" s="257"/>
      <c r="CC11" s="257"/>
      <c r="CD11" s="257"/>
      <c r="CE11" s="257"/>
      <c r="CF11" s="267"/>
      <c r="CG11" s="257"/>
      <c r="CH11" s="257"/>
      <c r="CI11" s="257"/>
    </row>
    <row r="12" spans="1:96" x14ac:dyDescent="0.25">
      <c r="B12" s="54" t="s">
        <v>19</v>
      </c>
      <c r="C12" s="250">
        <v>480</v>
      </c>
      <c r="D12" s="250">
        <v>500</v>
      </c>
      <c r="E12" s="250">
        <v>505</v>
      </c>
      <c r="F12" s="250">
        <v>505</v>
      </c>
      <c r="G12" s="250">
        <v>540</v>
      </c>
      <c r="H12" s="250">
        <v>570</v>
      </c>
      <c r="I12" s="313">
        <v>565.64425362649581</v>
      </c>
      <c r="J12" s="240">
        <v>566.98376151951561</v>
      </c>
      <c r="K12" s="31">
        <f t="shared" ref="K12:K44" si="27">IF(ISERROR(I12/H12),"N/M",IF((I12-H12)/ABS(H12)&gt;300%,"&gt;300%",IF((I12-H12)/ABS(H12)&lt;-300%,"&lt;-300%",(I12-H12)/ABS(H12))))</f>
        <v>-7.6416603043933141E-3</v>
      </c>
      <c r="L12" s="31">
        <f t="shared" ref="L12:L44" si="28">IF(ISERROR(J12/I12),"N/M",IF((J12-I12)/ABS(I12)&gt;300%,"&gt;300%",IF((J12-I12)/ABS(I12)&lt;-300%,"&lt;-300%",(J12-I12)/ABS(I12))))</f>
        <v>2.3681101406614813E-3</v>
      </c>
      <c r="M12" s="247"/>
      <c r="N12" s="256">
        <v>115</v>
      </c>
      <c r="O12" s="256">
        <v>130</v>
      </c>
      <c r="P12" s="256">
        <v>130</v>
      </c>
      <c r="Q12" s="256">
        <v>130</v>
      </c>
      <c r="R12" s="256">
        <v>120</v>
      </c>
      <c r="S12" s="256">
        <v>125</v>
      </c>
      <c r="T12" s="256">
        <v>125</v>
      </c>
      <c r="U12" s="256">
        <v>130</v>
      </c>
      <c r="V12" s="256">
        <v>115</v>
      </c>
      <c r="W12" s="256">
        <v>135</v>
      </c>
      <c r="X12" s="256">
        <v>130</v>
      </c>
      <c r="Y12" s="256">
        <v>135</v>
      </c>
      <c r="Z12" s="256">
        <v>135</v>
      </c>
      <c r="AA12" s="256">
        <v>135</v>
      </c>
      <c r="AB12" s="256">
        <v>140</v>
      </c>
      <c r="AC12" s="256">
        <v>145</v>
      </c>
      <c r="AD12" s="256">
        <v>135</v>
      </c>
      <c r="AE12" s="256">
        <v>145</v>
      </c>
      <c r="AF12" s="315">
        <v>144.60619503835477</v>
      </c>
      <c r="AG12" s="315">
        <v>147.00988810674656</v>
      </c>
      <c r="AH12" s="315">
        <v>140.24047968190865</v>
      </c>
      <c r="AI12" s="315">
        <v>133.78284642758965</v>
      </c>
      <c r="AJ12" s="91"/>
      <c r="AK12" s="91">
        <f t="shared" si="13"/>
        <v>255</v>
      </c>
      <c r="AL12" s="91">
        <f t="shared" si="14"/>
        <v>245</v>
      </c>
      <c r="AM12" s="91">
        <f t="shared" si="15"/>
        <v>260</v>
      </c>
      <c r="AN12" s="91">
        <f t="shared" si="16"/>
        <v>245</v>
      </c>
      <c r="AO12" s="91">
        <f t="shared" si="17"/>
        <v>255</v>
      </c>
      <c r="AP12" s="91">
        <f t="shared" si="18"/>
        <v>250</v>
      </c>
      <c r="AQ12" s="91">
        <f t="shared" si="19"/>
        <v>265</v>
      </c>
      <c r="AR12" s="91">
        <f t="shared" si="20"/>
        <v>270</v>
      </c>
      <c r="AS12" s="91">
        <f t="shared" si="21"/>
        <v>285</v>
      </c>
      <c r="AT12" s="91">
        <f t="shared" si="22"/>
        <v>280</v>
      </c>
      <c r="AU12" s="91">
        <f>AF13+AG13</f>
        <v>1080.6145698402565</v>
      </c>
      <c r="AV12" s="91">
        <f>AH13+AI12</f>
        <v>642.50647378392478</v>
      </c>
      <c r="AW12" s="241"/>
      <c r="AX12" s="54" t="s">
        <v>19</v>
      </c>
      <c r="AY12" s="56">
        <f t="shared" si="8"/>
        <v>480</v>
      </c>
      <c r="AZ12" s="56">
        <f t="shared" si="8"/>
        <v>500</v>
      </c>
      <c r="BA12" s="56">
        <f t="shared" si="8"/>
        <v>505</v>
      </c>
      <c r="BB12" s="56">
        <f t="shared" si="8"/>
        <v>505</v>
      </c>
      <c r="BC12" s="56">
        <f t="shared" si="8"/>
        <v>540</v>
      </c>
      <c r="BD12" s="56">
        <f t="shared" si="8"/>
        <v>570</v>
      </c>
      <c r="BE12" s="56">
        <f t="shared" si="8"/>
        <v>565.64425362649581</v>
      </c>
      <c r="BF12" s="56"/>
      <c r="BG12" s="172"/>
      <c r="BH12" s="31"/>
      <c r="BI12" s="262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269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</row>
    <row r="13" spans="1:96" x14ac:dyDescent="0.25">
      <c r="B13" s="21" t="s">
        <v>5</v>
      </c>
      <c r="C13" s="249">
        <f>SUM(C14:C19)</f>
        <v>2945</v>
      </c>
      <c r="D13" s="249">
        <f t="shared" ref="D13" si="29">SUM(D14:D19)</f>
        <v>3000</v>
      </c>
      <c r="E13" s="249">
        <f>SUM(E14:E19)</f>
        <v>2840</v>
      </c>
      <c r="F13" s="249">
        <f t="shared" ref="F13:I13" si="30">SUM(F14:F19)</f>
        <v>2505</v>
      </c>
      <c r="G13" s="249">
        <f t="shared" si="30"/>
        <v>2460</v>
      </c>
      <c r="H13" s="249">
        <f t="shared" si="30"/>
        <v>2245</v>
      </c>
      <c r="I13" s="249">
        <f t="shared" si="30"/>
        <v>2099.8255684395326</v>
      </c>
      <c r="J13" s="85">
        <f t="shared" ref="J13" si="31">SUM(J14:J19)</f>
        <v>2069.8410659245678</v>
      </c>
      <c r="K13" s="92">
        <f t="shared" si="27"/>
        <v>-6.4665671073704842E-2</v>
      </c>
      <c r="L13" s="92">
        <f t="shared" si="28"/>
        <v>-1.4279520625728695E-2</v>
      </c>
      <c r="M13" s="247"/>
      <c r="N13" s="249">
        <f t="shared" ref="N13" si="32">SUM(N14:N19)</f>
        <v>740</v>
      </c>
      <c r="O13" s="249">
        <f t="shared" ref="O13:R13" si="33">SUM(O14:O19)</f>
        <v>695</v>
      </c>
      <c r="P13" s="249">
        <f>SUM(P14:P19)</f>
        <v>720</v>
      </c>
      <c r="Q13" s="249">
        <f t="shared" si="33"/>
        <v>660</v>
      </c>
      <c r="R13" s="249">
        <f t="shared" si="33"/>
        <v>785</v>
      </c>
      <c r="S13" s="254">
        <f>SUM(S14:S19)</f>
        <v>675</v>
      </c>
      <c r="T13" s="254">
        <f t="shared" ref="T13:AI13" si="34">SUM(T14:T19)</f>
        <v>580</v>
      </c>
      <c r="U13" s="254">
        <f t="shared" si="34"/>
        <v>600</v>
      </c>
      <c r="V13" s="254">
        <f t="shared" si="34"/>
        <v>630</v>
      </c>
      <c r="W13" s="254">
        <f t="shared" si="34"/>
        <v>700</v>
      </c>
      <c r="X13" s="254">
        <f t="shared" si="34"/>
        <v>610</v>
      </c>
      <c r="Y13" s="254">
        <f t="shared" si="34"/>
        <v>590</v>
      </c>
      <c r="Z13" s="254">
        <f t="shared" si="34"/>
        <v>580</v>
      </c>
      <c r="AA13" s="254">
        <f t="shared" si="34"/>
        <v>680</v>
      </c>
      <c r="AB13" s="254">
        <f t="shared" si="34"/>
        <v>580</v>
      </c>
      <c r="AC13" s="254">
        <f t="shared" si="34"/>
        <v>570</v>
      </c>
      <c r="AD13" s="254">
        <f t="shared" si="34"/>
        <v>550</v>
      </c>
      <c r="AE13" s="254">
        <f t="shared" si="34"/>
        <v>560</v>
      </c>
      <c r="AF13" s="254">
        <f t="shared" si="34"/>
        <v>539.64213214196081</v>
      </c>
      <c r="AG13" s="254">
        <f t="shared" si="34"/>
        <v>540.97243769829583</v>
      </c>
      <c r="AH13" s="254">
        <f t="shared" si="34"/>
        <v>508.7236273563351</v>
      </c>
      <c r="AI13" s="254">
        <f t="shared" si="34"/>
        <v>510.48737124294075</v>
      </c>
      <c r="AJ13" s="243"/>
      <c r="AK13" s="85">
        <f t="shared" ref="AK13" si="35">SUM(AK14:AK19)</f>
        <v>1565</v>
      </c>
      <c r="AL13" s="85">
        <f t="shared" ref="AL13" si="36">SUM(AL14:AL19)</f>
        <v>1435</v>
      </c>
      <c r="AM13" s="85">
        <f>Q13+P13</f>
        <v>1380</v>
      </c>
      <c r="AN13" s="85">
        <f>SUM(AN14:AN18)</f>
        <v>1420</v>
      </c>
      <c r="AO13" s="85">
        <f>SUM(AO14:AO19)</f>
        <v>1180</v>
      </c>
      <c r="AP13" s="85">
        <f t="shared" ref="AP13" si="37">SUM(AP14:AP19)</f>
        <v>1330</v>
      </c>
      <c r="AQ13" s="85">
        <f>SUM(AQ14:AQ19)</f>
        <v>1200</v>
      </c>
      <c r="AR13" s="85">
        <f>SUM(AR14:AR19)</f>
        <v>1260</v>
      </c>
      <c r="AS13" s="85">
        <f>SUM(AS14:AS19)</f>
        <v>1150</v>
      </c>
      <c r="AT13" s="85">
        <f>SUM(AT14:AT19)</f>
        <v>1110</v>
      </c>
      <c r="AU13" s="85">
        <f t="shared" si="23"/>
        <v>1080.6145698402565</v>
      </c>
      <c r="AV13" s="85">
        <f t="shared" si="24"/>
        <v>1019.2109985992759</v>
      </c>
      <c r="AW13" s="241"/>
      <c r="AX13" s="260" t="s">
        <v>5</v>
      </c>
      <c r="AY13" s="254">
        <f t="shared" si="8"/>
        <v>2945</v>
      </c>
      <c r="AZ13" s="254">
        <f t="shared" si="8"/>
        <v>3000</v>
      </c>
      <c r="BA13" s="254">
        <f t="shared" si="8"/>
        <v>2840</v>
      </c>
      <c r="BB13" s="254">
        <f t="shared" si="8"/>
        <v>2505</v>
      </c>
      <c r="BC13" s="254">
        <f t="shared" si="8"/>
        <v>2460</v>
      </c>
      <c r="BD13" s="254">
        <f t="shared" si="8"/>
        <v>2245</v>
      </c>
      <c r="BE13" s="254">
        <f t="shared" si="8"/>
        <v>2099.8255684395326</v>
      </c>
      <c r="BF13" s="254">
        <f>J13</f>
        <v>2069.8410659245678</v>
      </c>
      <c r="BG13" s="263">
        <f t="shared" ref="BG13:BG50" si="38">K13</f>
        <v>-6.4665671073704842E-2</v>
      </c>
      <c r="BH13" s="263">
        <f>L13</f>
        <v>-1.4279520625728695E-2</v>
      </c>
      <c r="BI13" s="264"/>
      <c r="BJ13" s="254">
        <f t="shared" ref="BJ13:CE13" si="39">N13</f>
        <v>740</v>
      </c>
      <c r="BK13" s="254">
        <f t="shared" si="39"/>
        <v>695</v>
      </c>
      <c r="BL13" s="254">
        <f t="shared" si="39"/>
        <v>720</v>
      </c>
      <c r="BM13" s="254">
        <f t="shared" si="39"/>
        <v>660</v>
      </c>
      <c r="BN13" s="254">
        <f t="shared" si="39"/>
        <v>785</v>
      </c>
      <c r="BO13" s="254">
        <f t="shared" si="39"/>
        <v>675</v>
      </c>
      <c r="BP13" s="254">
        <f t="shared" si="39"/>
        <v>580</v>
      </c>
      <c r="BQ13" s="254">
        <f t="shared" si="39"/>
        <v>600</v>
      </c>
      <c r="BR13" s="254">
        <f t="shared" si="39"/>
        <v>630</v>
      </c>
      <c r="BS13" s="254">
        <f t="shared" si="39"/>
        <v>700</v>
      </c>
      <c r="BT13" s="254">
        <f t="shared" si="39"/>
        <v>610</v>
      </c>
      <c r="BU13" s="254">
        <f t="shared" si="39"/>
        <v>590</v>
      </c>
      <c r="BV13" s="254">
        <f t="shared" si="39"/>
        <v>580</v>
      </c>
      <c r="BW13" s="254">
        <f t="shared" si="39"/>
        <v>680</v>
      </c>
      <c r="BX13" s="254">
        <f t="shared" si="39"/>
        <v>580</v>
      </c>
      <c r="BY13" s="254">
        <f t="shared" si="39"/>
        <v>570</v>
      </c>
      <c r="BZ13" s="254">
        <f t="shared" si="39"/>
        <v>550</v>
      </c>
      <c r="CA13" s="254">
        <f t="shared" si="39"/>
        <v>560</v>
      </c>
      <c r="CB13" s="254">
        <f t="shared" si="39"/>
        <v>539.64213214196081</v>
      </c>
      <c r="CC13" s="254">
        <f t="shared" si="39"/>
        <v>540.97243769829583</v>
      </c>
      <c r="CD13" s="254">
        <f t="shared" si="39"/>
        <v>508.7236273563351</v>
      </c>
      <c r="CE13" s="254">
        <f t="shared" si="39"/>
        <v>510.48737124294075</v>
      </c>
      <c r="CF13" s="174"/>
      <c r="CG13" s="254">
        <f t="shared" ref="CG13:CR13" si="40">AK13</f>
        <v>1565</v>
      </c>
      <c r="CH13" s="254">
        <f t="shared" si="40"/>
        <v>1435</v>
      </c>
      <c r="CI13" s="254">
        <f t="shared" si="40"/>
        <v>1380</v>
      </c>
      <c r="CJ13" s="254">
        <f t="shared" si="40"/>
        <v>1420</v>
      </c>
      <c r="CK13" s="254">
        <f t="shared" si="40"/>
        <v>1180</v>
      </c>
      <c r="CL13" s="254">
        <f t="shared" si="40"/>
        <v>1330</v>
      </c>
      <c r="CM13" s="254">
        <f t="shared" si="40"/>
        <v>1200</v>
      </c>
      <c r="CN13" s="254">
        <f t="shared" si="40"/>
        <v>1260</v>
      </c>
      <c r="CO13" s="254">
        <f t="shared" si="40"/>
        <v>1150</v>
      </c>
      <c r="CP13" s="254">
        <f t="shared" si="40"/>
        <v>1110</v>
      </c>
      <c r="CQ13" s="254">
        <f t="shared" si="40"/>
        <v>1080.6145698402565</v>
      </c>
      <c r="CR13" s="254">
        <f t="shared" si="40"/>
        <v>1019.2109985992759</v>
      </c>
    </row>
    <row r="14" spans="1:96" x14ac:dyDescent="0.25">
      <c r="B14" s="10" t="s">
        <v>15</v>
      </c>
      <c r="C14" s="196">
        <v>200</v>
      </c>
      <c r="D14" s="196">
        <v>230</v>
      </c>
      <c r="E14" s="196">
        <v>250</v>
      </c>
      <c r="F14" s="196">
        <v>265</v>
      </c>
      <c r="G14" s="196">
        <v>280</v>
      </c>
      <c r="H14" s="196">
        <v>280</v>
      </c>
      <c r="I14" s="196">
        <v>340.5</v>
      </c>
      <c r="J14" s="73">
        <v>349</v>
      </c>
      <c r="K14" s="86">
        <f t="shared" si="27"/>
        <v>0.21607142857142858</v>
      </c>
      <c r="L14" s="86">
        <f t="shared" si="28"/>
        <v>2.4963289280469897E-2</v>
      </c>
      <c r="M14" s="247"/>
      <c r="N14" s="255">
        <v>55</v>
      </c>
      <c r="O14" s="255">
        <v>55</v>
      </c>
      <c r="P14" s="255">
        <v>60</v>
      </c>
      <c r="Q14" s="255">
        <v>60</v>
      </c>
      <c r="R14" s="255">
        <v>60</v>
      </c>
      <c r="S14" s="255">
        <v>65</v>
      </c>
      <c r="T14" s="255">
        <v>65</v>
      </c>
      <c r="U14" s="255">
        <v>65</v>
      </c>
      <c r="V14" s="255">
        <v>65</v>
      </c>
      <c r="W14" s="255">
        <v>65</v>
      </c>
      <c r="X14" s="255">
        <v>70</v>
      </c>
      <c r="Y14" s="255">
        <v>70</v>
      </c>
      <c r="Z14" s="255">
        <v>70</v>
      </c>
      <c r="AA14" s="255">
        <v>70</v>
      </c>
      <c r="AB14" s="255">
        <v>75</v>
      </c>
      <c r="AC14" s="255">
        <v>75</v>
      </c>
      <c r="AD14" s="255">
        <v>80</v>
      </c>
      <c r="AE14" s="255">
        <v>55</v>
      </c>
      <c r="AF14" s="255">
        <v>86.5</v>
      </c>
      <c r="AG14" s="255">
        <v>91</v>
      </c>
      <c r="AH14" s="255">
        <v>77</v>
      </c>
      <c r="AI14" s="255">
        <v>86</v>
      </c>
      <c r="AJ14" s="244"/>
      <c r="AK14" s="88">
        <f t="shared" ref="AK14:AK19" si="41">D14-AL14</f>
        <v>120</v>
      </c>
      <c r="AL14" s="88">
        <f t="shared" ref="AL14:AL19" si="42">SUM(N14:O14)</f>
        <v>110</v>
      </c>
      <c r="AM14" s="88">
        <f t="shared" ref="AM14:AM19" si="43">SUM(P14:Q14)</f>
        <v>120</v>
      </c>
      <c r="AN14" s="242">
        <f t="shared" ref="AN14:AN19" si="44">SUM(R14:S14)</f>
        <v>125</v>
      </c>
      <c r="AO14" s="242">
        <f t="shared" ref="AO14:AO19" si="45">SUM(T14:U14)</f>
        <v>130</v>
      </c>
      <c r="AP14" s="242">
        <f t="shared" ref="AP14:AP19" si="46">SUM(V14:W14)</f>
        <v>130</v>
      </c>
      <c r="AQ14" s="242">
        <f t="shared" ref="AQ14:AQ19" si="47">SUM(X14:Y14)</f>
        <v>140</v>
      </c>
      <c r="AR14" s="242">
        <f t="shared" ref="AR14:AR19" si="48">SUM(Z14:AA14)</f>
        <v>140</v>
      </c>
      <c r="AS14" s="242">
        <f t="shared" ref="AS14:AS19" si="49">SUM(AB14:AC14)</f>
        <v>150</v>
      </c>
      <c r="AT14" s="242">
        <f t="shared" ref="AT14:AT19" si="50">SUM(AD14:AE14)</f>
        <v>135</v>
      </c>
      <c r="AU14" s="242">
        <f t="shared" si="23"/>
        <v>177.5</v>
      </c>
      <c r="AV14" s="242">
        <f t="shared" si="24"/>
        <v>163</v>
      </c>
      <c r="AW14" s="241"/>
      <c r="AX14" s="266" t="s">
        <v>15</v>
      </c>
      <c r="AY14" s="262">
        <f t="shared" si="8"/>
        <v>200</v>
      </c>
      <c r="AZ14" s="262">
        <f t="shared" si="8"/>
        <v>230</v>
      </c>
      <c r="BA14" s="262">
        <f t="shared" si="8"/>
        <v>250</v>
      </c>
      <c r="BB14" s="262">
        <f t="shared" si="8"/>
        <v>265</v>
      </c>
      <c r="BC14" s="262">
        <f t="shared" si="8"/>
        <v>280</v>
      </c>
      <c r="BD14" s="262">
        <f t="shared" si="8"/>
        <v>280</v>
      </c>
      <c r="BE14" s="262">
        <f t="shared" si="8"/>
        <v>340.5</v>
      </c>
      <c r="BF14" s="262"/>
      <c r="BG14" s="171"/>
      <c r="BH14" s="27"/>
      <c r="BI14" s="270"/>
      <c r="BJ14" s="257"/>
      <c r="BK14" s="257"/>
      <c r="BL14" s="257"/>
      <c r="BM14" s="257"/>
      <c r="BN14" s="257"/>
      <c r="BO14" s="257"/>
      <c r="BP14" s="257"/>
      <c r="BQ14" s="257"/>
      <c r="BR14" s="257"/>
      <c r="BS14" s="257"/>
      <c r="BT14" s="257"/>
      <c r="BU14" s="257"/>
      <c r="BV14" s="257"/>
      <c r="BW14" s="257"/>
      <c r="BX14" s="257"/>
      <c r="BY14" s="257"/>
      <c r="BZ14" s="257"/>
      <c r="CA14" s="257"/>
      <c r="CB14" s="257"/>
      <c r="CC14" s="257"/>
      <c r="CD14" s="257"/>
      <c r="CE14" s="257"/>
      <c r="CF14" s="271"/>
      <c r="CG14" s="257"/>
      <c r="CH14" s="257"/>
      <c r="CI14" s="257"/>
    </row>
    <row r="15" spans="1:96" x14ac:dyDescent="0.25">
      <c r="B15" s="10" t="s">
        <v>16</v>
      </c>
      <c r="C15" s="196">
        <v>220</v>
      </c>
      <c r="D15" s="196">
        <v>220</v>
      </c>
      <c r="E15" s="196">
        <v>235</v>
      </c>
      <c r="F15" s="196">
        <v>240</v>
      </c>
      <c r="G15" s="196">
        <v>250</v>
      </c>
      <c r="H15" s="196">
        <v>255</v>
      </c>
      <c r="I15" s="196">
        <v>236.75581477493773</v>
      </c>
      <c r="J15" s="73">
        <v>246</v>
      </c>
      <c r="K15" s="86">
        <f t="shared" si="27"/>
        <v>-7.1545824412008893E-2</v>
      </c>
      <c r="L15" s="86">
        <f t="shared" si="28"/>
        <v>3.9045229929621263E-2</v>
      </c>
      <c r="M15" s="247"/>
      <c r="N15" s="255">
        <v>60</v>
      </c>
      <c r="O15" s="255">
        <v>40</v>
      </c>
      <c r="P15" s="255">
        <v>60</v>
      </c>
      <c r="Q15" s="255">
        <v>65</v>
      </c>
      <c r="R15" s="255">
        <v>65</v>
      </c>
      <c r="S15" s="255">
        <v>45</v>
      </c>
      <c r="T15" s="255">
        <v>65</v>
      </c>
      <c r="U15" s="255">
        <v>70</v>
      </c>
      <c r="V15" s="255">
        <v>60</v>
      </c>
      <c r="W15" s="255">
        <v>45</v>
      </c>
      <c r="X15" s="255">
        <v>65</v>
      </c>
      <c r="Y15" s="255">
        <v>65</v>
      </c>
      <c r="Z15" s="255">
        <v>60</v>
      </c>
      <c r="AA15" s="255">
        <v>60</v>
      </c>
      <c r="AB15" s="255">
        <v>65</v>
      </c>
      <c r="AC15" s="255">
        <v>70</v>
      </c>
      <c r="AD15" s="255">
        <v>60</v>
      </c>
      <c r="AE15" s="255">
        <v>65</v>
      </c>
      <c r="AF15" s="255">
        <v>59.578918260056682</v>
      </c>
      <c r="AG15" s="255">
        <v>63.039452106299215</v>
      </c>
      <c r="AH15" s="255">
        <v>56.292711063163225</v>
      </c>
      <c r="AI15" s="255">
        <v>57.844733345418632</v>
      </c>
      <c r="AJ15" s="244"/>
      <c r="AK15" s="88">
        <f t="shared" si="41"/>
        <v>120</v>
      </c>
      <c r="AL15" s="88">
        <f t="shared" si="42"/>
        <v>100</v>
      </c>
      <c r="AM15" s="88">
        <f t="shared" si="43"/>
        <v>125</v>
      </c>
      <c r="AN15" s="242">
        <f t="shared" si="44"/>
        <v>110</v>
      </c>
      <c r="AO15" s="242">
        <f t="shared" si="45"/>
        <v>135</v>
      </c>
      <c r="AP15" s="242">
        <f t="shared" si="46"/>
        <v>105</v>
      </c>
      <c r="AQ15" s="242">
        <f t="shared" si="47"/>
        <v>130</v>
      </c>
      <c r="AR15" s="242">
        <f t="shared" si="48"/>
        <v>120</v>
      </c>
      <c r="AS15" s="242">
        <f t="shared" si="49"/>
        <v>135</v>
      </c>
      <c r="AT15" s="242">
        <f t="shared" si="50"/>
        <v>125</v>
      </c>
      <c r="AU15" s="242">
        <f t="shared" si="23"/>
        <v>122.61837036635589</v>
      </c>
      <c r="AV15" s="242">
        <f t="shared" si="24"/>
        <v>114.13744440858186</v>
      </c>
      <c r="AW15" s="241"/>
      <c r="AX15" s="266" t="s">
        <v>16</v>
      </c>
      <c r="AY15" s="262">
        <f t="shared" si="8"/>
        <v>220</v>
      </c>
      <c r="AZ15" s="262">
        <f t="shared" si="8"/>
        <v>220</v>
      </c>
      <c r="BA15" s="262">
        <f t="shared" si="8"/>
        <v>235</v>
      </c>
      <c r="BB15" s="262">
        <f t="shared" si="8"/>
        <v>240</v>
      </c>
      <c r="BC15" s="262">
        <f t="shared" si="8"/>
        <v>250</v>
      </c>
      <c r="BD15" s="262">
        <f t="shared" si="8"/>
        <v>255</v>
      </c>
      <c r="BE15" s="262">
        <f t="shared" si="8"/>
        <v>236.75581477493773</v>
      </c>
      <c r="BF15" s="173"/>
      <c r="BG15" s="171"/>
      <c r="BH15" s="27"/>
      <c r="BI15" s="270"/>
      <c r="BJ15" s="257"/>
      <c r="BK15" s="257"/>
      <c r="BL15" s="257"/>
      <c r="BM15" s="257"/>
      <c r="BN15" s="257"/>
      <c r="BO15" s="257"/>
      <c r="BP15" s="257"/>
      <c r="BQ15" s="257"/>
      <c r="BR15" s="257"/>
      <c r="BS15" s="257"/>
      <c r="BT15" s="257"/>
      <c r="BU15" s="257"/>
      <c r="BV15" s="257"/>
      <c r="BW15" s="257"/>
      <c r="BX15" s="257"/>
      <c r="BY15" s="257"/>
      <c r="BZ15" s="257"/>
      <c r="CA15" s="257"/>
      <c r="CB15" s="257"/>
      <c r="CC15" s="257"/>
      <c r="CD15" s="257"/>
      <c r="CE15" s="257"/>
      <c r="CF15" s="271"/>
      <c r="CG15" s="257"/>
      <c r="CH15" s="257"/>
      <c r="CI15" s="257"/>
    </row>
    <row r="16" spans="1:96" x14ac:dyDescent="0.25">
      <c r="B16" s="10" t="s">
        <v>17</v>
      </c>
      <c r="C16" s="196">
        <v>335</v>
      </c>
      <c r="D16" s="196">
        <v>335</v>
      </c>
      <c r="E16" s="196">
        <v>340</v>
      </c>
      <c r="F16" s="196">
        <v>335</v>
      </c>
      <c r="G16" s="196">
        <v>340</v>
      </c>
      <c r="H16" s="196">
        <v>345</v>
      </c>
      <c r="I16" s="196">
        <v>372.26277000000005</v>
      </c>
      <c r="J16" s="73">
        <v>383.43065310000003</v>
      </c>
      <c r="K16" s="86">
        <f t="shared" si="27"/>
        <v>7.9022521739130575E-2</v>
      </c>
      <c r="L16" s="86">
        <f t="shared" si="28"/>
        <v>2.999999999999995E-2</v>
      </c>
      <c r="M16" s="247"/>
      <c r="N16" s="255">
        <v>70</v>
      </c>
      <c r="O16" s="255">
        <v>100</v>
      </c>
      <c r="P16" s="255">
        <v>85</v>
      </c>
      <c r="Q16" s="255">
        <v>80</v>
      </c>
      <c r="R16" s="255">
        <v>70</v>
      </c>
      <c r="S16" s="255">
        <v>100</v>
      </c>
      <c r="T16" s="255">
        <v>85</v>
      </c>
      <c r="U16" s="255">
        <v>75</v>
      </c>
      <c r="V16" s="255">
        <v>70</v>
      </c>
      <c r="W16" s="255">
        <v>105</v>
      </c>
      <c r="X16" s="255">
        <v>85</v>
      </c>
      <c r="Y16" s="255">
        <v>80</v>
      </c>
      <c r="Z16" s="255">
        <v>85</v>
      </c>
      <c r="AA16" s="255">
        <v>85</v>
      </c>
      <c r="AB16" s="255">
        <v>85</v>
      </c>
      <c r="AC16" s="255">
        <v>85</v>
      </c>
      <c r="AD16" s="255">
        <v>90</v>
      </c>
      <c r="AE16" s="255">
        <v>85</v>
      </c>
      <c r="AF16" s="255">
        <v>93.953139452957743</v>
      </c>
      <c r="AG16" s="255">
        <v>96.114760528164354</v>
      </c>
      <c r="AH16" s="255">
        <v>106.70696835593304</v>
      </c>
      <c r="AI16" s="255">
        <v>75.487901662944893</v>
      </c>
      <c r="AJ16" s="88"/>
      <c r="AK16" s="88">
        <f t="shared" si="41"/>
        <v>165</v>
      </c>
      <c r="AL16" s="88">
        <f t="shared" si="42"/>
        <v>170</v>
      </c>
      <c r="AM16" s="88">
        <f t="shared" si="43"/>
        <v>165</v>
      </c>
      <c r="AN16" s="88">
        <f t="shared" si="44"/>
        <v>170</v>
      </c>
      <c r="AO16" s="242">
        <f t="shared" si="45"/>
        <v>160</v>
      </c>
      <c r="AP16" s="242">
        <f t="shared" si="46"/>
        <v>175</v>
      </c>
      <c r="AQ16" s="242">
        <f t="shared" si="47"/>
        <v>165</v>
      </c>
      <c r="AR16" s="242">
        <f t="shared" si="48"/>
        <v>170</v>
      </c>
      <c r="AS16" s="242">
        <f t="shared" si="49"/>
        <v>170</v>
      </c>
      <c r="AT16" s="242">
        <f t="shared" si="50"/>
        <v>175</v>
      </c>
      <c r="AU16" s="242">
        <f t="shared" si="23"/>
        <v>190.06789998112208</v>
      </c>
      <c r="AV16" s="242">
        <f t="shared" si="24"/>
        <v>182.19487001887794</v>
      </c>
      <c r="AW16" s="241"/>
      <c r="AX16" s="266" t="s">
        <v>17</v>
      </c>
      <c r="AY16" s="262">
        <f t="shared" si="8"/>
        <v>335</v>
      </c>
      <c r="AZ16" s="262">
        <f t="shared" si="8"/>
        <v>335</v>
      </c>
      <c r="BA16" s="262">
        <f t="shared" si="8"/>
        <v>340</v>
      </c>
      <c r="BB16" s="262">
        <f t="shared" si="8"/>
        <v>335</v>
      </c>
      <c r="BC16" s="262">
        <f t="shared" si="8"/>
        <v>340</v>
      </c>
      <c r="BD16" s="262">
        <f t="shared" si="8"/>
        <v>345</v>
      </c>
      <c r="BE16" s="262">
        <f t="shared" si="8"/>
        <v>372.26277000000005</v>
      </c>
      <c r="BF16" s="262"/>
      <c r="BG16" s="171"/>
      <c r="BH16" s="27"/>
      <c r="BI16" s="253"/>
      <c r="BJ16" s="257"/>
      <c r="BK16" s="257"/>
      <c r="BL16" s="257"/>
      <c r="BM16" s="257"/>
      <c r="BN16" s="257"/>
      <c r="BO16" s="257"/>
      <c r="BP16" s="257"/>
      <c r="BQ16" s="257"/>
      <c r="BR16" s="257"/>
      <c r="BS16" s="257"/>
      <c r="BT16" s="257"/>
      <c r="BU16" s="257"/>
      <c r="BV16" s="257"/>
      <c r="BW16" s="257"/>
      <c r="BX16" s="257"/>
      <c r="BY16" s="257"/>
      <c r="BZ16" s="257"/>
      <c r="CA16" s="257"/>
      <c r="CB16" s="257"/>
      <c r="CC16" s="257"/>
      <c r="CD16" s="257"/>
      <c r="CE16" s="257"/>
      <c r="CF16" s="270"/>
      <c r="CG16" s="257"/>
      <c r="CH16" s="257"/>
      <c r="CI16" s="257"/>
    </row>
    <row r="17" spans="1:96" x14ac:dyDescent="0.25">
      <c r="B17" s="10" t="s">
        <v>18</v>
      </c>
      <c r="C17" s="196">
        <v>1990</v>
      </c>
      <c r="D17" s="196">
        <v>1975</v>
      </c>
      <c r="E17" s="196">
        <v>1765</v>
      </c>
      <c r="F17" s="196">
        <v>1450</v>
      </c>
      <c r="G17" s="196">
        <v>1340</v>
      </c>
      <c r="H17" s="196">
        <v>1095</v>
      </c>
      <c r="I17" s="196">
        <v>871.19551282051282</v>
      </c>
      <c r="J17" s="73">
        <v>793.60332438471562</v>
      </c>
      <c r="K17" s="86">
        <f t="shared" si="27"/>
        <v>-0.20438765952464583</v>
      </c>
      <c r="L17" s="86">
        <f t="shared" si="28"/>
        <v>-8.9064035906923966E-2</v>
      </c>
      <c r="M17" s="247"/>
      <c r="N17" s="255">
        <v>500</v>
      </c>
      <c r="O17" s="255">
        <v>440</v>
      </c>
      <c r="P17" s="255">
        <v>440</v>
      </c>
      <c r="Q17" s="255">
        <v>405</v>
      </c>
      <c r="R17" s="255">
        <v>530</v>
      </c>
      <c r="S17" s="255">
        <v>390</v>
      </c>
      <c r="T17" s="255">
        <v>310</v>
      </c>
      <c r="U17" s="255">
        <v>340</v>
      </c>
      <c r="V17" s="255">
        <v>375</v>
      </c>
      <c r="W17" s="255">
        <v>425</v>
      </c>
      <c r="X17" s="255">
        <v>325</v>
      </c>
      <c r="Y17" s="255">
        <v>315</v>
      </c>
      <c r="Z17" s="255">
        <v>305</v>
      </c>
      <c r="AA17" s="255">
        <v>395</v>
      </c>
      <c r="AB17" s="255">
        <v>285</v>
      </c>
      <c r="AC17" s="255">
        <v>275</v>
      </c>
      <c r="AD17" s="255">
        <v>250</v>
      </c>
      <c r="AE17" s="255">
        <v>285</v>
      </c>
      <c r="AF17" s="255">
        <v>232.16878205128197</v>
      </c>
      <c r="AG17" s="255">
        <v>212.59099358974328</v>
      </c>
      <c r="AH17" s="255">
        <v>206.57942307692332</v>
      </c>
      <c r="AI17" s="255">
        <v>219.8563141025642</v>
      </c>
      <c r="AJ17" s="245"/>
      <c r="AK17" s="88">
        <f t="shared" si="41"/>
        <v>1035</v>
      </c>
      <c r="AL17" s="88">
        <f t="shared" si="42"/>
        <v>940</v>
      </c>
      <c r="AM17" s="88">
        <f t="shared" si="43"/>
        <v>845</v>
      </c>
      <c r="AN17" s="88">
        <f t="shared" si="44"/>
        <v>920</v>
      </c>
      <c r="AO17" s="242">
        <f t="shared" si="45"/>
        <v>650</v>
      </c>
      <c r="AP17" s="242">
        <f t="shared" si="46"/>
        <v>800</v>
      </c>
      <c r="AQ17" s="242">
        <f t="shared" si="47"/>
        <v>640</v>
      </c>
      <c r="AR17" s="242">
        <f t="shared" si="48"/>
        <v>700</v>
      </c>
      <c r="AS17" s="242">
        <f t="shared" si="49"/>
        <v>560</v>
      </c>
      <c r="AT17" s="242">
        <f t="shared" si="50"/>
        <v>535</v>
      </c>
      <c r="AU17" s="242">
        <f t="shared" si="23"/>
        <v>444.75977564102527</v>
      </c>
      <c r="AV17" s="242">
        <f t="shared" si="24"/>
        <v>426.43573717948755</v>
      </c>
      <c r="AW17" s="241"/>
      <c r="AX17" s="266" t="s">
        <v>18</v>
      </c>
      <c r="AY17" s="262">
        <f t="shared" si="8"/>
        <v>1990</v>
      </c>
      <c r="AZ17" s="262">
        <f t="shared" si="8"/>
        <v>1975</v>
      </c>
      <c r="BA17" s="262">
        <f t="shared" si="8"/>
        <v>1765</v>
      </c>
      <c r="BB17" s="262">
        <f t="shared" si="8"/>
        <v>1450</v>
      </c>
      <c r="BC17" s="262">
        <f t="shared" si="8"/>
        <v>1340</v>
      </c>
      <c r="BD17" s="262">
        <f t="shared" si="8"/>
        <v>1095</v>
      </c>
      <c r="BE17" s="262">
        <f t="shared" si="8"/>
        <v>871.19551282051282</v>
      </c>
      <c r="BF17" s="262"/>
      <c r="BG17" s="171"/>
      <c r="BH17" s="27"/>
      <c r="BI17" s="253"/>
      <c r="BJ17" s="257"/>
      <c r="BK17" s="257"/>
      <c r="BL17" s="257"/>
      <c r="BM17" s="257"/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57"/>
      <c r="BY17" s="257"/>
      <c r="BZ17" s="257"/>
      <c r="CA17" s="257"/>
      <c r="CB17" s="257"/>
      <c r="CC17" s="257"/>
      <c r="CD17" s="257"/>
      <c r="CE17" s="257"/>
      <c r="CF17" s="267"/>
      <c r="CG17" s="257"/>
      <c r="CH17" s="257"/>
      <c r="CI17" s="257"/>
    </row>
    <row r="18" spans="1:96" x14ac:dyDescent="0.25">
      <c r="B18" s="10" t="s">
        <v>21</v>
      </c>
      <c r="C18" s="196">
        <v>140</v>
      </c>
      <c r="D18" s="196">
        <v>175</v>
      </c>
      <c r="E18" s="196">
        <v>180</v>
      </c>
      <c r="F18" s="196">
        <v>145</v>
      </c>
      <c r="G18" s="196">
        <v>175</v>
      </c>
      <c r="H18" s="196">
        <v>195</v>
      </c>
      <c r="I18" s="196">
        <v>102.39351265721356</v>
      </c>
      <c r="J18" s="73">
        <v>112.58876844995348</v>
      </c>
      <c r="K18" s="86">
        <f t="shared" si="27"/>
        <v>-0.47490506329634069</v>
      </c>
      <c r="L18" s="86">
        <f t="shared" si="28"/>
        <v>9.9569352863896149E-2</v>
      </c>
      <c r="M18" s="247"/>
      <c r="N18" s="255">
        <v>40</v>
      </c>
      <c r="O18" s="255">
        <v>45</v>
      </c>
      <c r="P18" s="255">
        <v>55</v>
      </c>
      <c r="Q18" s="255">
        <v>30</v>
      </c>
      <c r="R18" s="255">
        <v>40</v>
      </c>
      <c r="S18" s="255">
        <v>55</v>
      </c>
      <c r="T18" s="255">
        <v>35</v>
      </c>
      <c r="U18" s="255">
        <v>30</v>
      </c>
      <c r="V18" s="255">
        <v>40</v>
      </c>
      <c r="W18" s="255">
        <v>40</v>
      </c>
      <c r="X18" s="255">
        <v>45</v>
      </c>
      <c r="Y18" s="255">
        <v>40</v>
      </c>
      <c r="Z18" s="255">
        <v>40</v>
      </c>
      <c r="AA18" s="255">
        <v>50</v>
      </c>
      <c r="AB18" s="255">
        <v>50</v>
      </c>
      <c r="AC18" s="255">
        <v>45</v>
      </c>
      <c r="AD18" s="255">
        <v>50</v>
      </c>
      <c r="AE18" s="255">
        <v>50</v>
      </c>
      <c r="AF18" s="255">
        <v>22.599110487746586</v>
      </c>
      <c r="AG18" s="255">
        <v>33.385049584171085</v>
      </c>
      <c r="AH18" s="255">
        <v>19.290420000000001</v>
      </c>
      <c r="AI18" s="255">
        <v>27.118932585295898</v>
      </c>
      <c r="AJ18" s="245"/>
      <c r="AK18" s="88">
        <f t="shared" si="41"/>
        <v>90</v>
      </c>
      <c r="AL18" s="88">
        <f t="shared" si="42"/>
        <v>85</v>
      </c>
      <c r="AM18" s="88">
        <f t="shared" si="43"/>
        <v>85</v>
      </c>
      <c r="AN18" s="88">
        <f t="shared" si="44"/>
        <v>95</v>
      </c>
      <c r="AO18" s="242">
        <f t="shared" si="45"/>
        <v>65</v>
      </c>
      <c r="AP18" s="242">
        <f t="shared" si="46"/>
        <v>80</v>
      </c>
      <c r="AQ18" s="242">
        <f t="shared" si="47"/>
        <v>85</v>
      </c>
      <c r="AR18" s="242">
        <f t="shared" si="48"/>
        <v>90</v>
      </c>
      <c r="AS18" s="242">
        <f t="shared" si="49"/>
        <v>95</v>
      </c>
      <c r="AT18" s="242">
        <f t="shared" si="50"/>
        <v>100</v>
      </c>
      <c r="AU18" s="242">
        <f t="shared" si="23"/>
        <v>55.984160071917671</v>
      </c>
      <c r="AV18" s="242">
        <f t="shared" si="24"/>
        <v>46.409352585295899</v>
      </c>
      <c r="AW18" s="241"/>
      <c r="AX18" s="266" t="s">
        <v>21</v>
      </c>
      <c r="AY18" s="262">
        <f t="shared" si="8"/>
        <v>140</v>
      </c>
      <c r="AZ18" s="262">
        <f t="shared" si="8"/>
        <v>175</v>
      </c>
      <c r="BA18" s="262">
        <f t="shared" si="8"/>
        <v>180</v>
      </c>
      <c r="BB18" s="262">
        <f t="shared" si="8"/>
        <v>145</v>
      </c>
      <c r="BC18" s="262">
        <f t="shared" si="8"/>
        <v>175</v>
      </c>
      <c r="BD18" s="262">
        <f t="shared" si="8"/>
        <v>195</v>
      </c>
      <c r="BE18" s="262">
        <f t="shared" si="8"/>
        <v>102.39351265721356</v>
      </c>
      <c r="BF18" s="262"/>
      <c r="BG18" s="171"/>
      <c r="BH18" s="27"/>
      <c r="BI18" s="253"/>
      <c r="BJ18" s="257"/>
      <c r="BK18" s="257"/>
      <c r="BL18" s="257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57"/>
      <c r="BY18" s="257"/>
      <c r="BZ18" s="257"/>
      <c r="CA18" s="257"/>
      <c r="CB18" s="257"/>
      <c r="CC18" s="257"/>
      <c r="CD18" s="257"/>
      <c r="CE18" s="257"/>
      <c r="CF18" s="267"/>
      <c r="CG18" s="257"/>
      <c r="CH18" s="257"/>
      <c r="CI18" s="257"/>
    </row>
    <row r="19" spans="1:96" x14ac:dyDescent="0.25">
      <c r="B19" s="54" t="s">
        <v>19</v>
      </c>
      <c r="C19" s="250">
        <v>60</v>
      </c>
      <c r="D19" s="250">
        <v>65</v>
      </c>
      <c r="E19" s="250">
        <v>70</v>
      </c>
      <c r="F19" s="250">
        <v>70</v>
      </c>
      <c r="G19" s="250">
        <v>75</v>
      </c>
      <c r="H19" s="250">
        <v>75</v>
      </c>
      <c r="I19" s="250">
        <v>176.71795818686826</v>
      </c>
      <c r="J19" s="89">
        <v>185.21831998989856</v>
      </c>
      <c r="K19" s="90">
        <f t="shared" si="27"/>
        <v>1.3562394424915767</v>
      </c>
      <c r="L19" s="90">
        <f t="shared" si="28"/>
        <v>4.8101290272048625E-2</v>
      </c>
      <c r="M19" s="247"/>
      <c r="N19" s="256">
        <v>15</v>
      </c>
      <c r="O19" s="256">
        <v>15</v>
      </c>
      <c r="P19" s="256">
        <v>20</v>
      </c>
      <c r="Q19" s="256">
        <v>20</v>
      </c>
      <c r="R19" s="256">
        <v>20</v>
      </c>
      <c r="S19" s="256">
        <v>20</v>
      </c>
      <c r="T19" s="256">
        <v>20</v>
      </c>
      <c r="U19" s="256">
        <v>20</v>
      </c>
      <c r="V19" s="256">
        <v>20</v>
      </c>
      <c r="W19" s="256">
        <v>20</v>
      </c>
      <c r="X19" s="256">
        <v>20</v>
      </c>
      <c r="Y19" s="256">
        <v>20</v>
      </c>
      <c r="Z19" s="256">
        <v>20</v>
      </c>
      <c r="AA19" s="256">
        <v>20</v>
      </c>
      <c r="AB19" s="256">
        <v>20</v>
      </c>
      <c r="AC19" s="256">
        <v>20</v>
      </c>
      <c r="AD19" s="256">
        <v>20</v>
      </c>
      <c r="AE19" s="256">
        <v>20</v>
      </c>
      <c r="AF19" s="256">
        <v>44.842181889917818</v>
      </c>
      <c r="AG19" s="256">
        <v>44.842181889917818</v>
      </c>
      <c r="AH19" s="256">
        <v>42.854104860315552</v>
      </c>
      <c r="AI19" s="256">
        <v>44.179489546717065</v>
      </c>
      <c r="AJ19" s="242"/>
      <c r="AK19" s="91">
        <f t="shared" si="41"/>
        <v>35</v>
      </c>
      <c r="AL19" s="91">
        <f t="shared" si="42"/>
        <v>30</v>
      </c>
      <c r="AM19" s="91">
        <f t="shared" si="43"/>
        <v>40</v>
      </c>
      <c r="AN19" s="91">
        <f t="shared" si="44"/>
        <v>40</v>
      </c>
      <c r="AO19" s="91">
        <f t="shared" si="45"/>
        <v>40</v>
      </c>
      <c r="AP19" s="91">
        <f t="shared" si="46"/>
        <v>40</v>
      </c>
      <c r="AQ19" s="91">
        <f t="shared" si="47"/>
        <v>40</v>
      </c>
      <c r="AR19" s="91">
        <f t="shared" si="48"/>
        <v>40</v>
      </c>
      <c r="AS19" s="91">
        <f t="shared" si="49"/>
        <v>40</v>
      </c>
      <c r="AT19" s="91">
        <f t="shared" si="50"/>
        <v>40</v>
      </c>
      <c r="AU19" s="91">
        <f t="shared" si="23"/>
        <v>89.684363779835635</v>
      </c>
      <c r="AV19" s="91">
        <f t="shared" si="24"/>
        <v>87.033594407032609</v>
      </c>
      <c r="AW19" s="241"/>
      <c r="AX19" s="54" t="s">
        <v>19</v>
      </c>
      <c r="AY19" s="56">
        <f t="shared" si="8"/>
        <v>60</v>
      </c>
      <c r="AZ19" s="56">
        <f t="shared" si="8"/>
        <v>65</v>
      </c>
      <c r="BA19" s="56">
        <f t="shared" si="8"/>
        <v>70</v>
      </c>
      <c r="BB19" s="56">
        <f t="shared" si="8"/>
        <v>70</v>
      </c>
      <c r="BC19" s="56">
        <f t="shared" si="8"/>
        <v>75</v>
      </c>
      <c r="BD19" s="56">
        <f t="shared" si="8"/>
        <v>75</v>
      </c>
      <c r="BE19" s="56">
        <f t="shared" si="8"/>
        <v>176.71795818686826</v>
      </c>
      <c r="BF19" s="56"/>
      <c r="BG19" s="172"/>
      <c r="BH19" s="31"/>
      <c r="BI19" s="253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269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</row>
    <row r="20" spans="1:96" x14ac:dyDescent="0.25">
      <c r="B20" s="21" t="s">
        <v>12</v>
      </c>
      <c r="C20" s="249">
        <f t="shared" ref="C20:I20" si="51">SUM(C21:C25)</f>
        <v>535</v>
      </c>
      <c r="D20" s="249">
        <f t="shared" si="51"/>
        <v>540</v>
      </c>
      <c r="E20" s="249">
        <f t="shared" si="51"/>
        <v>505</v>
      </c>
      <c r="F20" s="249">
        <f t="shared" si="51"/>
        <v>560</v>
      </c>
      <c r="G20" s="249">
        <f t="shared" si="51"/>
        <v>565</v>
      </c>
      <c r="H20" s="249">
        <f t="shared" si="51"/>
        <v>570</v>
      </c>
      <c r="I20" s="249">
        <f t="shared" si="51"/>
        <v>691.84355737018177</v>
      </c>
      <c r="J20" s="85">
        <f t="shared" ref="J20" si="52">SUM(J21:J25)</f>
        <v>627.8390769220141</v>
      </c>
      <c r="K20" s="92">
        <f t="shared" si="27"/>
        <v>0.21376062696523118</v>
      </c>
      <c r="L20" s="92">
        <f t="shared" si="28"/>
        <v>-9.251293846178156E-2</v>
      </c>
      <c r="M20" s="247"/>
      <c r="N20" s="249">
        <f t="shared" ref="N20:AI20" si="53">SUM(N21:N25)</f>
        <v>145</v>
      </c>
      <c r="O20" s="249">
        <f t="shared" si="53"/>
        <v>125</v>
      </c>
      <c r="P20" s="249">
        <f t="shared" si="53"/>
        <v>135</v>
      </c>
      <c r="Q20" s="249">
        <f t="shared" si="53"/>
        <v>130</v>
      </c>
      <c r="R20" s="249">
        <f t="shared" si="53"/>
        <v>125</v>
      </c>
      <c r="S20" s="254">
        <f t="shared" si="53"/>
        <v>115</v>
      </c>
      <c r="T20" s="254">
        <f t="shared" si="53"/>
        <v>140</v>
      </c>
      <c r="U20" s="254">
        <f t="shared" si="53"/>
        <v>135</v>
      </c>
      <c r="V20" s="254">
        <f t="shared" si="53"/>
        <v>165</v>
      </c>
      <c r="W20" s="254">
        <f t="shared" si="53"/>
        <v>130</v>
      </c>
      <c r="X20" s="254">
        <f t="shared" si="53"/>
        <v>150</v>
      </c>
      <c r="Y20" s="254">
        <f t="shared" si="53"/>
        <v>135</v>
      </c>
      <c r="Z20" s="254">
        <f t="shared" si="53"/>
        <v>160</v>
      </c>
      <c r="AA20" s="254">
        <f t="shared" si="53"/>
        <v>135</v>
      </c>
      <c r="AB20" s="254">
        <f t="shared" si="53"/>
        <v>145</v>
      </c>
      <c r="AC20" s="254">
        <f t="shared" si="53"/>
        <v>135</v>
      </c>
      <c r="AD20" s="254">
        <f t="shared" si="53"/>
        <v>155</v>
      </c>
      <c r="AE20" s="254">
        <f t="shared" si="53"/>
        <v>135</v>
      </c>
      <c r="AF20" s="254">
        <f t="shared" si="53"/>
        <v>138.49558265144424</v>
      </c>
      <c r="AG20" s="254">
        <f t="shared" si="53"/>
        <v>200.48774859204042</v>
      </c>
      <c r="AH20" s="254">
        <f t="shared" si="53"/>
        <v>161.89193140104905</v>
      </c>
      <c r="AI20" s="254">
        <f t="shared" si="53"/>
        <v>190.96829472564815</v>
      </c>
      <c r="AJ20" s="85"/>
      <c r="AK20" s="85">
        <f t="shared" ref="AK20:AM20" si="54">SUM(AK21:AK25)</f>
        <v>270</v>
      </c>
      <c r="AL20" s="85">
        <f t="shared" si="54"/>
        <v>270</v>
      </c>
      <c r="AM20" s="85">
        <f t="shared" si="54"/>
        <v>265</v>
      </c>
      <c r="AN20" s="85">
        <f>SUM(AN21:AN25)</f>
        <v>240</v>
      </c>
      <c r="AO20" s="85">
        <f>SUM(AO21:AO25)</f>
        <v>275</v>
      </c>
      <c r="AP20" s="85">
        <f t="shared" ref="AP20:AS20" si="55">SUM(AP21:AP25)</f>
        <v>295</v>
      </c>
      <c r="AQ20" s="85">
        <f t="shared" si="55"/>
        <v>285</v>
      </c>
      <c r="AR20" s="85">
        <f t="shared" si="55"/>
        <v>295</v>
      </c>
      <c r="AS20" s="85">
        <f t="shared" si="55"/>
        <v>280</v>
      </c>
      <c r="AT20" s="85">
        <f>SUM(AT21:AT25)</f>
        <v>290</v>
      </c>
      <c r="AU20" s="85">
        <f t="shared" si="23"/>
        <v>338.98333124348466</v>
      </c>
      <c r="AV20" s="85">
        <f t="shared" si="24"/>
        <v>352.86022612669717</v>
      </c>
      <c r="AW20" s="241"/>
      <c r="AX20" s="260" t="s">
        <v>12</v>
      </c>
      <c r="AY20" s="254">
        <f t="shared" si="8"/>
        <v>535</v>
      </c>
      <c r="AZ20" s="254">
        <f t="shared" si="8"/>
        <v>540</v>
      </c>
      <c r="BA20" s="254">
        <f t="shared" si="8"/>
        <v>505</v>
      </c>
      <c r="BB20" s="254">
        <f t="shared" si="8"/>
        <v>560</v>
      </c>
      <c r="BC20" s="254">
        <f t="shared" si="8"/>
        <v>565</v>
      </c>
      <c r="BD20" s="254">
        <f t="shared" si="8"/>
        <v>570</v>
      </c>
      <c r="BE20" s="254">
        <f t="shared" si="8"/>
        <v>691.84355737018177</v>
      </c>
      <c r="BF20" s="254">
        <f>J20</f>
        <v>627.8390769220141</v>
      </c>
      <c r="BG20" s="263">
        <f t="shared" si="38"/>
        <v>0.21376062696523118</v>
      </c>
      <c r="BH20" s="263">
        <f>L20</f>
        <v>-9.251293846178156E-2</v>
      </c>
      <c r="BI20" s="272"/>
      <c r="BJ20" s="254">
        <f t="shared" ref="BJ20:CE20" si="56">N20</f>
        <v>145</v>
      </c>
      <c r="BK20" s="254">
        <f t="shared" si="56"/>
        <v>125</v>
      </c>
      <c r="BL20" s="254">
        <f t="shared" si="56"/>
        <v>135</v>
      </c>
      <c r="BM20" s="254">
        <f t="shared" si="56"/>
        <v>130</v>
      </c>
      <c r="BN20" s="254">
        <f t="shared" si="56"/>
        <v>125</v>
      </c>
      <c r="BO20" s="254">
        <f t="shared" si="56"/>
        <v>115</v>
      </c>
      <c r="BP20" s="254">
        <f t="shared" si="56"/>
        <v>140</v>
      </c>
      <c r="BQ20" s="254">
        <f t="shared" si="56"/>
        <v>135</v>
      </c>
      <c r="BR20" s="254">
        <f t="shared" si="56"/>
        <v>165</v>
      </c>
      <c r="BS20" s="254">
        <f t="shared" si="56"/>
        <v>130</v>
      </c>
      <c r="BT20" s="254">
        <f t="shared" si="56"/>
        <v>150</v>
      </c>
      <c r="BU20" s="254">
        <f t="shared" si="56"/>
        <v>135</v>
      </c>
      <c r="BV20" s="254">
        <f t="shared" si="56"/>
        <v>160</v>
      </c>
      <c r="BW20" s="254">
        <f t="shared" si="56"/>
        <v>135</v>
      </c>
      <c r="BX20" s="254">
        <f t="shared" si="56"/>
        <v>145</v>
      </c>
      <c r="BY20" s="254">
        <f t="shared" si="56"/>
        <v>135</v>
      </c>
      <c r="BZ20" s="254">
        <f t="shared" si="56"/>
        <v>155</v>
      </c>
      <c r="CA20" s="254">
        <f t="shared" si="56"/>
        <v>135</v>
      </c>
      <c r="CB20" s="254">
        <f t="shared" si="56"/>
        <v>138.49558265144424</v>
      </c>
      <c r="CC20" s="254">
        <f t="shared" si="56"/>
        <v>200.48774859204042</v>
      </c>
      <c r="CD20" s="254">
        <f t="shared" si="56"/>
        <v>161.89193140104905</v>
      </c>
      <c r="CE20" s="254">
        <f t="shared" si="56"/>
        <v>190.96829472564815</v>
      </c>
      <c r="CF20" s="265"/>
      <c r="CG20" s="254">
        <f t="shared" ref="CG20:CR20" si="57">AK20</f>
        <v>270</v>
      </c>
      <c r="CH20" s="254">
        <f t="shared" si="57"/>
        <v>270</v>
      </c>
      <c r="CI20" s="254">
        <f t="shared" si="57"/>
        <v>265</v>
      </c>
      <c r="CJ20" s="254">
        <f t="shared" si="57"/>
        <v>240</v>
      </c>
      <c r="CK20" s="254">
        <f t="shared" si="57"/>
        <v>275</v>
      </c>
      <c r="CL20" s="254">
        <f t="shared" si="57"/>
        <v>295</v>
      </c>
      <c r="CM20" s="254">
        <f t="shared" si="57"/>
        <v>285</v>
      </c>
      <c r="CN20" s="254">
        <f t="shared" si="57"/>
        <v>295</v>
      </c>
      <c r="CO20" s="254">
        <f t="shared" si="57"/>
        <v>280</v>
      </c>
      <c r="CP20" s="254">
        <f t="shared" si="57"/>
        <v>290</v>
      </c>
      <c r="CQ20" s="254">
        <f t="shared" si="57"/>
        <v>338.98333124348466</v>
      </c>
      <c r="CR20" s="254">
        <f t="shared" si="57"/>
        <v>352.86022612669717</v>
      </c>
    </row>
    <row r="21" spans="1:96" s="15" customFormat="1" ht="14.25" x14ac:dyDescent="0.2">
      <c r="A21" s="17"/>
      <c r="B21" s="10" t="s">
        <v>15</v>
      </c>
      <c r="C21" s="196">
        <v>55</v>
      </c>
      <c r="D21" s="196">
        <v>55</v>
      </c>
      <c r="E21" s="196">
        <v>50</v>
      </c>
      <c r="F21" s="196">
        <v>50</v>
      </c>
      <c r="G21" s="196">
        <v>50</v>
      </c>
      <c r="H21" s="196">
        <v>50</v>
      </c>
      <c r="I21" s="196">
        <v>77.014946329978741</v>
      </c>
      <c r="J21" s="73">
        <v>117</v>
      </c>
      <c r="K21" s="86">
        <f t="shared" si="27"/>
        <v>0.54029892659957479</v>
      </c>
      <c r="L21" s="86">
        <f t="shared" si="28"/>
        <v>0.51918563311984967</v>
      </c>
      <c r="M21" s="247"/>
      <c r="N21" s="255">
        <v>15</v>
      </c>
      <c r="O21" s="255">
        <v>10</v>
      </c>
      <c r="P21" s="255">
        <v>15</v>
      </c>
      <c r="Q21" s="255">
        <v>15</v>
      </c>
      <c r="R21" s="255">
        <v>10</v>
      </c>
      <c r="S21" s="255">
        <v>10</v>
      </c>
      <c r="T21" s="255">
        <v>15</v>
      </c>
      <c r="U21" s="255">
        <v>10</v>
      </c>
      <c r="V21" s="255">
        <v>15</v>
      </c>
      <c r="W21" s="255">
        <v>10</v>
      </c>
      <c r="X21" s="255">
        <v>15</v>
      </c>
      <c r="Y21" s="255">
        <v>10</v>
      </c>
      <c r="Z21" s="255">
        <v>15</v>
      </c>
      <c r="AA21" s="255">
        <v>10</v>
      </c>
      <c r="AB21" s="255">
        <v>15</v>
      </c>
      <c r="AC21" s="255">
        <v>10</v>
      </c>
      <c r="AD21" s="255">
        <v>15</v>
      </c>
      <c r="AE21" s="255">
        <v>10</v>
      </c>
      <c r="AF21" s="255">
        <v>9.0362369441903034</v>
      </c>
      <c r="AG21" s="255">
        <v>22.659569795262811</v>
      </c>
      <c r="AH21" s="255">
        <v>22.659569795262811</v>
      </c>
      <c r="AI21" s="255">
        <v>22.659569795262811</v>
      </c>
      <c r="AJ21" s="244"/>
      <c r="AK21" s="88">
        <f>D21-AL21</f>
        <v>30</v>
      </c>
      <c r="AL21" s="88">
        <f>SUM(N21:O21)</f>
        <v>25</v>
      </c>
      <c r="AM21" s="88">
        <f>SUM(P21:Q21)</f>
        <v>30</v>
      </c>
      <c r="AN21" s="242">
        <f>SUM(R21:S21)</f>
        <v>20</v>
      </c>
      <c r="AO21" s="88">
        <f>SUM(T21:U21)</f>
        <v>25</v>
      </c>
      <c r="AP21" s="88">
        <f>SUM(V21:W21)</f>
        <v>25</v>
      </c>
      <c r="AQ21" s="88">
        <f>SUM(X21:Y21)</f>
        <v>25</v>
      </c>
      <c r="AR21" s="88">
        <f>SUM(Z21:AA21)</f>
        <v>25</v>
      </c>
      <c r="AS21" s="88">
        <f>SUM(AB21:AC21)</f>
        <v>25</v>
      </c>
      <c r="AT21" s="88">
        <f>SUM(AD21:AE21)</f>
        <v>25</v>
      </c>
      <c r="AU21" s="88">
        <f t="shared" si="23"/>
        <v>31.695806739453115</v>
      </c>
      <c r="AV21" s="88">
        <f t="shared" si="24"/>
        <v>45.319139590525623</v>
      </c>
      <c r="AW21" s="129"/>
      <c r="AX21" s="266" t="s">
        <v>15</v>
      </c>
      <c r="AY21" s="262">
        <f t="shared" si="8"/>
        <v>55</v>
      </c>
      <c r="AZ21" s="262">
        <f t="shared" si="8"/>
        <v>55</v>
      </c>
      <c r="BA21" s="262">
        <f t="shared" si="8"/>
        <v>50</v>
      </c>
      <c r="BB21" s="262">
        <f t="shared" si="8"/>
        <v>50</v>
      </c>
      <c r="BC21" s="262">
        <f t="shared" si="8"/>
        <v>50</v>
      </c>
      <c r="BD21" s="262">
        <f t="shared" si="8"/>
        <v>50</v>
      </c>
      <c r="BE21" s="262">
        <f t="shared" si="8"/>
        <v>77.014946329978741</v>
      </c>
      <c r="BF21" s="262"/>
      <c r="BG21" s="171"/>
      <c r="BH21" s="27"/>
      <c r="BI21" s="270"/>
      <c r="BJ21" s="257"/>
      <c r="BK21" s="257"/>
      <c r="BL21" s="257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57"/>
      <c r="BY21" s="257"/>
      <c r="BZ21" s="257"/>
      <c r="CA21" s="257"/>
      <c r="CB21" s="257"/>
      <c r="CC21" s="257"/>
      <c r="CD21" s="257"/>
      <c r="CE21" s="257"/>
      <c r="CF21" s="271"/>
      <c r="CG21" s="257"/>
      <c r="CH21" s="257"/>
      <c r="CI21" s="257"/>
      <c r="CJ21" s="17"/>
      <c r="CK21" s="17"/>
      <c r="CL21" s="17"/>
      <c r="CM21" s="17"/>
      <c r="CN21" s="17"/>
      <c r="CO21" s="17"/>
      <c r="CP21" s="17"/>
      <c r="CQ21" s="17"/>
      <c r="CR21" s="17"/>
    </row>
    <row r="22" spans="1:96" s="15" customFormat="1" ht="14.25" x14ac:dyDescent="0.2">
      <c r="A22" s="17"/>
      <c r="B22" s="10" t="s">
        <v>16</v>
      </c>
      <c r="C22" s="196">
        <v>110</v>
      </c>
      <c r="D22" s="196">
        <v>105</v>
      </c>
      <c r="E22" s="196">
        <v>75</v>
      </c>
      <c r="F22" s="196">
        <v>110</v>
      </c>
      <c r="G22" s="196">
        <v>115</v>
      </c>
      <c r="H22" s="196">
        <v>110</v>
      </c>
      <c r="I22" s="196">
        <v>125.07036318706687</v>
      </c>
      <c r="J22" s="73">
        <v>126</v>
      </c>
      <c r="K22" s="86">
        <f t="shared" si="27"/>
        <v>0.13700330170060795</v>
      </c>
      <c r="L22" s="86">
        <f t="shared" si="28"/>
        <v>7.432910477302079E-3</v>
      </c>
      <c r="M22" s="247"/>
      <c r="N22" s="255">
        <v>30</v>
      </c>
      <c r="O22" s="255">
        <v>20</v>
      </c>
      <c r="P22" s="255">
        <v>20</v>
      </c>
      <c r="Q22" s="255">
        <v>20</v>
      </c>
      <c r="R22" s="255">
        <v>20</v>
      </c>
      <c r="S22" s="255">
        <v>15</v>
      </c>
      <c r="T22" s="255">
        <v>30</v>
      </c>
      <c r="U22" s="255">
        <v>25</v>
      </c>
      <c r="V22" s="255">
        <v>35</v>
      </c>
      <c r="W22" s="255">
        <v>25</v>
      </c>
      <c r="X22" s="255">
        <v>35</v>
      </c>
      <c r="Y22" s="255">
        <v>25</v>
      </c>
      <c r="Z22" s="255">
        <v>35</v>
      </c>
      <c r="AA22" s="255">
        <v>25</v>
      </c>
      <c r="AB22" s="255">
        <v>30</v>
      </c>
      <c r="AC22" s="255">
        <v>25</v>
      </c>
      <c r="AD22" s="255">
        <v>30</v>
      </c>
      <c r="AE22" s="255">
        <v>25</v>
      </c>
      <c r="AF22" s="255">
        <v>31.267590796766719</v>
      </c>
      <c r="AG22" s="255">
        <v>31.267590796766719</v>
      </c>
      <c r="AH22" s="255">
        <v>31.267590796766719</v>
      </c>
      <c r="AI22" s="255">
        <v>31.267590796766719</v>
      </c>
      <c r="AJ22" s="244"/>
      <c r="AK22" s="88">
        <f>D22-AL22</f>
        <v>55</v>
      </c>
      <c r="AL22" s="88">
        <f>SUM(N22:O22)</f>
        <v>50</v>
      </c>
      <c r="AM22" s="88">
        <f>SUM(P22:Q22)</f>
        <v>40</v>
      </c>
      <c r="AN22" s="88">
        <f>SUM(R22:S22)</f>
        <v>35</v>
      </c>
      <c r="AO22" s="88">
        <f>SUM(T22:U22)</f>
        <v>55</v>
      </c>
      <c r="AP22" s="88">
        <f>SUM(V22:W22)</f>
        <v>60</v>
      </c>
      <c r="AQ22" s="88">
        <f>SUM(X22:Y22)</f>
        <v>60</v>
      </c>
      <c r="AR22" s="88">
        <f>SUM(Z22:AA22)</f>
        <v>60</v>
      </c>
      <c r="AS22" s="88">
        <f>SUM(AB22:AC22)</f>
        <v>55</v>
      </c>
      <c r="AT22" s="88">
        <f>SUM(AD22:AE22)</f>
        <v>55</v>
      </c>
      <c r="AU22" s="88">
        <f t="shared" si="23"/>
        <v>62.535181593533437</v>
      </c>
      <c r="AV22" s="88">
        <f t="shared" si="24"/>
        <v>62.535181593533437</v>
      </c>
      <c r="AW22" s="129"/>
      <c r="AX22" s="266" t="s">
        <v>16</v>
      </c>
      <c r="AY22" s="262">
        <f t="shared" ref="AY22:BE51" si="58">C22</f>
        <v>110</v>
      </c>
      <c r="AZ22" s="262">
        <f t="shared" si="58"/>
        <v>105</v>
      </c>
      <c r="BA22" s="262">
        <f t="shared" si="58"/>
        <v>75</v>
      </c>
      <c r="BB22" s="262">
        <f t="shared" si="58"/>
        <v>110</v>
      </c>
      <c r="BC22" s="262">
        <f t="shared" si="58"/>
        <v>115</v>
      </c>
      <c r="BD22" s="262">
        <f t="shared" si="58"/>
        <v>110</v>
      </c>
      <c r="BE22" s="262">
        <f t="shared" si="58"/>
        <v>125.07036318706687</v>
      </c>
      <c r="BF22" s="262"/>
      <c r="BG22" s="171"/>
      <c r="BH22" s="27"/>
      <c r="BI22" s="57"/>
      <c r="BJ22" s="257"/>
      <c r="BK22" s="257"/>
      <c r="BL22" s="257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57"/>
      <c r="BY22" s="257"/>
      <c r="BZ22" s="257"/>
      <c r="CA22" s="257"/>
      <c r="CB22" s="257"/>
      <c r="CC22" s="257"/>
      <c r="CD22" s="257"/>
      <c r="CE22" s="257"/>
      <c r="CF22" s="271"/>
      <c r="CG22" s="257"/>
      <c r="CH22" s="257"/>
      <c r="CI22" s="257"/>
      <c r="CJ22" s="17"/>
      <c r="CK22" s="17"/>
      <c r="CL22" s="17"/>
      <c r="CM22" s="17"/>
      <c r="CN22" s="17"/>
      <c r="CO22" s="17"/>
      <c r="CP22" s="17"/>
      <c r="CQ22" s="17"/>
      <c r="CR22" s="17"/>
    </row>
    <row r="23" spans="1:96" s="15" customFormat="1" ht="14.25" x14ac:dyDescent="0.2">
      <c r="A23" s="17"/>
      <c r="B23" s="10" t="s">
        <v>17</v>
      </c>
      <c r="C23" s="196">
        <v>10</v>
      </c>
      <c r="D23" s="196">
        <v>10</v>
      </c>
      <c r="E23" s="196">
        <v>10</v>
      </c>
      <c r="F23" s="196">
        <v>15</v>
      </c>
      <c r="G23" s="196">
        <v>15</v>
      </c>
      <c r="H23" s="196">
        <v>15</v>
      </c>
      <c r="I23" s="196">
        <v>66.067551452618346</v>
      </c>
      <c r="J23" s="73">
        <v>64.33609167725966</v>
      </c>
      <c r="K23" s="86" t="str">
        <f t="shared" si="27"/>
        <v>&gt;300%</v>
      </c>
      <c r="L23" s="86">
        <f t="shared" si="28"/>
        <v>-2.6207415551043046E-2</v>
      </c>
      <c r="M23" s="247"/>
      <c r="N23" s="255">
        <v>0</v>
      </c>
      <c r="O23" s="255">
        <v>5</v>
      </c>
      <c r="P23" s="255">
        <v>0</v>
      </c>
      <c r="Q23" s="255">
        <v>5</v>
      </c>
      <c r="R23" s="255">
        <v>0</v>
      </c>
      <c r="S23" s="255">
        <v>5</v>
      </c>
      <c r="T23" s="255">
        <v>5</v>
      </c>
      <c r="U23" s="255">
        <v>5</v>
      </c>
      <c r="V23" s="255">
        <v>5</v>
      </c>
      <c r="W23" s="255">
        <v>5</v>
      </c>
      <c r="X23" s="255">
        <v>5</v>
      </c>
      <c r="Y23" s="255">
        <v>5</v>
      </c>
      <c r="Z23" s="255">
        <v>5</v>
      </c>
      <c r="AA23" s="255">
        <v>5</v>
      </c>
      <c r="AB23" s="255">
        <v>5</v>
      </c>
      <c r="AC23" s="255">
        <v>5</v>
      </c>
      <c r="AD23" s="255">
        <v>5</v>
      </c>
      <c r="AE23" s="255">
        <v>5</v>
      </c>
      <c r="AF23" s="255">
        <v>16.516887863154587</v>
      </c>
      <c r="AG23" s="255">
        <v>16.516887863154587</v>
      </c>
      <c r="AH23" s="255">
        <v>16.516887863154587</v>
      </c>
      <c r="AI23" s="255">
        <v>16.516887863154587</v>
      </c>
      <c r="AJ23" s="244"/>
      <c r="AK23" s="88">
        <f>D23-AL23</f>
        <v>5</v>
      </c>
      <c r="AL23" s="88">
        <f>SUM(N23:O23)</f>
        <v>5</v>
      </c>
      <c r="AM23" s="88">
        <f>SUM(P23:Q23)</f>
        <v>5</v>
      </c>
      <c r="AN23" s="88">
        <f>SUM(R23:S23)</f>
        <v>5</v>
      </c>
      <c r="AO23" s="88">
        <f>SUM(T23:U23)</f>
        <v>10</v>
      </c>
      <c r="AP23" s="88">
        <f>SUM(V23:W23)</f>
        <v>10</v>
      </c>
      <c r="AQ23" s="88">
        <f>SUM(X23:Y23)</f>
        <v>10</v>
      </c>
      <c r="AR23" s="88">
        <f>SUM(Z23:AA23)</f>
        <v>10</v>
      </c>
      <c r="AS23" s="88">
        <f>SUM(AB23:AC23)</f>
        <v>10</v>
      </c>
      <c r="AT23" s="88">
        <f>SUM(AD23:AE23)</f>
        <v>10</v>
      </c>
      <c r="AU23" s="88">
        <f t="shared" si="23"/>
        <v>33.033775726309173</v>
      </c>
      <c r="AV23" s="88">
        <f t="shared" si="24"/>
        <v>33.033775726309173</v>
      </c>
      <c r="AW23" s="129"/>
      <c r="AX23" s="266" t="s">
        <v>17</v>
      </c>
      <c r="AY23" s="262">
        <f t="shared" si="58"/>
        <v>10</v>
      </c>
      <c r="AZ23" s="262">
        <f t="shared" si="58"/>
        <v>10</v>
      </c>
      <c r="BA23" s="262">
        <f t="shared" si="58"/>
        <v>10</v>
      </c>
      <c r="BB23" s="262">
        <f t="shared" si="58"/>
        <v>15</v>
      </c>
      <c r="BC23" s="262">
        <f t="shared" si="58"/>
        <v>15</v>
      </c>
      <c r="BD23" s="262">
        <f t="shared" si="58"/>
        <v>15</v>
      </c>
      <c r="BE23" s="262">
        <f t="shared" si="58"/>
        <v>66.067551452618346</v>
      </c>
      <c r="BF23" s="262"/>
      <c r="BG23" s="171"/>
      <c r="BH23" s="27"/>
      <c r="BI23" s="57"/>
      <c r="BJ23" s="257"/>
      <c r="BK23" s="257"/>
      <c r="BL23" s="257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/>
      <c r="CD23" s="257"/>
      <c r="CE23" s="257"/>
      <c r="CF23" s="271"/>
      <c r="CG23" s="257"/>
      <c r="CH23" s="257"/>
      <c r="CI23" s="257"/>
      <c r="CJ23" s="17"/>
      <c r="CK23" s="17"/>
      <c r="CL23" s="17"/>
      <c r="CM23" s="17"/>
      <c r="CN23" s="17"/>
      <c r="CO23" s="17"/>
      <c r="CP23" s="17"/>
      <c r="CQ23" s="17"/>
      <c r="CR23" s="17"/>
    </row>
    <row r="24" spans="1:96" x14ac:dyDescent="0.25">
      <c r="B24" s="10" t="s">
        <v>18</v>
      </c>
      <c r="C24" s="196">
        <v>195</v>
      </c>
      <c r="D24" s="196">
        <v>215</v>
      </c>
      <c r="E24" s="196">
        <v>230</v>
      </c>
      <c r="F24" s="196">
        <v>225</v>
      </c>
      <c r="G24" s="196">
        <v>215</v>
      </c>
      <c r="H24" s="196">
        <v>215</v>
      </c>
      <c r="I24" s="196">
        <v>219.86631505225523</v>
      </c>
      <c r="J24" s="73">
        <v>116.87832705964887</v>
      </c>
      <c r="K24" s="86">
        <f t="shared" si="27"/>
        <v>2.2634023498861542E-2</v>
      </c>
      <c r="L24" s="86">
        <f t="shared" si="28"/>
        <v>-0.46841185275756952</v>
      </c>
      <c r="M24" s="247"/>
      <c r="N24" s="255">
        <v>60</v>
      </c>
      <c r="O24" s="255">
        <v>50</v>
      </c>
      <c r="P24" s="255">
        <v>65</v>
      </c>
      <c r="Q24" s="255">
        <v>55</v>
      </c>
      <c r="R24" s="255">
        <v>60</v>
      </c>
      <c r="S24" s="255">
        <v>50</v>
      </c>
      <c r="T24" s="255">
        <v>50</v>
      </c>
      <c r="U24" s="255">
        <v>55</v>
      </c>
      <c r="V24" s="255">
        <v>70</v>
      </c>
      <c r="W24" s="255">
        <v>50</v>
      </c>
      <c r="X24" s="255">
        <v>55</v>
      </c>
      <c r="Y24" s="255">
        <v>50</v>
      </c>
      <c r="Z24" s="255">
        <v>60</v>
      </c>
      <c r="AA24" s="255">
        <v>50</v>
      </c>
      <c r="AB24" s="255">
        <v>50</v>
      </c>
      <c r="AC24" s="255">
        <v>50</v>
      </c>
      <c r="AD24" s="255">
        <v>60</v>
      </c>
      <c r="AE24" s="255">
        <v>50</v>
      </c>
      <c r="AF24" s="255">
        <v>32.97982486076986</v>
      </c>
      <c r="AG24" s="255">
        <v>81.348657950293543</v>
      </c>
      <c r="AH24" s="255">
        <v>42.752840759302174</v>
      </c>
      <c r="AI24" s="255">
        <v>62.784991481889669</v>
      </c>
      <c r="AJ24" s="245"/>
      <c r="AK24" s="88">
        <f>D24-AL24</f>
        <v>105</v>
      </c>
      <c r="AL24" s="88">
        <f>SUM(N24:O24)</f>
        <v>110</v>
      </c>
      <c r="AM24" s="88">
        <f>SUM(P24:Q24)</f>
        <v>120</v>
      </c>
      <c r="AN24" s="88">
        <f>SUM(R24:S24)</f>
        <v>110</v>
      </c>
      <c r="AO24" s="88">
        <f>SUM(T24:U24)</f>
        <v>105</v>
      </c>
      <c r="AP24" s="88">
        <f>SUM(V24:W24)</f>
        <v>120</v>
      </c>
      <c r="AQ24" s="88">
        <f>SUM(X24:Y24)</f>
        <v>105</v>
      </c>
      <c r="AR24" s="88">
        <f>SUM(Z24:AA24)</f>
        <v>110</v>
      </c>
      <c r="AS24" s="88">
        <f>SUM(AB24:AC24)</f>
        <v>100</v>
      </c>
      <c r="AT24" s="88">
        <f>SUM(AD24:AE24)</f>
        <v>110</v>
      </c>
      <c r="AU24" s="88">
        <f t="shared" si="23"/>
        <v>114.3284828110634</v>
      </c>
      <c r="AV24" s="88">
        <f t="shared" si="24"/>
        <v>105.53783224119184</v>
      </c>
      <c r="AW24" s="241"/>
      <c r="AX24" s="266" t="s">
        <v>18</v>
      </c>
      <c r="AY24" s="262">
        <f t="shared" si="58"/>
        <v>195</v>
      </c>
      <c r="AZ24" s="262">
        <f t="shared" si="58"/>
        <v>215</v>
      </c>
      <c r="BA24" s="262">
        <f t="shared" si="58"/>
        <v>230</v>
      </c>
      <c r="BB24" s="262">
        <f t="shared" si="58"/>
        <v>225</v>
      </c>
      <c r="BC24" s="262">
        <f t="shared" si="58"/>
        <v>215</v>
      </c>
      <c r="BD24" s="262">
        <f t="shared" si="58"/>
        <v>215</v>
      </c>
      <c r="BE24" s="262">
        <f t="shared" si="58"/>
        <v>219.86631505225523</v>
      </c>
      <c r="BF24" s="262"/>
      <c r="BG24" s="171"/>
      <c r="BH24" s="27"/>
      <c r="BI24" s="253"/>
      <c r="BJ24" s="257"/>
      <c r="BK24" s="257"/>
      <c r="BL24" s="257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57"/>
      <c r="BY24" s="257"/>
      <c r="BZ24" s="257"/>
      <c r="CA24" s="257"/>
      <c r="CB24" s="257"/>
      <c r="CC24" s="257"/>
      <c r="CD24" s="257"/>
      <c r="CE24" s="257"/>
      <c r="CF24" s="267"/>
      <c r="CG24" s="257"/>
      <c r="CH24" s="257"/>
      <c r="CI24" s="257"/>
    </row>
    <row r="25" spans="1:96" x14ac:dyDescent="0.25">
      <c r="B25" s="54" t="s">
        <v>19</v>
      </c>
      <c r="C25" s="250">
        <v>165</v>
      </c>
      <c r="D25" s="250">
        <v>155</v>
      </c>
      <c r="E25" s="250">
        <v>140</v>
      </c>
      <c r="F25" s="250">
        <v>160</v>
      </c>
      <c r="G25" s="250">
        <v>170</v>
      </c>
      <c r="H25" s="250">
        <v>180</v>
      </c>
      <c r="I25" s="250">
        <v>203.82438134826262</v>
      </c>
      <c r="J25" s="89">
        <v>203.6246581851056</v>
      </c>
      <c r="K25" s="90">
        <f t="shared" si="27"/>
        <v>0.13235767415701455</v>
      </c>
      <c r="L25" s="90">
        <f t="shared" si="28"/>
        <v>-9.7987866729133937E-4</v>
      </c>
      <c r="M25" s="247"/>
      <c r="N25" s="256">
        <v>40</v>
      </c>
      <c r="O25" s="256">
        <v>40</v>
      </c>
      <c r="P25" s="256">
        <v>35</v>
      </c>
      <c r="Q25" s="256">
        <v>35</v>
      </c>
      <c r="R25" s="256">
        <v>35</v>
      </c>
      <c r="S25" s="256">
        <v>35</v>
      </c>
      <c r="T25" s="256">
        <v>40</v>
      </c>
      <c r="U25" s="256">
        <v>40</v>
      </c>
      <c r="V25" s="256">
        <v>40</v>
      </c>
      <c r="W25" s="256">
        <v>40</v>
      </c>
      <c r="X25" s="256">
        <v>40</v>
      </c>
      <c r="Y25" s="256">
        <v>45</v>
      </c>
      <c r="Z25" s="256">
        <v>45</v>
      </c>
      <c r="AA25" s="256">
        <v>45</v>
      </c>
      <c r="AB25" s="256">
        <v>45</v>
      </c>
      <c r="AC25" s="256">
        <v>45</v>
      </c>
      <c r="AD25" s="256">
        <v>45</v>
      </c>
      <c r="AE25" s="256">
        <v>45</v>
      </c>
      <c r="AF25" s="256">
        <v>48.695042186562759</v>
      </c>
      <c r="AG25" s="256">
        <v>48.695042186562759</v>
      </c>
      <c r="AH25" s="256">
        <v>48.695042186562759</v>
      </c>
      <c r="AI25" s="256">
        <v>57.739254788574357</v>
      </c>
      <c r="AJ25" s="242"/>
      <c r="AK25" s="91">
        <f>D25-AL25</f>
        <v>75</v>
      </c>
      <c r="AL25" s="91">
        <f>SUM(N25:O25)</f>
        <v>80</v>
      </c>
      <c r="AM25" s="91">
        <f>SUM(P25:Q25)</f>
        <v>70</v>
      </c>
      <c r="AN25" s="91">
        <f>SUM(R25:S25)</f>
        <v>70</v>
      </c>
      <c r="AO25" s="91">
        <f>SUM(T25:U25)</f>
        <v>80</v>
      </c>
      <c r="AP25" s="91">
        <f>SUM(V25:W25)</f>
        <v>80</v>
      </c>
      <c r="AQ25" s="91">
        <f>SUM(X25:Y25)</f>
        <v>85</v>
      </c>
      <c r="AR25" s="91">
        <f>SUM(Z25:AA25)</f>
        <v>90</v>
      </c>
      <c r="AS25" s="91">
        <f>SUM(AB25:AC25)</f>
        <v>90</v>
      </c>
      <c r="AT25" s="91">
        <f>SUM(AD25:AE25)</f>
        <v>90</v>
      </c>
      <c r="AU25" s="91">
        <f t="shared" si="23"/>
        <v>97.390084373125518</v>
      </c>
      <c r="AV25" s="91">
        <f t="shared" si="24"/>
        <v>106.43429697513712</v>
      </c>
      <c r="AW25" s="241"/>
      <c r="AX25" s="54" t="s">
        <v>19</v>
      </c>
      <c r="AY25" s="56">
        <f t="shared" si="58"/>
        <v>165</v>
      </c>
      <c r="AZ25" s="56">
        <f t="shared" si="58"/>
        <v>155</v>
      </c>
      <c r="BA25" s="56">
        <f t="shared" si="58"/>
        <v>140</v>
      </c>
      <c r="BB25" s="56">
        <f t="shared" si="58"/>
        <v>160</v>
      </c>
      <c r="BC25" s="56">
        <f t="shared" si="58"/>
        <v>170</v>
      </c>
      <c r="BD25" s="56">
        <f t="shared" si="58"/>
        <v>180</v>
      </c>
      <c r="BE25" s="56">
        <f t="shared" si="58"/>
        <v>203.82438134826262</v>
      </c>
      <c r="BF25" s="56"/>
      <c r="BG25" s="172"/>
      <c r="BH25" s="31"/>
      <c r="BI25" s="253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269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</row>
    <row r="26" spans="1:96" x14ac:dyDescent="0.25">
      <c r="B26" s="21" t="s">
        <v>13</v>
      </c>
      <c r="C26" s="249">
        <f>SUM(C27:C31)</f>
        <v>50</v>
      </c>
      <c r="D26" s="249">
        <f t="shared" ref="D26:I26" si="59">SUM(D27:D31)</f>
        <v>65</v>
      </c>
      <c r="E26" s="249">
        <f t="shared" si="59"/>
        <v>205</v>
      </c>
      <c r="F26" s="249">
        <f t="shared" si="59"/>
        <v>215</v>
      </c>
      <c r="G26" s="249">
        <f t="shared" si="59"/>
        <v>100</v>
      </c>
      <c r="H26" s="249">
        <f t="shared" si="59"/>
        <v>235</v>
      </c>
      <c r="I26" s="249">
        <f t="shared" si="59"/>
        <v>218.82799632930983</v>
      </c>
      <c r="J26" s="85">
        <f t="shared" ref="J26" si="60">SUM(J27:J31)</f>
        <v>186.23249250152099</v>
      </c>
      <c r="K26" s="92">
        <f t="shared" si="27"/>
        <v>-6.8817036896553926E-2</v>
      </c>
      <c r="L26" s="92">
        <f t="shared" si="28"/>
        <v>-0.14895490693401275</v>
      </c>
      <c r="M26" s="247"/>
      <c r="N26" s="249">
        <f t="shared" ref="N26:AI26" si="61">SUM(N27:N31)</f>
        <v>15</v>
      </c>
      <c r="O26" s="249">
        <f t="shared" si="61"/>
        <v>15</v>
      </c>
      <c r="P26" s="249">
        <f t="shared" si="61"/>
        <v>55</v>
      </c>
      <c r="Q26" s="249">
        <f t="shared" si="61"/>
        <v>50</v>
      </c>
      <c r="R26" s="249">
        <f t="shared" si="61"/>
        <v>50</v>
      </c>
      <c r="S26" s="254">
        <f t="shared" si="61"/>
        <v>50</v>
      </c>
      <c r="T26" s="254">
        <f t="shared" si="61"/>
        <v>55</v>
      </c>
      <c r="U26" s="254">
        <f t="shared" si="61"/>
        <v>60</v>
      </c>
      <c r="V26" s="254">
        <f t="shared" si="61"/>
        <v>55</v>
      </c>
      <c r="W26" s="254">
        <f t="shared" si="61"/>
        <v>55</v>
      </c>
      <c r="X26" s="254">
        <f t="shared" si="61"/>
        <v>35</v>
      </c>
      <c r="Y26" s="254">
        <f t="shared" si="61"/>
        <v>15</v>
      </c>
      <c r="Z26" s="254">
        <f t="shared" si="61"/>
        <v>25</v>
      </c>
      <c r="AA26" s="254">
        <f t="shared" si="61"/>
        <v>25</v>
      </c>
      <c r="AB26" s="254">
        <f t="shared" si="61"/>
        <v>55</v>
      </c>
      <c r="AC26" s="254">
        <f t="shared" si="61"/>
        <v>55</v>
      </c>
      <c r="AD26" s="254">
        <f t="shared" si="61"/>
        <v>55</v>
      </c>
      <c r="AE26" s="254">
        <f t="shared" si="61"/>
        <v>55</v>
      </c>
      <c r="AF26" s="254">
        <f t="shared" si="61"/>
        <v>54.706999082327457</v>
      </c>
      <c r="AG26" s="254">
        <f t="shared" si="61"/>
        <v>54.706999082327457</v>
      </c>
      <c r="AH26" s="254">
        <f t="shared" si="61"/>
        <v>54.706999082327457</v>
      </c>
      <c r="AI26" s="254">
        <f t="shared" si="61"/>
        <v>54.706999082327457</v>
      </c>
      <c r="AJ26" s="243"/>
      <c r="AK26" s="85">
        <f t="shared" ref="AK26:AM26" si="62">SUM(AK27:AK31)</f>
        <v>35</v>
      </c>
      <c r="AL26" s="85">
        <f t="shared" si="62"/>
        <v>30</v>
      </c>
      <c r="AM26" s="85">
        <f t="shared" si="62"/>
        <v>105</v>
      </c>
      <c r="AN26" s="85">
        <f>SUM(AN27:AN31)</f>
        <v>100</v>
      </c>
      <c r="AO26" s="85">
        <f>SUM(AO27:AO31)</f>
        <v>115</v>
      </c>
      <c r="AP26" s="85">
        <f t="shared" ref="AP26:AS26" si="63">SUM(AP27:AP31)</f>
        <v>110</v>
      </c>
      <c r="AQ26" s="85">
        <f t="shared" si="63"/>
        <v>50</v>
      </c>
      <c r="AR26" s="85">
        <f t="shared" si="63"/>
        <v>50</v>
      </c>
      <c r="AS26" s="85">
        <f t="shared" si="63"/>
        <v>110</v>
      </c>
      <c r="AT26" s="85">
        <f>SUM(AT27:AT31)</f>
        <v>110</v>
      </c>
      <c r="AU26" s="85">
        <f t="shared" si="23"/>
        <v>109.41399816465491</v>
      </c>
      <c r="AV26" s="85">
        <f t="shared" si="24"/>
        <v>109.41399816465491</v>
      </c>
      <c r="AW26" s="241"/>
      <c r="AX26" s="260" t="s">
        <v>13</v>
      </c>
      <c r="AY26" s="254">
        <f t="shared" si="58"/>
        <v>50</v>
      </c>
      <c r="AZ26" s="254">
        <f t="shared" si="58"/>
        <v>65</v>
      </c>
      <c r="BA26" s="254">
        <f t="shared" si="58"/>
        <v>205</v>
      </c>
      <c r="BB26" s="254">
        <f t="shared" si="58"/>
        <v>215</v>
      </c>
      <c r="BC26" s="254">
        <f t="shared" si="58"/>
        <v>100</v>
      </c>
      <c r="BD26" s="254">
        <f t="shared" si="58"/>
        <v>235</v>
      </c>
      <c r="BE26" s="254">
        <f t="shared" si="58"/>
        <v>218.82799632930983</v>
      </c>
      <c r="BF26" s="254">
        <f>J26</f>
        <v>186.23249250152099</v>
      </c>
      <c r="BG26" s="263">
        <f t="shared" si="38"/>
        <v>-6.8817036896553926E-2</v>
      </c>
      <c r="BH26" s="263">
        <f>L26</f>
        <v>-0.14895490693401275</v>
      </c>
      <c r="BI26" s="272"/>
      <c r="BJ26" s="254">
        <f t="shared" ref="BJ26:CE26" si="64">N26</f>
        <v>15</v>
      </c>
      <c r="BK26" s="254">
        <f t="shared" si="64"/>
        <v>15</v>
      </c>
      <c r="BL26" s="254">
        <f t="shared" si="64"/>
        <v>55</v>
      </c>
      <c r="BM26" s="254">
        <f t="shared" si="64"/>
        <v>50</v>
      </c>
      <c r="BN26" s="254">
        <f t="shared" si="64"/>
        <v>50</v>
      </c>
      <c r="BO26" s="254">
        <f t="shared" si="64"/>
        <v>50</v>
      </c>
      <c r="BP26" s="254">
        <f t="shared" si="64"/>
        <v>55</v>
      </c>
      <c r="BQ26" s="254">
        <f t="shared" si="64"/>
        <v>60</v>
      </c>
      <c r="BR26" s="254">
        <f t="shared" si="64"/>
        <v>55</v>
      </c>
      <c r="BS26" s="254">
        <f t="shared" si="64"/>
        <v>55</v>
      </c>
      <c r="BT26" s="254">
        <f t="shared" si="64"/>
        <v>35</v>
      </c>
      <c r="BU26" s="254">
        <f t="shared" si="64"/>
        <v>15</v>
      </c>
      <c r="BV26" s="254">
        <f t="shared" si="64"/>
        <v>25</v>
      </c>
      <c r="BW26" s="254">
        <f t="shared" si="64"/>
        <v>25</v>
      </c>
      <c r="BX26" s="254">
        <f t="shared" si="64"/>
        <v>55</v>
      </c>
      <c r="BY26" s="254">
        <f t="shared" si="64"/>
        <v>55</v>
      </c>
      <c r="BZ26" s="254">
        <f t="shared" si="64"/>
        <v>55</v>
      </c>
      <c r="CA26" s="254">
        <f t="shared" si="64"/>
        <v>55</v>
      </c>
      <c r="CB26" s="254">
        <f t="shared" si="64"/>
        <v>54.706999082327457</v>
      </c>
      <c r="CC26" s="254">
        <f t="shared" si="64"/>
        <v>54.706999082327457</v>
      </c>
      <c r="CD26" s="254">
        <f t="shared" si="64"/>
        <v>54.706999082327457</v>
      </c>
      <c r="CE26" s="254">
        <f t="shared" si="64"/>
        <v>54.706999082327457</v>
      </c>
      <c r="CF26" s="265"/>
      <c r="CG26" s="254">
        <f t="shared" ref="CG26:CR26" si="65">AK26</f>
        <v>35</v>
      </c>
      <c r="CH26" s="254">
        <f t="shared" si="65"/>
        <v>30</v>
      </c>
      <c r="CI26" s="254">
        <f t="shared" si="65"/>
        <v>105</v>
      </c>
      <c r="CJ26" s="254">
        <f t="shared" si="65"/>
        <v>100</v>
      </c>
      <c r="CK26" s="254">
        <f t="shared" si="65"/>
        <v>115</v>
      </c>
      <c r="CL26" s="254">
        <f t="shared" si="65"/>
        <v>110</v>
      </c>
      <c r="CM26" s="254">
        <f t="shared" si="65"/>
        <v>50</v>
      </c>
      <c r="CN26" s="254">
        <f t="shared" si="65"/>
        <v>50</v>
      </c>
      <c r="CO26" s="254">
        <f t="shared" si="65"/>
        <v>110</v>
      </c>
      <c r="CP26" s="254">
        <f t="shared" si="65"/>
        <v>110</v>
      </c>
      <c r="CQ26" s="254">
        <f t="shared" si="65"/>
        <v>109.41399816465491</v>
      </c>
      <c r="CR26" s="254">
        <f t="shared" si="65"/>
        <v>109.41399816465491</v>
      </c>
    </row>
    <row r="27" spans="1:96" s="15" customFormat="1" ht="14.25" x14ac:dyDescent="0.2">
      <c r="A27" s="17"/>
      <c r="B27" s="10" t="s">
        <v>15</v>
      </c>
      <c r="C27" s="196">
        <v>40</v>
      </c>
      <c r="D27" s="196">
        <v>25</v>
      </c>
      <c r="E27" s="196">
        <v>-25</v>
      </c>
      <c r="F27" s="196">
        <v>90</v>
      </c>
      <c r="G27" s="196">
        <v>55</v>
      </c>
      <c r="H27" s="196">
        <v>55</v>
      </c>
      <c r="I27" s="196">
        <v>29.756842744181988</v>
      </c>
      <c r="J27" s="73">
        <v>58</v>
      </c>
      <c r="K27" s="86">
        <f t="shared" si="27"/>
        <v>-0.45896649556032748</v>
      </c>
      <c r="L27" s="86">
        <f t="shared" si="28"/>
        <v>0.94913151568608778</v>
      </c>
      <c r="M27" s="247"/>
      <c r="N27" s="255">
        <v>5</v>
      </c>
      <c r="O27" s="255">
        <v>5</v>
      </c>
      <c r="P27" s="255">
        <v>-5</v>
      </c>
      <c r="Q27" s="255">
        <v>-5</v>
      </c>
      <c r="R27" s="255">
        <v>-5</v>
      </c>
      <c r="S27" s="255">
        <v>-5</v>
      </c>
      <c r="T27" s="255">
        <v>20</v>
      </c>
      <c r="U27" s="255">
        <v>25</v>
      </c>
      <c r="V27" s="255">
        <v>20</v>
      </c>
      <c r="W27" s="255">
        <v>20</v>
      </c>
      <c r="X27" s="255">
        <v>15</v>
      </c>
      <c r="Y27" s="255">
        <v>15</v>
      </c>
      <c r="Z27" s="255">
        <v>15</v>
      </c>
      <c r="AA27" s="255">
        <v>15</v>
      </c>
      <c r="AB27" s="255">
        <v>15</v>
      </c>
      <c r="AC27" s="255">
        <v>15</v>
      </c>
      <c r="AD27" s="255">
        <v>15</v>
      </c>
      <c r="AE27" s="255">
        <v>15</v>
      </c>
      <c r="AF27" s="255">
        <v>7.439210686045497</v>
      </c>
      <c r="AG27" s="255">
        <v>7.439210686045497</v>
      </c>
      <c r="AH27" s="255">
        <v>7.439210686045497</v>
      </c>
      <c r="AI27" s="255">
        <v>7.439210686045497</v>
      </c>
      <c r="AJ27" s="148"/>
      <c r="AK27" s="88">
        <f>D27-AL27</f>
        <v>15</v>
      </c>
      <c r="AL27" s="88">
        <f>SUM(N27:O27)</f>
        <v>10</v>
      </c>
      <c r="AM27" s="88">
        <f>SUM(P27:Q27)</f>
        <v>-10</v>
      </c>
      <c r="AN27" s="242">
        <f>SUM(R27:S27)</f>
        <v>-10</v>
      </c>
      <c r="AO27" s="88">
        <f>SUM(T27:U27)</f>
        <v>45</v>
      </c>
      <c r="AP27" s="88">
        <f>SUM(V27:W27)</f>
        <v>40</v>
      </c>
      <c r="AQ27" s="88">
        <f>SUM(X27:Y27)</f>
        <v>30</v>
      </c>
      <c r="AR27" s="88">
        <f>SUM(Z27:AA27)</f>
        <v>30</v>
      </c>
      <c r="AS27" s="88">
        <f>SUM(AB27:AC27)</f>
        <v>30</v>
      </c>
      <c r="AT27" s="88">
        <f>SUM(AD27:AE27)</f>
        <v>30</v>
      </c>
      <c r="AU27" s="88">
        <f t="shared" si="23"/>
        <v>14.878421372090994</v>
      </c>
      <c r="AV27" s="88">
        <f t="shared" si="24"/>
        <v>14.878421372090994</v>
      </c>
      <c r="AW27" s="129"/>
      <c r="AX27" s="266" t="s">
        <v>15</v>
      </c>
      <c r="AY27" s="262">
        <f t="shared" si="58"/>
        <v>40</v>
      </c>
      <c r="AZ27" s="262">
        <f t="shared" si="58"/>
        <v>25</v>
      </c>
      <c r="BA27" s="262">
        <f t="shared" si="58"/>
        <v>-25</v>
      </c>
      <c r="BB27" s="262">
        <f t="shared" si="58"/>
        <v>90</v>
      </c>
      <c r="BC27" s="262">
        <f t="shared" si="58"/>
        <v>55</v>
      </c>
      <c r="BD27" s="262">
        <f t="shared" si="58"/>
        <v>55</v>
      </c>
      <c r="BE27" s="262">
        <f t="shared" si="58"/>
        <v>29.756842744181988</v>
      </c>
      <c r="BF27" s="262"/>
      <c r="BG27" s="171"/>
      <c r="BH27" s="27"/>
      <c r="BI27" s="270"/>
      <c r="BJ27" s="257"/>
      <c r="BK27" s="257"/>
      <c r="BL27" s="257"/>
      <c r="BM27" s="257"/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57"/>
      <c r="BY27" s="257"/>
      <c r="BZ27" s="257"/>
      <c r="CA27" s="257"/>
      <c r="CB27" s="257"/>
      <c r="CC27" s="257"/>
      <c r="CD27" s="257"/>
      <c r="CE27" s="257"/>
      <c r="CF27" s="99"/>
      <c r="CG27" s="262"/>
      <c r="CH27" s="262"/>
      <c r="CI27" s="262"/>
      <c r="CJ27" s="17"/>
      <c r="CK27" s="17"/>
      <c r="CL27" s="17"/>
      <c r="CM27" s="17"/>
      <c r="CN27" s="17"/>
      <c r="CO27" s="17"/>
      <c r="CP27" s="17"/>
      <c r="CQ27" s="17"/>
      <c r="CR27" s="17"/>
    </row>
    <row r="28" spans="1:96" s="15" customFormat="1" ht="14.25" x14ac:dyDescent="0.2">
      <c r="A28" s="17"/>
      <c r="B28" s="10" t="s">
        <v>16</v>
      </c>
      <c r="C28" s="196">
        <v>-45</v>
      </c>
      <c r="D28" s="196">
        <v>-15</v>
      </c>
      <c r="E28" s="196">
        <v>70</v>
      </c>
      <c r="F28" s="196">
        <v>10</v>
      </c>
      <c r="G28" s="196">
        <v>5</v>
      </c>
      <c r="H28" s="196">
        <v>20</v>
      </c>
      <c r="I28" s="196">
        <v>13.816563051472052</v>
      </c>
      <c r="J28" s="73">
        <v>27</v>
      </c>
      <c r="K28" s="86">
        <f t="shared" si="27"/>
        <v>-0.30917184742639742</v>
      </c>
      <c r="L28" s="86">
        <f t="shared" si="28"/>
        <v>0.95417629546613991</v>
      </c>
      <c r="M28" s="247"/>
      <c r="N28" s="255">
        <v>-5</v>
      </c>
      <c r="O28" s="255">
        <v>-5</v>
      </c>
      <c r="P28" s="255">
        <v>20</v>
      </c>
      <c r="Q28" s="255">
        <v>20</v>
      </c>
      <c r="R28" s="255">
        <v>20</v>
      </c>
      <c r="S28" s="255">
        <v>20</v>
      </c>
      <c r="T28" s="255">
        <v>5</v>
      </c>
      <c r="U28" s="255">
        <v>5</v>
      </c>
      <c r="V28" s="255">
        <v>5</v>
      </c>
      <c r="W28" s="255">
        <v>5</v>
      </c>
      <c r="X28" s="255">
        <v>0</v>
      </c>
      <c r="Y28" s="255">
        <v>0</v>
      </c>
      <c r="Z28" s="255">
        <v>0</v>
      </c>
      <c r="AA28" s="255">
        <v>0</v>
      </c>
      <c r="AB28" s="255">
        <v>5</v>
      </c>
      <c r="AC28" s="255">
        <v>5</v>
      </c>
      <c r="AD28" s="255">
        <v>5</v>
      </c>
      <c r="AE28" s="255">
        <v>5</v>
      </c>
      <c r="AF28" s="255">
        <v>3.454140762868013</v>
      </c>
      <c r="AG28" s="255">
        <v>3.454140762868013</v>
      </c>
      <c r="AH28" s="255">
        <v>3.454140762868013</v>
      </c>
      <c r="AI28" s="255">
        <v>3.454140762868013</v>
      </c>
      <c r="AJ28" s="148"/>
      <c r="AK28" s="88">
        <f>D28-AL28</f>
        <v>-5</v>
      </c>
      <c r="AL28" s="88">
        <f>SUM(N28:O28)</f>
        <v>-10</v>
      </c>
      <c r="AM28" s="88">
        <f>SUM(P28:Q28)</f>
        <v>40</v>
      </c>
      <c r="AN28" s="88">
        <f>SUM(R28:S28)</f>
        <v>40</v>
      </c>
      <c r="AO28" s="88">
        <f>SUM(T28:U28)</f>
        <v>10</v>
      </c>
      <c r="AP28" s="88">
        <f>SUM(V28:W28)</f>
        <v>10</v>
      </c>
      <c r="AQ28" s="88">
        <f>SUM(X28:Y28)</f>
        <v>0</v>
      </c>
      <c r="AR28" s="88">
        <f>SUM(Z28:AA28)</f>
        <v>0</v>
      </c>
      <c r="AS28" s="88">
        <f>SUM(AB28:AC28)</f>
        <v>10</v>
      </c>
      <c r="AT28" s="88">
        <f>SUM(AD28:AE28)</f>
        <v>10</v>
      </c>
      <c r="AU28" s="88">
        <f t="shared" si="23"/>
        <v>6.9082815257360259</v>
      </c>
      <c r="AV28" s="88">
        <f t="shared" si="24"/>
        <v>6.9082815257360259</v>
      </c>
      <c r="AW28" s="129"/>
      <c r="AX28" s="266" t="s">
        <v>16</v>
      </c>
      <c r="AY28" s="262">
        <f t="shared" si="58"/>
        <v>-45</v>
      </c>
      <c r="AZ28" s="262">
        <f t="shared" si="58"/>
        <v>-15</v>
      </c>
      <c r="BA28" s="262">
        <f t="shared" si="58"/>
        <v>70</v>
      </c>
      <c r="BB28" s="262">
        <f t="shared" si="58"/>
        <v>10</v>
      </c>
      <c r="BC28" s="262">
        <f t="shared" si="58"/>
        <v>5</v>
      </c>
      <c r="BD28" s="262">
        <f t="shared" si="58"/>
        <v>20</v>
      </c>
      <c r="BE28" s="262">
        <f t="shared" si="58"/>
        <v>13.816563051472052</v>
      </c>
      <c r="BF28" s="262"/>
      <c r="BG28" s="171"/>
      <c r="BH28" s="27"/>
      <c r="BI28" s="270"/>
      <c r="BJ28" s="257"/>
      <c r="BK28" s="257"/>
      <c r="BL28" s="257"/>
      <c r="BM28" s="257"/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57"/>
      <c r="BY28" s="257"/>
      <c r="BZ28" s="257"/>
      <c r="CA28" s="257"/>
      <c r="CB28" s="257"/>
      <c r="CC28" s="257"/>
      <c r="CD28" s="257"/>
      <c r="CE28" s="257"/>
      <c r="CF28" s="99"/>
      <c r="CG28" s="262"/>
      <c r="CH28" s="262"/>
      <c r="CI28" s="262"/>
      <c r="CJ28" s="17"/>
      <c r="CK28" s="17"/>
      <c r="CL28" s="17"/>
      <c r="CM28" s="17"/>
      <c r="CN28" s="17"/>
      <c r="CO28" s="17"/>
      <c r="CP28" s="17"/>
      <c r="CQ28" s="17"/>
      <c r="CR28" s="17"/>
    </row>
    <row r="29" spans="1:96" s="15" customFormat="1" ht="14.25" x14ac:dyDescent="0.2">
      <c r="A29" s="17"/>
      <c r="B29" s="10" t="s">
        <v>17</v>
      </c>
      <c r="C29" s="196">
        <v>10</v>
      </c>
      <c r="D29" s="196">
        <v>-35</v>
      </c>
      <c r="E29" s="196">
        <v>5</v>
      </c>
      <c r="F29" s="196">
        <v>0</v>
      </c>
      <c r="G29" s="196">
        <v>-40</v>
      </c>
      <c r="H29" s="196">
        <v>5</v>
      </c>
      <c r="I29" s="196">
        <v>6.5179416857432164</v>
      </c>
      <c r="J29" s="73">
        <v>6.5179416857432164</v>
      </c>
      <c r="K29" s="86">
        <f t="shared" si="27"/>
        <v>0.30358833714864331</v>
      </c>
      <c r="L29" s="86">
        <f t="shared" si="28"/>
        <v>0</v>
      </c>
      <c r="M29" s="247"/>
      <c r="N29" s="255">
        <v>-10</v>
      </c>
      <c r="O29" s="255">
        <v>-10</v>
      </c>
      <c r="P29" s="255">
        <v>0</v>
      </c>
      <c r="Q29" s="255">
        <v>0</v>
      </c>
      <c r="R29" s="255">
        <v>0</v>
      </c>
      <c r="S29" s="255">
        <v>0</v>
      </c>
      <c r="T29" s="255">
        <v>0</v>
      </c>
      <c r="U29" s="255">
        <v>0</v>
      </c>
      <c r="V29" s="255">
        <v>0</v>
      </c>
      <c r="W29" s="255">
        <v>0</v>
      </c>
      <c r="X29" s="255">
        <v>0</v>
      </c>
      <c r="Y29" s="255">
        <v>-20</v>
      </c>
      <c r="Z29" s="255">
        <v>-10</v>
      </c>
      <c r="AA29" s="255">
        <v>-10</v>
      </c>
      <c r="AB29" s="255">
        <v>0</v>
      </c>
      <c r="AC29" s="255">
        <v>0</v>
      </c>
      <c r="AD29" s="255">
        <v>0</v>
      </c>
      <c r="AE29" s="255">
        <v>0</v>
      </c>
      <c r="AF29" s="255">
        <v>1.6294854214358041</v>
      </c>
      <c r="AG29" s="255">
        <v>1.6294854214358041</v>
      </c>
      <c r="AH29" s="255">
        <v>1.6294854214358041</v>
      </c>
      <c r="AI29" s="255">
        <v>1.6294854214358041</v>
      </c>
      <c r="AJ29" s="148"/>
      <c r="AK29" s="88">
        <f>D29-AL29</f>
        <v>-15</v>
      </c>
      <c r="AL29" s="88">
        <f>SUM(N29:O29)</f>
        <v>-20</v>
      </c>
      <c r="AM29" s="88">
        <f>SUM(P29:Q29)</f>
        <v>0</v>
      </c>
      <c r="AN29" s="88">
        <f>SUM(R29:S29)</f>
        <v>0</v>
      </c>
      <c r="AO29" s="88">
        <f>SUM(T29:U29)</f>
        <v>0</v>
      </c>
      <c r="AP29" s="88">
        <f>SUM(V29:W29)</f>
        <v>0</v>
      </c>
      <c r="AQ29" s="88">
        <f>SUM(X29:Y29)</f>
        <v>-20</v>
      </c>
      <c r="AR29" s="88">
        <f>SUM(Z29:AA29)</f>
        <v>-20</v>
      </c>
      <c r="AS29" s="88">
        <f>SUM(AB29:AC29)</f>
        <v>0</v>
      </c>
      <c r="AT29" s="88">
        <f>SUM(AD29:AE29)</f>
        <v>0</v>
      </c>
      <c r="AU29" s="88">
        <f t="shared" si="23"/>
        <v>3.2589708428716082</v>
      </c>
      <c r="AV29" s="88">
        <f t="shared" si="24"/>
        <v>3.2589708428716082</v>
      </c>
      <c r="AW29" s="129"/>
      <c r="AX29" s="266" t="s">
        <v>17</v>
      </c>
      <c r="AY29" s="262">
        <f t="shared" si="58"/>
        <v>10</v>
      </c>
      <c r="AZ29" s="262">
        <f t="shared" si="58"/>
        <v>-35</v>
      </c>
      <c r="BA29" s="262">
        <f t="shared" si="58"/>
        <v>5</v>
      </c>
      <c r="BB29" s="262">
        <f t="shared" si="58"/>
        <v>0</v>
      </c>
      <c r="BC29" s="262">
        <f t="shared" si="58"/>
        <v>-40</v>
      </c>
      <c r="BD29" s="262">
        <f t="shared" si="58"/>
        <v>5</v>
      </c>
      <c r="BE29" s="262">
        <f t="shared" si="58"/>
        <v>6.5179416857432164</v>
      </c>
      <c r="BF29" s="262"/>
      <c r="BG29" s="171"/>
      <c r="BH29" s="27"/>
      <c r="BI29" s="270"/>
      <c r="BJ29" s="257"/>
      <c r="BK29" s="257"/>
      <c r="BL29" s="257"/>
      <c r="BM29" s="257"/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57"/>
      <c r="BY29" s="257"/>
      <c r="BZ29" s="257"/>
      <c r="CA29" s="257"/>
      <c r="CB29" s="257"/>
      <c r="CC29" s="257"/>
      <c r="CD29" s="257"/>
      <c r="CE29" s="257"/>
      <c r="CF29" s="99"/>
      <c r="CG29" s="262"/>
      <c r="CH29" s="262"/>
      <c r="CI29" s="262"/>
      <c r="CJ29" s="17"/>
      <c r="CK29" s="17"/>
      <c r="CL29" s="17"/>
      <c r="CM29" s="17"/>
      <c r="CN29" s="17"/>
      <c r="CO29" s="17"/>
      <c r="CP29" s="17"/>
      <c r="CQ29" s="17"/>
      <c r="CR29" s="17"/>
    </row>
    <row r="30" spans="1:96" x14ac:dyDescent="0.25">
      <c r="B30" s="10" t="s">
        <v>18</v>
      </c>
      <c r="C30" s="196">
        <v>80</v>
      </c>
      <c r="D30" s="196">
        <v>-5</v>
      </c>
      <c r="E30" s="196">
        <v>45</v>
      </c>
      <c r="F30" s="196">
        <v>80</v>
      </c>
      <c r="G30" s="196">
        <v>45</v>
      </c>
      <c r="H30" s="196">
        <v>10</v>
      </c>
      <c r="I30" s="196">
        <v>66.120736878098015</v>
      </c>
      <c r="J30" s="73">
        <v>21.006512832700146</v>
      </c>
      <c r="K30" s="86" t="str">
        <f t="shared" si="27"/>
        <v>&gt;300%</v>
      </c>
      <c r="L30" s="86">
        <f t="shared" si="28"/>
        <v>-0.68230068470912053</v>
      </c>
      <c r="M30" s="247"/>
      <c r="N30" s="255">
        <v>0</v>
      </c>
      <c r="O30" s="255">
        <v>0</v>
      </c>
      <c r="P30" s="255">
        <v>10</v>
      </c>
      <c r="Q30" s="255">
        <v>10</v>
      </c>
      <c r="R30" s="255">
        <v>10</v>
      </c>
      <c r="S30" s="255">
        <v>10</v>
      </c>
      <c r="T30" s="257">
        <v>20</v>
      </c>
      <c r="U30" s="257">
        <v>20</v>
      </c>
      <c r="V30" s="257">
        <v>20</v>
      </c>
      <c r="W30" s="257">
        <v>20</v>
      </c>
      <c r="X30" s="257">
        <v>10</v>
      </c>
      <c r="Y30" s="257">
        <v>10</v>
      </c>
      <c r="Z30" s="257">
        <v>10</v>
      </c>
      <c r="AA30" s="257">
        <v>10</v>
      </c>
      <c r="AB30" s="257">
        <v>0</v>
      </c>
      <c r="AC30" s="257">
        <v>0</v>
      </c>
      <c r="AD30" s="257">
        <v>0</v>
      </c>
      <c r="AE30" s="257">
        <v>0</v>
      </c>
      <c r="AF30" s="255">
        <v>16.530184219524504</v>
      </c>
      <c r="AG30" s="255">
        <v>16.530184219524504</v>
      </c>
      <c r="AH30" s="255">
        <v>16.530184219524504</v>
      </c>
      <c r="AI30" s="255">
        <v>16.530184219524504</v>
      </c>
      <c r="AJ30" s="69"/>
      <c r="AK30" s="88">
        <f>D30-AL30</f>
        <v>-5</v>
      </c>
      <c r="AL30" s="88">
        <f>SUM(N30:O30)</f>
        <v>0</v>
      </c>
      <c r="AM30" s="88">
        <f>SUM(P30:Q30)</f>
        <v>20</v>
      </c>
      <c r="AN30" s="88">
        <f>SUM(R30:S30)</f>
        <v>20</v>
      </c>
      <c r="AO30" s="88">
        <f>SUM(T30:U30)</f>
        <v>40</v>
      </c>
      <c r="AP30" s="88">
        <f>SUM(V30:W30)</f>
        <v>40</v>
      </c>
      <c r="AQ30" s="88">
        <f>SUM(X30:Y30)</f>
        <v>20</v>
      </c>
      <c r="AR30" s="88">
        <f>SUM(Z30:AA30)</f>
        <v>20</v>
      </c>
      <c r="AS30" s="88">
        <f>SUM(AB30:AC30)</f>
        <v>0</v>
      </c>
      <c r="AT30" s="88">
        <f>SUM(AD30:AE30)</f>
        <v>0</v>
      </c>
      <c r="AU30" s="88">
        <f t="shared" si="23"/>
        <v>33.060368439049007</v>
      </c>
      <c r="AV30" s="88">
        <f t="shared" si="24"/>
        <v>33.060368439049007</v>
      </c>
      <c r="AW30" s="241"/>
      <c r="AX30" s="266" t="s">
        <v>18</v>
      </c>
      <c r="AY30" s="262">
        <f t="shared" si="58"/>
        <v>80</v>
      </c>
      <c r="AZ30" s="262">
        <f t="shared" si="58"/>
        <v>-5</v>
      </c>
      <c r="BA30" s="262">
        <f t="shared" si="58"/>
        <v>45</v>
      </c>
      <c r="BB30" s="262">
        <f t="shared" si="58"/>
        <v>80</v>
      </c>
      <c r="BC30" s="262">
        <f t="shared" si="58"/>
        <v>45</v>
      </c>
      <c r="BD30" s="262">
        <f t="shared" si="58"/>
        <v>10</v>
      </c>
      <c r="BE30" s="262">
        <f t="shared" si="58"/>
        <v>66.120736878098015</v>
      </c>
      <c r="BF30" s="262"/>
      <c r="BG30" s="171"/>
      <c r="BH30" s="27"/>
      <c r="BI30" s="253"/>
      <c r="BJ30" s="257"/>
      <c r="BK30" s="257"/>
      <c r="BL30" s="257"/>
      <c r="BM30" s="257"/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57"/>
      <c r="BY30" s="257"/>
      <c r="BZ30" s="257"/>
      <c r="CA30" s="257"/>
      <c r="CB30" s="257"/>
      <c r="CC30" s="257"/>
      <c r="CD30" s="257"/>
      <c r="CE30" s="257"/>
      <c r="CF30" s="273"/>
      <c r="CG30" s="262"/>
      <c r="CH30" s="262"/>
      <c r="CI30" s="262"/>
    </row>
    <row r="31" spans="1:96" s="15" customFormat="1" ht="14.25" x14ac:dyDescent="0.2">
      <c r="A31" s="17"/>
      <c r="B31" s="54" t="s">
        <v>19</v>
      </c>
      <c r="C31" s="250">
        <v>-35</v>
      </c>
      <c r="D31" s="250">
        <v>95</v>
      </c>
      <c r="E31" s="250">
        <v>110</v>
      </c>
      <c r="F31" s="250">
        <v>35</v>
      </c>
      <c r="G31" s="250">
        <v>35</v>
      </c>
      <c r="H31" s="250">
        <v>145</v>
      </c>
      <c r="I31" s="250">
        <v>102.61591196981455</v>
      </c>
      <c r="J31" s="89">
        <v>73.708037983077631</v>
      </c>
      <c r="K31" s="90">
        <f t="shared" si="27"/>
        <v>-0.29230405538058934</v>
      </c>
      <c r="L31" s="90">
        <f t="shared" si="28"/>
        <v>-0.28170946816942427</v>
      </c>
      <c r="M31" s="247"/>
      <c r="N31" s="256">
        <v>25</v>
      </c>
      <c r="O31" s="256">
        <v>25</v>
      </c>
      <c r="P31" s="256">
        <v>30</v>
      </c>
      <c r="Q31" s="256">
        <v>25</v>
      </c>
      <c r="R31" s="256">
        <v>25</v>
      </c>
      <c r="S31" s="256">
        <v>25</v>
      </c>
      <c r="T31" s="55">
        <v>10</v>
      </c>
      <c r="U31" s="55">
        <v>10</v>
      </c>
      <c r="V31" s="55">
        <v>10</v>
      </c>
      <c r="W31" s="55">
        <v>10</v>
      </c>
      <c r="X31" s="55">
        <v>10</v>
      </c>
      <c r="Y31" s="55">
        <v>10</v>
      </c>
      <c r="Z31" s="55">
        <v>10</v>
      </c>
      <c r="AA31" s="55">
        <v>10</v>
      </c>
      <c r="AB31" s="55">
        <v>35</v>
      </c>
      <c r="AC31" s="55">
        <v>35</v>
      </c>
      <c r="AD31" s="55">
        <v>35</v>
      </c>
      <c r="AE31" s="55">
        <v>35</v>
      </c>
      <c r="AF31" s="256">
        <v>25.653977992453637</v>
      </c>
      <c r="AG31" s="256">
        <v>25.653977992453637</v>
      </c>
      <c r="AH31" s="256">
        <v>25.653977992453637</v>
      </c>
      <c r="AI31" s="256">
        <v>25.653977992453637</v>
      </c>
      <c r="AJ31" s="71"/>
      <c r="AK31" s="91">
        <f>D31-AL31</f>
        <v>45</v>
      </c>
      <c r="AL31" s="91">
        <f>SUM(N31:O31)</f>
        <v>50</v>
      </c>
      <c r="AM31" s="91">
        <f>SUM(P31:Q31)</f>
        <v>55</v>
      </c>
      <c r="AN31" s="91">
        <f>SUM(R31:S31)</f>
        <v>50</v>
      </c>
      <c r="AO31" s="91">
        <f>SUM(T31:U31)</f>
        <v>20</v>
      </c>
      <c r="AP31" s="91">
        <f>SUM(V31:W31)</f>
        <v>20</v>
      </c>
      <c r="AQ31" s="91">
        <f>SUM(X31:Y31)</f>
        <v>20</v>
      </c>
      <c r="AR31" s="91">
        <f>SUM(Z31:AA31)</f>
        <v>20</v>
      </c>
      <c r="AS31" s="91">
        <f>SUM(AB31:AC31)</f>
        <v>70</v>
      </c>
      <c r="AT31" s="91">
        <f>SUM(AD31:AE31)</f>
        <v>70</v>
      </c>
      <c r="AU31" s="91">
        <f t="shared" si="23"/>
        <v>51.307955984907274</v>
      </c>
      <c r="AV31" s="91">
        <f t="shared" si="24"/>
        <v>51.307955984907274</v>
      </c>
      <c r="AW31" s="129"/>
      <c r="AX31" s="54" t="s">
        <v>19</v>
      </c>
      <c r="AY31" s="56">
        <f t="shared" si="58"/>
        <v>-35</v>
      </c>
      <c r="AZ31" s="56">
        <f t="shared" si="58"/>
        <v>95</v>
      </c>
      <c r="BA31" s="56">
        <f t="shared" si="58"/>
        <v>110</v>
      </c>
      <c r="BB31" s="56">
        <f t="shared" si="58"/>
        <v>35</v>
      </c>
      <c r="BC31" s="56">
        <f t="shared" si="58"/>
        <v>35</v>
      </c>
      <c r="BD31" s="56">
        <f t="shared" si="58"/>
        <v>145</v>
      </c>
      <c r="BE31" s="56">
        <f t="shared" si="58"/>
        <v>102.61591196981455</v>
      </c>
      <c r="BF31" s="56"/>
      <c r="BG31" s="172"/>
      <c r="BH31" s="31"/>
      <c r="BI31" s="253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274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</row>
    <row r="32" spans="1:96" x14ac:dyDescent="0.25">
      <c r="B32" s="21" t="s">
        <v>10</v>
      </c>
      <c r="C32" s="249">
        <f t="shared" ref="C32:H32" si="66">SUM(C33:C37)</f>
        <v>195</v>
      </c>
      <c r="D32" s="249">
        <f t="shared" si="66"/>
        <v>215</v>
      </c>
      <c r="E32" s="249">
        <f t="shared" si="66"/>
        <v>205</v>
      </c>
      <c r="F32" s="249">
        <f t="shared" si="66"/>
        <v>195</v>
      </c>
      <c r="G32" s="249">
        <f t="shared" si="66"/>
        <v>210</v>
      </c>
      <c r="H32" s="249">
        <f t="shared" si="66"/>
        <v>205</v>
      </c>
      <c r="I32" s="249">
        <f>SUM(I33:I37)</f>
        <v>145.15191837168103</v>
      </c>
      <c r="J32" s="85">
        <v>139.31448486725535</v>
      </c>
      <c r="K32" s="92">
        <f t="shared" si="27"/>
        <v>-0.29194186160155594</v>
      </c>
      <c r="L32" s="92">
        <f t="shared" si="28"/>
        <v>-4.0216027248624817E-2</v>
      </c>
      <c r="M32" s="247"/>
      <c r="N32" s="249">
        <f t="shared" ref="N32:AE32" si="67">SUM(N33:N37)</f>
        <v>55</v>
      </c>
      <c r="O32" s="249">
        <f t="shared" si="67"/>
        <v>60</v>
      </c>
      <c r="P32" s="249">
        <f t="shared" si="67"/>
        <v>60</v>
      </c>
      <c r="Q32" s="249">
        <f t="shared" si="67"/>
        <v>50</v>
      </c>
      <c r="R32" s="249">
        <f t="shared" si="67"/>
        <v>50</v>
      </c>
      <c r="S32" s="249">
        <f t="shared" si="67"/>
        <v>50</v>
      </c>
      <c r="T32" s="249">
        <f t="shared" si="67"/>
        <v>50</v>
      </c>
      <c r="U32" s="249">
        <f t="shared" si="67"/>
        <v>50</v>
      </c>
      <c r="V32" s="249">
        <f t="shared" si="67"/>
        <v>50</v>
      </c>
      <c r="W32" s="249">
        <f t="shared" si="67"/>
        <v>50</v>
      </c>
      <c r="X32" s="249">
        <f t="shared" si="67"/>
        <v>55</v>
      </c>
      <c r="Y32" s="249">
        <f t="shared" si="67"/>
        <v>50</v>
      </c>
      <c r="Z32" s="249">
        <f t="shared" si="67"/>
        <v>50</v>
      </c>
      <c r="AA32" s="249">
        <f t="shared" si="67"/>
        <v>65</v>
      </c>
      <c r="AB32" s="249">
        <f t="shared" si="67"/>
        <v>55</v>
      </c>
      <c r="AC32" s="249">
        <f t="shared" si="67"/>
        <v>50</v>
      </c>
      <c r="AD32" s="249">
        <f t="shared" si="67"/>
        <v>50</v>
      </c>
      <c r="AE32" s="249">
        <f t="shared" si="67"/>
        <v>55</v>
      </c>
      <c r="AF32" s="249">
        <v>34.989784720000003</v>
      </c>
      <c r="AG32" s="249">
        <v>35.739224099999994</v>
      </c>
      <c r="AH32" s="249">
        <v>37.529548059999996</v>
      </c>
      <c r="AI32" s="249">
        <v>36.166362800000002</v>
      </c>
      <c r="AJ32" s="243"/>
      <c r="AK32" s="85">
        <f t="shared" ref="AK32" si="68">SUM(AK33:AK37)</f>
        <v>100</v>
      </c>
      <c r="AL32" s="85">
        <f t="shared" ref="AL32:AN32" si="69">SUM(AL33:AL37)</f>
        <v>115</v>
      </c>
      <c r="AM32" s="85">
        <f t="shared" si="69"/>
        <v>110</v>
      </c>
      <c r="AN32" s="85">
        <f t="shared" si="69"/>
        <v>100</v>
      </c>
      <c r="AO32" s="85">
        <f>SUM(AO33:AO37)</f>
        <v>100</v>
      </c>
      <c r="AP32" s="85">
        <f t="shared" ref="AP32:AS32" si="70">SUM(AP33:AP37)</f>
        <v>100</v>
      </c>
      <c r="AQ32" s="85">
        <f t="shared" si="70"/>
        <v>105</v>
      </c>
      <c r="AR32" s="85">
        <f t="shared" si="70"/>
        <v>115</v>
      </c>
      <c r="AS32" s="85">
        <f t="shared" si="70"/>
        <v>105</v>
      </c>
      <c r="AT32" s="85">
        <f>SUM(AT33:AT37)</f>
        <v>105</v>
      </c>
      <c r="AU32" s="85">
        <f t="shared" si="23"/>
        <v>70.72900881999999</v>
      </c>
      <c r="AV32" s="85">
        <f t="shared" si="24"/>
        <v>73.695910859999998</v>
      </c>
      <c r="AW32" s="241"/>
      <c r="AX32" s="260" t="s">
        <v>10</v>
      </c>
      <c r="AY32" s="254">
        <f t="shared" si="58"/>
        <v>195</v>
      </c>
      <c r="AZ32" s="254">
        <f t="shared" si="58"/>
        <v>215</v>
      </c>
      <c r="BA32" s="254">
        <f t="shared" si="58"/>
        <v>205</v>
      </c>
      <c r="BB32" s="254">
        <f t="shared" si="58"/>
        <v>195</v>
      </c>
      <c r="BC32" s="254">
        <f t="shared" si="58"/>
        <v>210</v>
      </c>
      <c r="BD32" s="254">
        <f t="shared" si="58"/>
        <v>205</v>
      </c>
      <c r="BE32" s="254">
        <f t="shared" si="58"/>
        <v>145.15191837168103</v>
      </c>
      <c r="BF32" s="254">
        <f>J32</f>
        <v>139.31448486725535</v>
      </c>
      <c r="BG32" s="263">
        <f t="shared" si="38"/>
        <v>-0.29194186160155594</v>
      </c>
      <c r="BH32" s="263">
        <f>L32</f>
        <v>-4.0216027248624817E-2</v>
      </c>
      <c r="BI32" s="272"/>
      <c r="BJ32" s="254">
        <f t="shared" ref="BJ32:CE32" si="71">N32</f>
        <v>55</v>
      </c>
      <c r="BK32" s="254">
        <f t="shared" si="71"/>
        <v>60</v>
      </c>
      <c r="BL32" s="254">
        <f t="shared" si="71"/>
        <v>60</v>
      </c>
      <c r="BM32" s="254">
        <f t="shared" si="71"/>
        <v>50</v>
      </c>
      <c r="BN32" s="254">
        <f t="shared" si="71"/>
        <v>50</v>
      </c>
      <c r="BO32" s="254">
        <f t="shared" si="71"/>
        <v>50</v>
      </c>
      <c r="BP32" s="254">
        <f t="shared" si="71"/>
        <v>50</v>
      </c>
      <c r="BQ32" s="254">
        <f t="shared" si="71"/>
        <v>50</v>
      </c>
      <c r="BR32" s="254">
        <f t="shared" si="71"/>
        <v>50</v>
      </c>
      <c r="BS32" s="254">
        <f t="shared" si="71"/>
        <v>50</v>
      </c>
      <c r="BT32" s="254">
        <f t="shared" si="71"/>
        <v>55</v>
      </c>
      <c r="BU32" s="254">
        <f t="shared" si="71"/>
        <v>50</v>
      </c>
      <c r="BV32" s="254">
        <f t="shared" si="71"/>
        <v>50</v>
      </c>
      <c r="BW32" s="254">
        <f t="shared" si="71"/>
        <v>65</v>
      </c>
      <c r="BX32" s="254">
        <f t="shared" si="71"/>
        <v>55</v>
      </c>
      <c r="BY32" s="254">
        <f t="shared" si="71"/>
        <v>50</v>
      </c>
      <c r="BZ32" s="254">
        <f t="shared" si="71"/>
        <v>50</v>
      </c>
      <c r="CA32" s="254">
        <f t="shared" si="71"/>
        <v>55</v>
      </c>
      <c r="CB32" s="254">
        <f t="shared" si="71"/>
        <v>34.989784720000003</v>
      </c>
      <c r="CC32" s="254">
        <f t="shared" si="71"/>
        <v>35.739224099999994</v>
      </c>
      <c r="CD32" s="254">
        <f t="shared" si="71"/>
        <v>37.529548059999996</v>
      </c>
      <c r="CE32" s="254">
        <f t="shared" si="71"/>
        <v>36.166362800000002</v>
      </c>
      <c r="CF32" s="265"/>
      <c r="CG32" s="254">
        <f t="shared" ref="CG32:CR32" si="72">AK32</f>
        <v>100</v>
      </c>
      <c r="CH32" s="254">
        <f t="shared" si="72"/>
        <v>115</v>
      </c>
      <c r="CI32" s="254">
        <f t="shared" si="72"/>
        <v>110</v>
      </c>
      <c r="CJ32" s="254">
        <f t="shared" si="72"/>
        <v>100</v>
      </c>
      <c r="CK32" s="254">
        <f t="shared" si="72"/>
        <v>100</v>
      </c>
      <c r="CL32" s="254">
        <f t="shared" si="72"/>
        <v>100</v>
      </c>
      <c r="CM32" s="254">
        <f t="shared" si="72"/>
        <v>105</v>
      </c>
      <c r="CN32" s="254">
        <f t="shared" si="72"/>
        <v>115</v>
      </c>
      <c r="CO32" s="254">
        <f t="shared" si="72"/>
        <v>105</v>
      </c>
      <c r="CP32" s="254">
        <f t="shared" si="72"/>
        <v>105</v>
      </c>
      <c r="CQ32" s="254">
        <f t="shared" si="72"/>
        <v>70.72900881999999</v>
      </c>
      <c r="CR32" s="254">
        <f t="shared" si="72"/>
        <v>73.695910859999998</v>
      </c>
    </row>
    <row r="33" spans="1:96" s="15" customFormat="1" ht="14.25" x14ac:dyDescent="0.2">
      <c r="A33" s="17"/>
      <c r="B33" s="10" t="s">
        <v>15</v>
      </c>
      <c r="C33" s="196">
        <v>10</v>
      </c>
      <c r="D33" s="196">
        <v>15</v>
      </c>
      <c r="E33" s="196">
        <v>15</v>
      </c>
      <c r="F33" s="196">
        <v>10</v>
      </c>
      <c r="G33" s="196">
        <v>15</v>
      </c>
      <c r="H33" s="196">
        <v>15</v>
      </c>
      <c r="I33" s="196">
        <v>38.320106450123788</v>
      </c>
      <c r="J33" s="73"/>
      <c r="K33" s="86">
        <f t="shared" si="27"/>
        <v>1.5546737633415859</v>
      </c>
      <c r="L33" s="86">
        <f t="shared" si="28"/>
        <v>-1</v>
      </c>
      <c r="M33" s="247"/>
      <c r="N33" s="255">
        <v>5</v>
      </c>
      <c r="O33" s="255">
        <v>5</v>
      </c>
      <c r="P33" s="255">
        <v>5</v>
      </c>
      <c r="Q33" s="255">
        <v>5</v>
      </c>
      <c r="R33" s="255">
        <v>5</v>
      </c>
      <c r="S33" s="255">
        <v>5</v>
      </c>
      <c r="T33" s="255">
        <v>5</v>
      </c>
      <c r="U33" s="255">
        <v>5</v>
      </c>
      <c r="V33" s="255">
        <v>5</v>
      </c>
      <c r="W33" s="255">
        <v>5</v>
      </c>
      <c r="X33" s="255">
        <v>5</v>
      </c>
      <c r="Y33" s="255">
        <v>5</v>
      </c>
      <c r="Z33" s="255">
        <v>5</v>
      </c>
      <c r="AA33" s="255">
        <v>5</v>
      </c>
      <c r="AB33" s="255">
        <v>5</v>
      </c>
      <c r="AC33" s="255">
        <v>5</v>
      </c>
      <c r="AD33" s="255">
        <v>5</v>
      </c>
      <c r="AE33" s="255">
        <v>5</v>
      </c>
      <c r="AF33" s="255"/>
      <c r="AG33" s="255"/>
      <c r="AH33" s="255"/>
      <c r="AI33" s="255"/>
      <c r="AJ33" s="148"/>
      <c r="AK33" s="88">
        <f>D33-AL33</f>
        <v>5</v>
      </c>
      <c r="AL33" s="88">
        <f>SUM(N33:O33)</f>
        <v>10</v>
      </c>
      <c r="AM33" s="88">
        <f>SUM(P33:Q33)</f>
        <v>10</v>
      </c>
      <c r="AN33" s="242">
        <f>SUM(R33:S33)</f>
        <v>10</v>
      </c>
      <c r="AO33" s="88">
        <f>SUM(T33:U33)</f>
        <v>10</v>
      </c>
      <c r="AP33" s="88">
        <f>SUM(V33:W33)</f>
        <v>10</v>
      </c>
      <c r="AQ33" s="88">
        <f>SUM(X33:Y33)</f>
        <v>10</v>
      </c>
      <c r="AR33" s="88">
        <f>SUM(Z33:AA33)</f>
        <v>10</v>
      </c>
      <c r="AS33" s="88">
        <f>SUM(AB33:AC33)</f>
        <v>10</v>
      </c>
      <c r="AT33" s="88">
        <f>SUM(AD33:AE33)</f>
        <v>10</v>
      </c>
      <c r="AU33" s="88"/>
      <c r="AV33" s="88"/>
      <c r="AW33" s="129"/>
      <c r="AX33" s="266" t="s">
        <v>15</v>
      </c>
      <c r="AY33" s="262">
        <f t="shared" si="58"/>
        <v>10</v>
      </c>
      <c r="AZ33" s="262">
        <f t="shared" si="58"/>
        <v>15</v>
      </c>
      <c r="BA33" s="262">
        <f t="shared" si="58"/>
        <v>15</v>
      </c>
      <c r="BB33" s="262">
        <f t="shared" si="58"/>
        <v>10</v>
      </c>
      <c r="BC33" s="262">
        <f t="shared" si="58"/>
        <v>15</v>
      </c>
      <c r="BD33" s="262">
        <f t="shared" si="58"/>
        <v>15</v>
      </c>
      <c r="BE33" s="262">
        <f t="shared" si="58"/>
        <v>38.320106450123788</v>
      </c>
      <c r="BF33" s="262"/>
      <c r="BG33" s="171"/>
      <c r="BH33" s="27"/>
      <c r="BI33" s="270"/>
      <c r="BJ33" s="257"/>
      <c r="BK33" s="257"/>
      <c r="BL33" s="257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57"/>
      <c r="BY33" s="257"/>
      <c r="BZ33" s="257"/>
      <c r="CA33" s="257"/>
      <c r="CB33" s="257"/>
      <c r="CC33" s="257"/>
      <c r="CD33" s="257"/>
      <c r="CE33" s="257"/>
      <c r="CF33" s="99"/>
      <c r="CG33" s="257"/>
      <c r="CH33" s="257"/>
      <c r="CI33" s="257"/>
      <c r="CJ33" s="17"/>
      <c r="CK33" s="17"/>
      <c r="CL33" s="17"/>
      <c r="CM33" s="17"/>
      <c r="CN33" s="17"/>
      <c r="CO33" s="17"/>
      <c r="CP33" s="17"/>
      <c r="CQ33" s="17"/>
      <c r="CR33" s="17"/>
    </row>
    <row r="34" spans="1:96" s="15" customFormat="1" ht="14.25" x14ac:dyDescent="0.2">
      <c r="A34" s="17"/>
      <c r="B34" s="10" t="s">
        <v>16</v>
      </c>
      <c r="C34" s="196">
        <v>5</v>
      </c>
      <c r="D34" s="196">
        <v>10</v>
      </c>
      <c r="E34" s="196">
        <v>10</v>
      </c>
      <c r="F34" s="196">
        <v>10</v>
      </c>
      <c r="G34" s="196">
        <v>10</v>
      </c>
      <c r="H34" s="196">
        <v>10</v>
      </c>
      <c r="I34" s="196">
        <v>27.43371257224771</v>
      </c>
      <c r="J34" s="73"/>
      <c r="K34" s="86">
        <f t="shared" si="27"/>
        <v>1.743371257224771</v>
      </c>
      <c r="L34" s="86">
        <f t="shared" si="28"/>
        <v>-1</v>
      </c>
      <c r="M34" s="247"/>
      <c r="N34" s="255">
        <v>0</v>
      </c>
      <c r="O34" s="255">
        <v>5</v>
      </c>
      <c r="P34" s="255">
        <v>5</v>
      </c>
      <c r="Q34" s="255">
        <v>0</v>
      </c>
      <c r="R34" s="255">
        <v>0</v>
      </c>
      <c r="S34" s="255">
        <v>0</v>
      </c>
      <c r="T34" s="255">
        <v>0</v>
      </c>
      <c r="U34" s="255">
        <v>0</v>
      </c>
      <c r="V34" s="255">
        <v>0</v>
      </c>
      <c r="W34" s="255">
        <v>0</v>
      </c>
      <c r="X34" s="255">
        <v>5</v>
      </c>
      <c r="Y34" s="255">
        <v>0</v>
      </c>
      <c r="Z34" s="255">
        <v>0</v>
      </c>
      <c r="AA34" s="255">
        <v>5</v>
      </c>
      <c r="AB34" s="255">
        <v>5</v>
      </c>
      <c r="AC34" s="255">
        <v>0</v>
      </c>
      <c r="AD34" s="255">
        <v>0</v>
      </c>
      <c r="AE34" s="255">
        <v>5</v>
      </c>
      <c r="AF34" s="255"/>
      <c r="AG34" s="255"/>
      <c r="AH34" s="255"/>
      <c r="AI34" s="255"/>
      <c r="AJ34" s="148"/>
      <c r="AK34" s="88">
        <f>D34-AL34</f>
        <v>5</v>
      </c>
      <c r="AL34" s="88">
        <f>SUM(N34:O34)</f>
        <v>5</v>
      </c>
      <c r="AM34" s="88">
        <f>SUM(P34:Q34)</f>
        <v>5</v>
      </c>
      <c r="AN34" s="88">
        <f>SUM(R34:S34)</f>
        <v>0</v>
      </c>
      <c r="AO34" s="88">
        <f>SUM(T34:U34)</f>
        <v>0</v>
      </c>
      <c r="AP34" s="88">
        <f>SUM(V34:W34)</f>
        <v>0</v>
      </c>
      <c r="AQ34" s="88">
        <f>SUM(X34:Y34)</f>
        <v>5</v>
      </c>
      <c r="AR34" s="88">
        <f>SUM(Z34:AA34)</f>
        <v>5</v>
      </c>
      <c r="AS34" s="88">
        <f>SUM(AB34:AC34)</f>
        <v>5</v>
      </c>
      <c r="AT34" s="88">
        <f>SUM(AD34:AE34)</f>
        <v>5</v>
      </c>
      <c r="AU34" s="88"/>
      <c r="AV34" s="88"/>
      <c r="AW34" s="129"/>
      <c r="AX34" s="266" t="s">
        <v>16</v>
      </c>
      <c r="AY34" s="262">
        <f t="shared" si="58"/>
        <v>5</v>
      </c>
      <c r="AZ34" s="262">
        <f t="shared" si="58"/>
        <v>10</v>
      </c>
      <c r="BA34" s="262">
        <f t="shared" si="58"/>
        <v>10</v>
      </c>
      <c r="BB34" s="262">
        <f t="shared" si="58"/>
        <v>10</v>
      </c>
      <c r="BC34" s="262">
        <f t="shared" si="58"/>
        <v>10</v>
      </c>
      <c r="BD34" s="262">
        <f t="shared" si="58"/>
        <v>10</v>
      </c>
      <c r="BE34" s="262">
        <f t="shared" si="58"/>
        <v>27.43371257224771</v>
      </c>
      <c r="BF34" s="262"/>
      <c r="BG34" s="171"/>
      <c r="BH34" s="27"/>
      <c r="BI34" s="57"/>
      <c r="BJ34" s="257"/>
      <c r="BK34" s="257"/>
      <c r="BL34" s="257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57"/>
      <c r="BY34" s="257"/>
      <c r="BZ34" s="257"/>
      <c r="CA34" s="257"/>
      <c r="CB34" s="257"/>
      <c r="CC34" s="257"/>
      <c r="CD34" s="257"/>
      <c r="CE34" s="257"/>
      <c r="CF34" s="99"/>
      <c r="CG34" s="257"/>
      <c r="CH34" s="257"/>
      <c r="CI34" s="257"/>
      <c r="CJ34" s="17"/>
      <c r="CK34" s="17"/>
      <c r="CL34" s="17"/>
      <c r="CM34" s="17"/>
      <c r="CN34" s="17"/>
      <c r="CO34" s="17"/>
      <c r="CP34" s="17"/>
      <c r="CQ34" s="17"/>
      <c r="CR34" s="17"/>
    </row>
    <row r="35" spans="1:96" s="15" customFormat="1" ht="14.25" x14ac:dyDescent="0.2">
      <c r="A35" s="17"/>
      <c r="B35" s="10" t="s">
        <v>17</v>
      </c>
      <c r="C35" s="196">
        <v>15</v>
      </c>
      <c r="D35" s="196">
        <v>15</v>
      </c>
      <c r="E35" s="196">
        <v>15</v>
      </c>
      <c r="F35" s="196">
        <v>15</v>
      </c>
      <c r="G35" s="196">
        <v>15</v>
      </c>
      <c r="H35" s="196">
        <v>15</v>
      </c>
      <c r="I35" s="196">
        <v>19.740660898548619</v>
      </c>
      <c r="J35" s="73"/>
      <c r="K35" s="86">
        <f t="shared" si="27"/>
        <v>0.31604405990324125</v>
      </c>
      <c r="L35" s="86">
        <f t="shared" si="28"/>
        <v>-1</v>
      </c>
      <c r="M35" s="247"/>
      <c r="N35" s="255">
        <v>5</v>
      </c>
      <c r="O35" s="255">
        <v>5</v>
      </c>
      <c r="P35" s="255">
        <v>5</v>
      </c>
      <c r="Q35" s="255">
        <v>5</v>
      </c>
      <c r="R35" s="255">
        <v>5</v>
      </c>
      <c r="S35" s="255">
        <v>5</v>
      </c>
      <c r="T35" s="255">
        <v>5</v>
      </c>
      <c r="U35" s="255">
        <v>5</v>
      </c>
      <c r="V35" s="255">
        <v>5</v>
      </c>
      <c r="W35" s="255">
        <v>5</v>
      </c>
      <c r="X35" s="255">
        <v>5</v>
      </c>
      <c r="Y35" s="255">
        <v>5</v>
      </c>
      <c r="Z35" s="255">
        <v>5</v>
      </c>
      <c r="AA35" s="255">
        <v>5</v>
      </c>
      <c r="AB35" s="255">
        <v>5</v>
      </c>
      <c r="AC35" s="255">
        <v>5</v>
      </c>
      <c r="AD35" s="255">
        <v>5</v>
      </c>
      <c r="AE35" s="255">
        <v>5</v>
      </c>
      <c r="AF35" s="255"/>
      <c r="AG35" s="255"/>
      <c r="AH35" s="255"/>
      <c r="AI35" s="255"/>
      <c r="AJ35" s="148"/>
      <c r="AK35" s="88">
        <f>D35-AL35</f>
        <v>5</v>
      </c>
      <c r="AL35" s="88">
        <f>SUM(N35:O35)</f>
        <v>10</v>
      </c>
      <c r="AM35" s="88">
        <f>SUM(P35:Q35)</f>
        <v>10</v>
      </c>
      <c r="AN35" s="88">
        <f>SUM(R35:S35)</f>
        <v>10</v>
      </c>
      <c r="AO35" s="88">
        <f>SUM(T35:U35)</f>
        <v>10</v>
      </c>
      <c r="AP35" s="88">
        <f>SUM(V35:W35)</f>
        <v>10</v>
      </c>
      <c r="AQ35" s="88">
        <f>SUM(X35:Y35)</f>
        <v>10</v>
      </c>
      <c r="AR35" s="88">
        <f>SUM(Z35:AA35)</f>
        <v>10</v>
      </c>
      <c r="AS35" s="88">
        <f>SUM(AB35:AC35)</f>
        <v>10</v>
      </c>
      <c r="AT35" s="88">
        <f>SUM(AD35:AE35)</f>
        <v>10</v>
      </c>
      <c r="AU35" s="88"/>
      <c r="AV35" s="88"/>
      <c r="AW35" s="129"/>
      <c r="AX35" s="266" t="s">
        <v>17</v>
      </c>
      <c r="AY35" s="262">
        <f t="shared" si="58"/>
        <v>15</v>
      </c>
      <c r="AZ35" s="262">
        <f t="shared" si="58"/>
        <v>15</v>
      </c>
      <c r="BA35" s="262">
        <f t="shared" si="58"/>
        <v>15</v>
      </c>
      <c r="BB35" s="262">
        <f t="shared" si="58"/>
        <v>15</v>
      </c>
      <c r="BC35" s="262">
        <f t="shared" si="58"/>
        <v>15</v>
      </c>
      <c r="BD35" s="262">
        <f t="shared" si="58"/>
        <v>15</v>
      </c>
      <c r="BE35" s="262">
        <f t="shared" si="58"/>
        <v>19.740660898548619</v>
      </c>
      <c r="BF35" s="262"/>
      <c r="BG35" s="171"/>
      <c r="BH35" s="27"/>
      <c r="BI35" s="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/>
      <c r="CC35" s="257"/>
      <c r="CD35" s="257"/>
      <c r="CE35" s="257"/>
      <c r="CF35" s="99"/>
      <c r="CG35" s="257"/>
      <c r="CH35" s="257"/>
      <c r="CI35" s="257"/>
      <c r="CJ35" s="17"/>
      <c r="CK35" s="17"/>
      <c r="CL35" s="17"/>
      <c r="CM35" s="17"/>
      <c r="CN35" s="17"/>
      <c r="CO35" s="17"/>
      <c r="CP35" s="17"/>
      <c r="CQ35" s="17"/>
      <c r="CR35" s="17"/>
    </row>
    <row r="36" spans="1:96" x14ac:dyDescent="0.25">
      <c r="B36" s="10" t="s">
        <v>18</v>
      </c>
      <c r="C36" s="196">
        <v>75</v>
      </c>
      <c r="D36" s="196">
        <v>70</v>
      </c>
      <c r="E36" s="196">
        <v>70</v>
      </c>
      <c r="F36" s="196">
        <v>80</v>
      </c>
      <c r="G36" s="196">
        <v>90</v>
      </c>
      <c r="H36" s="196">
        <v>85</v>
      </c>
      <c r="I36" s="196">
        <v>28.159472164106116</v>
      </c>
      <c r="J36" s="73"/>
      <c r="K36" s="86">
        <f t="shared" si="27"/>
        <v>-0.6687120921869868</v>
      </c>
      <c r="L36" s="86">
        <f t="shared" si="28"/>
        <v>-1</v>
      </c>
      <c r="M36" s="247"/>
      <c r="N36" s="255">
        <v>20</v>
      </c>
      <c r="O36" s="255">
        <v>15</v>
      </c>
      <c r="P36" s="255">
        <v>15</v>
      </c>
      <c r="Q36" s="255">
        <v>15</v>
      </c>
      <c r="R36" s="255">
        <v>20</v>
      </c>
      <c r="S36" s="255">
        <v>20</v>
      </c>
      <c r="T36" s="255">
        <v>20</v>
      </c>
      <c r="U36" s="255">
        <v>20</v>
      </c>
      <c r="V36" s="255">
        <v>20</v>
      </c>
      <c r="W36" s="255">
        <v>20</v>
      </c>
      <c r="X36" s="255">
        <v>20</v>
      </c>
      <c r="Y36" s="255">
        <v>20</v>
      </c>
      <c r="Z36" s="255">
        <v>20</v>
      </c>
      <c r="AA36" s="255">
        <v>30</v>
      </c>
      <c r="AB36" s="255">
        <v>20</v>
      </c>
      <c r="AC36" s="255">
        <v>20</v>
      </c>
      <c r="AD36" s="255">
        <v>20</v>
      </c>
      <c r="AE36" s="255">
        <v>20</v>
      </c>
      <c r="AF36" s="255"/>
      <c r="AG36" s="255"/>
      <c r="AH36" s="255"/>
      <c r="AI36" s="255"/>
      <c r="AJ36" s="69"/>
      <c r="AK36" s="88">
        <f>D36-AL36</f>
        <v>35</v>
      </c>
      <c r="AL36" s="88">
        <f>SUM(N36:O36)</f>
        <v>35</v>
      </c>
      <c r="AM36" s="88">
        <f>SUM(P36:Q36)</f>
        <v>30</v>
      </c>
      <c r="AN36" s="88">
        <f>SUM(R36:S36)</f>
        <v>40</v>
      </c>
      <c r="AO36" s="88">
        <f>SUM(T36:U36)</f>
        <v>40</v>
      </c>
      <c r="AP36" s="88">
        <f>SUM(V36:W36)</f>
        <v>40</v>
      </c>
      <c r="AQ36" s="88">
        <f>SUM(X36:Y36)</f>
        <v>40</v>
      </c>
      <c r="AR36" s="88">
        <f>SUM(Z36:AA36)</f>
        <v>50</v>
      </c>
      <c r="AS36" s="88">
        <f>SUM(AB36:AC36)</f>
        <v>40</v>
      </c>
      <c r="AT36" s="88">
        <f>SUM(AD36:AE36)</f>
        <v>40</v>
      </c>
      <c r="AU36" s="88"/>
      <c r="AV36" s="88"/>
      <c r="AW36" s="241"/>
      <c r="AX36" s="266" t="s">
        <v>18</v>
      </c>
      <c r="AY36" s="262">
        <f t="shared" si="58"/>
        <v>75</v>
      </c>
      <c r="AZ36" s="262">
        <f t="shared" si="58"/>
        <v>70</v>
      </c>
      <c r="BA36" s="262">
        <f t="shared" si="58"/>
        <v>70</v>
      </c>
      <c r="BB36" s="262">
        <f t="shared" si="58"/>
        <v>80</v>
      </c>
      <c r="BC36" s="262">
        <f t="shared" si="58"/>
        <v>90</v>
      </c>
      <c r="BD36" s="262">
        <f t="shared" si="58"/>
        <v>85</v>
      </c>
      <c r="BE36" s="262">
        <f t="shared" si="58"/>
        <v>28.159472164106116</v>
      </c>
      <c r="BF36" s="262"/>
      <c r="BG36" s="171"/>
      <c r="BH36" s="27"/>
      <c r="BI36" s="253"/>
      <c r="BJ36" s="257"/>
      <c r="BK36" s="257"/>
      <c r="BL36" s="257"/>
      <c r="BM36" s="257"/>
      <c r="BN36" s="257"/>
      <c r="BO36" s="257"/>
      <c r="BP36" s="257"/>
      <c r="BQ36" s="257"/>
      <c r="BR36" s="257"/>
      <c r="BS36" s="257"/>
      <c r="BT36" s="257"/>
      <c r="BU36" s="257"/>
      <c r="BV36" s="257"/>
      <c r="BW36" s="257"/>
      <c r="BX36" s="257"/>
      <c r="BY36" s="257"/>
      <c r="BZ36" s="257"/>
      <c r="CA36" s="257"/>
      <c r="CB36" s="257"/>
      <c r="CC36" s="257"/>
      <c r="CD36" s="257"/>
      <c r="CE36" s="257"/>
      <c r="CF36" s="273"/>
      <c r="CG36" s="257"/>
      <c r="CH36" s="257"/>
      <c r="CI36" s="257"/>
    </row>
    <row r="37" spans="1:96" s="15" customFormat="1" ht="14.25" x14ac:dyDescent="0.2">
      <c r="A37" s="17"/>
      <c r="B37" s="54" t="s">
        <v>19</v>
      </c>
      <c r="C37" s="250">
        <v>90</v>
      </c>
      <c r="D37" s="250">
        <v>105</v>
      </c>
      <c r="E37" s="250">
        <v>95</v>
      </c>
      <c r="F37" s="250">
        <v>80</v>
      </c>
      <c r="G37" s="250">
        <v>80</v>
      </c>
      <c r="H37" s="250">
        <v>80</v>
      </c>
      <c r="I37" s="250">
        <v>31.49796628665478</v>
      </c>
      <c r="J37" s="89"/>
      <c r="K37" s="90">
        <f t="shared" si="27"/>
        <v>-0.60627542141681523</v>
      </c>
      <c r="L37" s="90">
        <f t="shared" si="28"/>
        <v>-1</v>
      </c>
      <c r="M37" s="247"/>
      <c r="N37" s="256">
        <v>25</v>
      </c>
      <c r="O37" s="256">
        <v>30</v>
      </c>
      <c r="P37" s="256">
        <v>30</v>
      </c>
      <c r="Q37" s="256">
        <v>25</v>
      </c>
      <c r="R37" s="256">
        <v>20</v>
      </c>
      <c r="S37" s="256">
        <v>20</v>
      </c>
      <c r="T37" s="256">
        <v>20</v>
      </c>
      <c r="U37" s="256">
        <v>20</v>
      </c>
      <c r="V37" s="256">
        <v>20</v>
      </c>
      <c r="W37" s="256">
        <v>20</v>
      </c>
      <c r="X37" s="256">
        <v>20</v>
      </c>
      <c r="Y37" s="256">
        <v>20</v>
      </c>
      <c r="Z37" s="256">
        <v>20</v>
      </c>
      <c r="AA37" s="256">
        <v>20</v>
      </c>
      <c r="AB37" s="256">
        <v>20</v>
      </c>
      <c r="AC37" s="256">
        <v>20</v>
      </c>
      <c r="AD37" s="256">
        <v>20</v>
      </c>
      <c r="AE37" s="256">
        <v>20</v>
      </c>
      <c r="AF37" s="256"/>
      <c r="AG37" s="256"/>
      <c r="AH37" s="256"/>
      <c r="AI37" s="256"/>
      <c r="AJ37" s="71"/>
      <c r="AK37" s="91">
        <f>D37-AL37</f>
        <v>50</v>
      </c>
      <c r="AL37" s="91">
        <f>SUM(N37:O37)</f>
        <v>55</v>
      </c>
      <c r="AM37" s="91">
        <f>SUM(P37:Q37)</f>
        <v>55</v>
      </c>
      <c r="AN37" s="91">
        <f>SUM(R37:S37)</f>
        <v>40</v>
      </c>
      <c r="AO37" s="91">
        <f>SUM(T37:U37)</f>
        <v>40</v>
      </c>
      <c r="AP37" s="91">
        <f>SUM(V37:W37)</f>
        <v>40</v>
      </c>
      <c r="AQ37" s="91">
        <f>SUM(X37:Y37)</f>
        <v>40</v>
      </c>
      <c r="AR37" s="91">
        <f>SUM(Z37:AA37)</f>
        <v>40</v>
      </c>
      <c r="AS37" s="91">
        <f>SUM(AB37:AC37)</f>
        <v>40</v>
      </c>
      <c r="AT37" s="91">
        <f>SUM(AD37:AE37)</f>
        <v>40</v>
      </c>
      <c r="AU37" s="91"/>
      <c r="AV37" s="91"/>
      <c r="AW37" s="129"/>
      <c r="AX37" s="54" t="s">
        <v>19</v>
      </c>
      <c r="AY37" s="56">
        <f t="shared" si="58"/>
        <v>90</v>
      </c>
      <c r="AZ37" s="56">
        <f t="shared" si="58"/>
        <v>105</v>
      </c>
      <c r="BA37" s="56">
        <f t="shared" si="58"/>
        <v>95</v>
      </c>
      <c r="BB37" s="56">
        <f t="shared" si="58"/>
        <v>80</v>
      </c>
      <c r="BC37" s="56">
        <f t="shared" si="58"/>
        <v>80</v>
      </c>
      <c r="BD37" s="56">
        <f t="shared" si="58"/>
        <v>80</v>
      </c>
      <c r="BE37" s="56">
        <f t="shared" si="58"/>
        <v>31.49796628665478</v>
      </c>
      <c r="BF37" s="56"/>
      <c r="BG37" s="172"/>
      <c r="BH37" s="31"/>
      <c r="BI37" s="253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274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</row>
    <row r="38" spans="1:96" x14ac:dyDescent="0.25">
      <c r="B38" s="21" t="s">
        <v>11</v>
      </c>
      <c r="C38" s="249">
        <f>SUM(C39:C43)</f>
        <v>145</v>
      </c>
      <c r="D38" s="249">
        <f t="shared" ref="D38:H38" si="73">SUM(D39:D43)</f>
        <v>175</v>
      </c>
      <c r="E38" s="249">
        <f t="shared" si="73"/>
        <v>200</v>
      </c>
      <c r="F38" s="249">
        <f>SUM(F39:F43)</f>
        <v>205</v>
      </c>
      <c r="G38" s="249">
        <f t="shared" si="73"/>
        <v>180</v>
      </c>
      <c r="H38" s="249">
        <f t="shared" si="73"/>
        <v>245</v>
      </c>
      <c r="I38" s="249">
        <f>SUM(I39:I43)</f>
        <v>302.68517329239558</v>
      </c>
      <c r="J38" s="85">
        <v>483.01166611474503</v>
      </c>
      <c r="K38" s="92">
        <f t="shared" si="27"/>
        <v>0.23544968690773704</v>
      </c>
      <c r="L38" s="92">
        <f t="shared" si="28"/>
        <v>0.59575594952631872</v>
      </c>
      <c r="M38" s="247"/>
      <c r="N38" s="249">
        <f t="shared" ref="N38:AE38" si="74">SUM(N39:N43)</f>
        <v>40</v>
      </c>
      <c r="O38" s="249">
        <f t="shared" si="74"/>
        <v>50</v>
      </c>
      <c r="P38" s="249">
        <f t="shared" si="74"/>
        <v>30</v>
      </c>
      <c r="Q38" s="249">
        <f t="shared" si="74"/>
        <v>45</v>
      </c>
      <c r="R38" s="249">
        <f t="shared" si="74"/>
        <v>70</v>
      </c>
      <c r="S38" s="254">
        <f t="shared" si="74"/>
        <v>70</v>
      </c>
      <c r="T38" s="254">
        <f t="shared" si="74"/>
        <v>60</v>
      </c>
      <c r="U38" s="254">
        <f t="shared" si="74"/>
        <v>80</v>
      </c>
      <c r="V38" s="254">
        <f t="shared" si="74"/>
        <v>60</v>
      </c>
      <c r="W38" s="254">
        <f t="shared" si="74"/>
        <v>5</v>
      </c>
      <c r="X38" s="254">
        <f t="shared" si="74"/>
        <v>40</v>
      </c>
      <c r="Y38" s="254">
        <f t="shared" si="74"/>
        <v>50</v>
      </c>
      <c r="Z38" s="254">
        <f t="shared" si="74"/>
        <v>45</v>
      </c>
      <c r="AA38" s="254">
        <f t="shared" si="74"/>
        <v>35</v>
      </c>
      <c r="AB38" s="254">
        <f t="shared" si="74"/>
        <v>60</v>
      </c>
      <c r="AC38" s="254">
        <f t="shared" si="74"/>
        <v>60</v>
      </c>
      <c r="AD38" s="254">
        <f t="shared" si="74"/>
        <v>65</v>
      </c>
      <c r="AE38" s="254">
        <f t="shared" si="74"/>
        <v>65</v>
      </c>
      <c r="AF38" s="249">
        <v>113.8158952167764</v>
      </c>
      <c r="AG38" s="249">
        <v>70.953878080441257</v>
      </c>
      <c r="AH38" s="249">
        <v>144.30575166380027</v>
      </c>
      <c r="AI38" s="249">
        <v>-26.390351668622337</v>
      </c>
      <c r="AJ38" s="243"/>
      <c r="AK38" s="85">
        <f t="shared" ref="AK38:AN38" si="75">SUM(AK39:AK43)</f>
        <v>85</v>
      </c>
      <c r="AL38" s="85">
        <f t="shared" si="75"/>
        <v>90</v>
      </c>
      <c r="AM38" s="85">
        <f t="shared" si="75"/>
        <v>75</v>
      </c>
      <c r="AN38" s="85">
        <f t="shared" si="75"/>
        <v>140</v>
      </c>
      <c r="AO38" s="85">
        <f>SUM(AO39:AO43)</f>
        <v>140</v>
      </c>
      <c r="AP38" s="85">
        <f t="shared" ref="AP38:AS38" si="76">SUM(AP39:AP43)</f>
        <v>65</v>
      </c>
      <c r="AQ38" s="85">
        <f t="shared" si="76"/>
        <v>90</v>
      </c>
      <c r="AR38" s="85">
        <f t="shared" si="76"/>
        <v>80</v>
      </c>
      <c r="AS38" s="85">
        <f t="shared" si="76"/>
        <v>120</v>
      </c>
      <c r="AT38" s="85">
        <f>SUM(AT39:AT43)</f>
        <v>130</v>
      </c>
      <c r="AU38" s="85">
        <f t="shared" si="23"/>
        <v>184.76977329721765</v>
      </c>
      <c r="AV38" s="85">
        <f t="shared" si="24"/>
        <v>117.91539999517792</v>
      </c>
      <c r="AW38" s="241"/>
      <c r="AX38" s="260" t="s">
        <v>11</v>
      </c>
      <c r="AY38" s="254">
        <f t="shared" si="58"/>
        <v>145</v>
      </c>
      <c r="AZ38" s="254">
        <f t="shared" si="58"/>
        <v>175</v>
      </c>
      <c r="BA38" s="254">
        <f t="shared" si="58"/>
        <v>200</v>
      </c>
      <c r="BB38" s="254">
        <f t="shared" si="58"/>
        <v>205</v>
      </c>
      <c r="BC38" s="254">
        <f t="shared" si="58"/>
        <v>180</v>
      </c>
      <c r="BD38" s="254">
        <f t="shared" si="58"/>
        <v>245</v>
      </c>
      <c r="BE38" s="254">
        <f t="shared" si="58"/>
        <v>302.68517329239558</v>
      </c>
      <c r="BF38" s="254">
        <f>J38</f>
        <v>483.01166611474503</v>
      </c>
      <c r="BG38" s="263">
        <f t="shared" si="38"/>
        <v>0.23544968690773704</v>
      </c>
      <c r="BH38" s="263">
        <f>L38</f>
        <v>0.59575594952631872</v>
      </c>
      <c r="BI38" s="272"/>
      <c r="BJ38" s="254">
        <f t="shared" ref="BJ38:CE38" si="77">N38</f>
        <v>40</v>
      </c>
      <c r="BK38" s="254">
        <f t="shared" si="77"/>
        <v>50</v>
      </c>
      <c r="BL38" s="254">
        <f t="shared" si="77"/>
        <v>30</v>
      </c>
      <c r="BM38" s="254">
        <f t="shared" si="77"/>
        <v>45</v>
      </c>
      <c r="BN38" s="254">
        <f t="shared" si="77"/>
        <v>70</v>
      </c>
      <c r="BO38" s="254">
        <f t="shared" si="77"/>
        <v>70</v>
      </c>
      <c r="BP38" s="254">
        <f t="shared" si="77"/>
        <v>60</v>
      </c>
      <c r="BQ38" s="254">
        <f t="shared" si="77"/>
        <v>80</v>
      </c>
      <c r="BR38" s="254">
        <f t="shared" si="77"/>
        <v>60</v>
      </c>
      <c r="BS38" s="254">
        <f t="shared" si="77"/>
        <v>5</v>
      </c>
      <c r="BT38" s="254">
        <f t="shared" si="77"/>
        <v>40</v>
      </c>
      <c r="BU38" s="254">
        <f t="shared" si="77"/>
        <v>50</v>
      </c>
      <c r="BV38" s="254">
        <f t="shared" si="77"/>
        <v>45</v>
      </c>
      <c r="BW38" s="254">
        <f t="shared" si="77"/>
        <v>35</v>
      </c>
      <c r="BX38" s="254">
        <f t="shared" si="77"/>
        <v>60</v>
      </c>
      <c r="BY38" s="254">
        <f t="shared" si="77"/>
        <v>60</v>
      </c>
      <c r="BZ38" s="254">
        <f t="shared" si="77"/>
        <v>65</v>
      </c>
      <c r="CA38" s="254">
        <f t="shared" si="77"/>
        <v>65</v>
      </c>
      <c r="CB38" s="254">
        <f t="shared" si="77"/>
        <v>113.8158952167764</v>
      </c>
      <c r="CC38" s="254">
        <f t="shared" si="77"/>
        <v>70.953878080441257</v>
      </c>
      <c r="CD38" s="254">
        <f t="shared" si="77"/>
        <v>144.30575166380027</v>
      </c>
      <c r="CE38" s="254">
        <f t="shared" si="77"/>
        <v>-26.390351668622337</v>
      </c>
      <c r="CF38" s="265"/>
      <c r="CG38" s="254">
        <f t="shared" ref="CG38:CR38" si="78">AK38</f>
        <v>85</v>
      </c>
      <c r="CH38" s="254">
        <f t="shared" si="78"/>
        <v>90</v>
      </c>
      <c r="CI38" s="254">
        <f t="shared" si="78"/>
        <v>75</v>
      </c>
      <c r="CJ38" s="254">
        <f t="shared" si="78"/>
        <v>140</v>
      </c>
      <c r="CK38" s="254">
        <f t="shared" si="78"/>
        <v>140</v>
      </c>
      <c r="CL38" s="254">
        <f t="shared" si="78"/>
        <v>65</v>
      </c>
      <c r="CM38" s="254">
        <f t="shared" si="78"/>
        <v>90</v>
      </c>
      <c r="CN38" s="254">
        <f t="shared" si="78"/>
        <v>80</v>
      </c>
      <c r="CO38" s="254">
        <f t="shared" si="78"/>
        <v>120</v>
      </c>
      <c r="CP38" s="254">
        <f t="shared" si="78"/>
        <v>130</v>
      </c>
      <c r="CQ38" s="254">
        <f t="shared" si="78"/>
        <v>184.76977329721765</v>
      </c>
      <c r="CR38" s="254">
        <f t="shared" si="78"/>
        <v>117.91539999517792</v>
      </c>
    </row>
    <row r="39" spans="1:96" s="15" customFormat="1" ht="14.25" x14ac:dyDescent="0.2">
      <c r="A39" s="17"/>
      <c r="B39" s="10" t="s">
        <v>15</v>
      </c>
      <c r="C39" s="196">
        <v>5</v>
      </c>
      <c r="D39" s="196">
        <v>10</v>
      </c>
      <c r="E39" s="196">
        <v>0</v>
      </c>
      <c r="F39" s="196">
        <v>20</v>
      </c>
      <c r="G39" s="196">
        <v>5</v>
      </c>
      <c r="H39" s="196">
        <v>5</v>
      </c>
      <c r="I39" s="196">
        <v>6.8553211921250128</v>
      </c>
      <c r="J39" s="73"/>
      <c r="K39" s="86">
        <f t="shared" si="27"/>
        <v>0.37106423842500258</v>
      </c>
      <c r="L39" s="86">
        <f t="shared" si="28"/>
        <v>-1</v>
      </c>
      <c r="M39" s="247"/>
      <c r="N39" s="255">
        <v>0</v>
      </c>
      <c r="O39" s="255">
        <v>0</v>
      </c>
      <c r="P39" s="255">
        <v>0</v>
      </c>
      <c r="Q39" s="255">
        <v>0</v>
      </c>
      <c r="R39" s="255">
        <v>0</v>
      </c>
      <c r="S39" s="255">
        <v>0</v>
      </c>
      <c r="T39" s="255">
        <v>5</v>
      </c>
      <c r="U39" s="255">
        <v>5</v>
      </c>
      <c r="V39" s="255">
        <v>10</v>
      </c>
      <c r="W39" s="255">
        <v>0</v>
      </c>
      <c r="X39" s="255">
        <v>0</v>
      </c>
      <c r="Y39" s="255">
        <v>0</v>
      </c>
      <c r="Z39" s="255">
        <v>0</v>
      </c>
      <c r="AA39" s="255">
        <v>0</v>
      </c>
      <c r="AB39" s="255">
        <v>0</v>
      </c>
      <c r="AC39" s="255">
        <v>0</v>
      </c>
      <c r="AD39" s="255">
        <v>0</v>
      </c>
      <c r="AE39" s="255">
        <v>5</v>
      </c>
      <c r="AF39" s="255"/>
      <c r="AG39" s="255"/>
      <c r="AH39" s="255"/>
      <c r="AI39" s="255"/>
      <c r="AJ39" s="148"/>
      <c r="AK39" s="88">
        <f>D39-AL39</f>
        <v>10</v>
      </c>
      <c r="AL39" s="88">
        <f>SUM(N39:O39)</f>
        <v>0</v>
      </c>
      <c r="AM39" s="88">
        <f>SUM(P39:Q39)</f>
        <v>0</v>
      </c>
      <c r="AN39" s="242">
        <f>SUM(R39:S39)</f>
        <v>0</v>
      </c>
      <c r="AO39" s="88">
        <f>SUM(T39:U39)</f>
        <v>10</v>
      </c>
      <c r="AP39" s="88">
        <f>SUM(V39:W39)</f>
        <v>10</v>
      </c>
      <c r="AQ39" s="88">
        <f>SUM(X39:Y39)</f>
        <v>0</v>
      </c>
      <c r="AR39" s="88">
        <f>SUM(Z39:AA39)</f>
        <v>0</v>
      </c>
      <c r="AS39" s="88">
        <f>SUM(AB39:AC39)</f>
        <v>0</v>
      </c>
      <c r="AT39" s="88">
        <f>SUM(AD39:AE39)</f>
        <v>5</v>
      </c>
      <c r="AU39" s="88"/>
      <c r="AV39" s="88"/>
      <c r="AW39" s="129"/>
      <c r="AX39" s="266" t="s">
        <v>15</v>
      </c>
      <c r="AY39" s="262">
        <f t="shared" si="58"/>
        <v>5</v>
      </c>
      <c r="AZ39" s="262">
        <f t="shared" si="58"/>
        <v>10</v>
      </c>
      <c r="BA39" s="262">
        <f t="shared" si="58"/>
        <v>0</v>
      </c>
      <c r="BB39" s="262">
        <f t="shared" si="58"/>
        <v>20</v>
      </c>
      <c r="BC39" s="262">
        <f t="shared" si="58"/>
        <v>5</v>
      </c>
      <c r="BD39" s="262">
        <f t="shared" si="58"/>
        <v>5</v>
      </c>
      <c r="BE39" s="262">
        <f t="shared" si="58"/>
        <v>6.8553211921250128</v>
      </c>
      <c r="BF39" s="262"/>
      <c r="BG39" s="171"/>
      <c r="BH39" s="27"/>
      <c r="BI39" s="270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99"/>
      <c r="CG39" s="257"/>
      <c r="CH39" s="257"/>
      <c r="CI39" s="257"/>
      <c r="CJ39" s="17"/>
      <c r="CK39" s="17"/>
      <c r="CL39" s="17"/>
      <c r="CM39" s="17"/>
      <c r="CN39" s="17"/>
      <c r="CO39" s="17"/>
      <c r="CP39" s="17"/>
      <c r="CQ39" s="17"/>
      <c r="CR39" s="17"/>
    </row>
    <row r="40" spans="1:96" s="15" customFormat="1" ht="14.25" x14ac:dyDescent="0.2">
      <c r="A40" s="17"/>
      <c r="B40" s="10" t="s">
        <v>16</v>
      </c>
      <c r="C40" s="196">
        <v>-10</v>
      </c>
      <c r="D40" s="196">
        <v>15</v>
      </c>
      <c r="E40" s="196">
        <v>10</v>
      </c>
      <c r="F40" s="196">
        <v>5</v>
      </c>
      <c r="G40" s="196">
        <v>5</v>
      </c>
      <c r="H40" s="196">
        <v>35</v>
      </c>
      <c r="I40" s="196">
        <v>58.979256621109812</v>
      </c>
      <c r="J40" s="73"/>
      <c r="K40" s="86">
        <f t="shared" si="27"/>
        <v>0.68512161774599467</v>
      </c>
      <c r="L40" s="86">
        <f t="shared" si="28"/>
        <v>-1</v>
      </c>
      <c r="M40" s="247"/>
      <c r="N40" s="255">
        <v>10</v>
      </c>
      <c r="O40" s="255">
        <v>0</v>
      </c>
      <c r="P40" s="255">
        <v>0</v>
      </c>
      <c r="Q40" s="255">
        <v>5</v>
      </c>
      <c r="R40" s="255">
        <v>5</v>
      </c>
      <c r="S40" s="255">
        <v>0</v>
      </c>
      <c r="T40" s="255">
        <v>0</v>
      </c>
      <c r="U40" s="255">
        <v>5</v>
      </c>
      <c r="V40" s="255">
        <v>0</v>
      </c>
      <c r="W40" s="255">
        <v>0</v>
      </c>
      <c r="X40" s="255">
        <v>5</v>
      </c>
      <c r="Y40" s="255">
        <v>0</v>
      </c>
      <c r="Z40" s="255">
        <v>0</v>
      </c>
      <c r="AA40" s="255">
        <v>0</v>
      </c>
      <c r="AB40" s="255">
        <v>5</v>
      </c>
      <c r="AC40" s="255">
        <v>10</v>
      </c>
      <c r="AD40" s="255">
        <v>10</v>
      </c>
      <c r="AE40" s="255">
        <v>10</v>
      </c>
      <c r="AF40" s="255"/>
      <c r="AG40" s="255"/>
      <c r="AH40" s="255"/>
      <c r="AI40" s="255"/>
      <c r="AJ40" s="148"/>
      <c r="AK40" s="88">
        <f>D40-AL40</f>
        <v>5</v>
      </c>
      <c r="AL40" s="88">
        <f>SUM(N40:O40)</f>
        <v>10</v>
      </c>
      <c r="AM40" s="88">
        <f>SUM(P40:Q40)</f>
        <v>5</v>
      </c>
      <c r="AN40" s="88">
        <f>SUM(R40:S40)</f>
        <v>5</v>
      </c>
      <c r="AO40" s="88">
        <f>SUM(T40:U40)</f>
        <v>5</v>
      </c>
      <c r="AP40" s="88">
        <f>SUM(V40:W40)</f>
        <v>0</v>
      </c>
      <c r="AQ40" s="88">
        <f>SUM(X40:Y40)</f>
        <v>5</v>
      </c>
      <c r="AR40" s="88">
        <f>SUM(Z40:AA40)</f>
        <v>0</v>
      </c>
      <c r="AS40" s="88">
        <f>SUM(AB40:AC40)</f>
        <v>15</v>
      </c>
      <c r="AT40" s="88">
        <f>SUM(AD40:AE40)</f>
        <v>20</v>
      </c>
      <c r="AU40" s="88"/>
      <c r="AV40" s="88"/>
      <c r="AW40" s="129"/>
      <c r="AX40" s="266" t="s">
        <v>16</v>
      </c>
      <c r="AY40" s="262">
        <f t="shared" si="58"/>
        <v>-10</v>
      </c>
      <c r="AZ40" s="262">
        <f t="shared" si="58"/>
        <v>15</v>
      </c>
      <c r="BA40" s="262">
        <f t="shared" si="58"/>
        <v>10</v>
      </c>
      <c r="BB40" s="262">
        <f t="shared" si="58"/>
        <v>5</v>
      </c>
      <c r="BC40" s="262">
        <f t="shared" si="58"/>
        <v>5</v>
      </c>
      <c r="BD40" s="262">
        <f t="shared" si="58"/>
        <v>35</v>
      </c>
      <c r="BE40" s="262">
        <f t="shared" si="58"/>
        <v>58.979256621109812</v>
      </c>
      <c r="BF40" s="262"/>
      <c r="BG40" s="171"/>
      <c r="BH40" s="27"/>
      <c r="BI40" s="57"/>
      <c r="BJ40" s="257"/>
      <c r="BK40" s="257"/>
      <c r="BL40" s="257"/>
      <c r="BM40" s="257"/>
      <c r="BN40" s="257"/>
      <c r="BO40" s="257"/>
      <c r="BP40" s="257"/>
      <c r="BQ40" s="257"/>
      <c r="BR40" s="257"/>
      <c r="BS40" s="257"/>
      <c r="BT40" s="257"/>
      <c r="BU40" s="257"/>
      <c r="BV40" s="257"/>
      <c r="BW40" s="257"/>
      <c r="BX40" s="257"/>
      <c r="BY40" s="257"/>
      <c r="BZ40" s="257"/>
      <c r="CA40" s="257"/>
      <c r="CB40" s="257"/>
      <c r="CC40" s="257"/>
      <c r="CD40" s="257"/>
      <c r="CE40" s="257"/>
      <c r="CF40" s="99"/>
      <c r="CG40" s="257"/>
      <c r="CH40" s="257"/>
      <c r="CI40" s="257"/>
      <c r="CJ40" s="17"/>
      <c r="CK40" s="17"/>
      <c r="CL40" s="17"/>
      <c r="CM40" s="17"/>
      <c r="CN40" s="17"/>
      <c r="CO40" s="17"/>
      <c r="CP40" s="17"/>
      <c r="CQ40" s="17"/>
      <c r="CR40" s="17"/>
    </row>
    <row r="41" spans="1:96" s="15" customFormat="1" ht="14.25" x14ac:dyDescent="0.2">
      <c r="A41" s="17"/>
      <c r="B41" s="10" t="s">
        <v>17</v>
      </c>
      <c r="C41" s="196">
        <v>0</v>
      </c>
      <c r="D41" s="196">
        <v>-25</v>
      </c>
      <c r="E41" s="196">
        <v>-5</v>
      </c>
      <c r="F41" s="196">
        <v>-10</v>
      </c>
      <c r="G41" s="196">
        <v>-10</v>
      </c>
      <c r="H41" s="196">
        <v>0</v>
      </c>
      <c r="I41" s="196">
        <v>-132.00762576601389</v>
      </c>
      <c r="J41" s="73"/>
      <c r="K41" s="86" t="str">
        <f t="shared" si="27"/>
        <v>N/M</v>
      </c>
      <c r="L41" s="86">
        <f t="shared" si="28"/>
        <v>1</v>
      </c>
      <c r="M41" s="247"/>
      <c r="N41" s="255">
        <v>-10</v>
      </c>
      <c r="O41" s="255">
        <v>0</v>
      </c>
      <c r="P41" s="255">
        <v>0</v>
      </c>
      <c r="Q41" s="255">
        <v>0</v>
      </c>
      <c r="R41" s="255">
        <v>0</v>
      </c>
      <c r="S41" s="255">
        <v>0</v>
      </c>
      <c r="T41" s="255">
        <v>0</v>
      </c>
      <c r="U41" s="255">
        <v>0</v>
      </c>
      <c r="V41" s="255">
        <v>-5</v>
      </c>
      <c r="W41" s="255">
        <v>-5</v>
      </c>
      <c r="X41" s="255">
        <v>-5</v>
      </c>
      <c r="Y41" s="255">
        <v>-5</v>
      </c>
      <c r="Z41" s="255">
        <v>0</v>
      </c>
      <c r="AA41" s="255">
        <v>0</v>
      </c>
      <c r="AB41" s="255">
        <v>0</v>
      </c>
      <c r="AC41" s="255">
        <v>0</v>
      </c>
      <c r="AD41" s="255">
        <v>0</v>
      </c>
      <c r="AE41" s="255">
        <v>0</v>
      </c>
      <c r="AF41" s="255"/>
      <c r="AG41" s="255"/>
      <c r="AH41" s="255"/>
      <c r="AI41" s="255"/>
      <c r="AJ41" s="148"/>
      <c r="AK41" s="88">
        <f>D41-AL41</f>
        <v>-15</v>
      </c>
      <c r="AL41" s="88">
        <f>SUM(N41:O41)</f>
        <v>-10</v>
      </c>
      <c r="AM41" s="88">
        <f>SUM(P41:Q41)</f>
        <v>0</v>
      </c>
      <c r="AN41" s="88">
        <f>SUM(R41:S41)</f>
        <v>0</v>
      </c>
      <c r="AO41" s="88">
        <f>SUM(T41:U41)</f>
        <v>0</v>
      </c>
      <c r="AP41" s="88">
        <f>SUM(V41:W41)</f>
        <v>-10</v>
      </c>
      <c r="AQ41" s="88">
        <f>SUM(X41:Y41)</f>
        <v>-10</v>
      </c>
      <c r="AR41" s="88">
        <f>SUM(Z41:AA41)</f>
        <v>0</v>
      </c>
      <c r="AS41" s="88">
        <f>SUM(AB41:AC41)</f>
        <v>0</v>
      </c>
      <c r="AT41" s="88">
        <f>SUM(AD41:AE41)</f>
        <v>0</v>
      </c>
      <c r="AU41" s="88"/>
      <c r="AV41" s="88"/>
      <c r="AW41" s="129"/>
      <c r="AX41" s="266" t="s">
        <v>17</v>
      </c>
      <c r="AY41" s="262">
        <f t="shared" si="58"/>
        <v>0</v>
      </c>
      <c r="AZ41" s="262">
        <f t="shared" si="58"/>
        <v>-25</v>
      </c>
      <c r="BA41" s="262">
        <f t="shared" si="58"/>
        <v>-5</v>
      </c>
      <c r="BB41" s="262">
        <f t="shared" si="58"/>
        <v>-10</v>
      </c>
      <c r="BC41" s="262">
        <f t="shared" si="58"/>
        <v>-10</v>
      </c>
      <c r="BD41" s="262">
        <f t="shared" si="58"/>
        <v>0</v>
      </c>
      <c r="BE41" s="262">
        <f t="shared" si="58"/>
        <v>-132.00762576601389</v>
      </c>
      <c r="BF41" s="262"/>
      <c r="BG41" s="171"/>
      <c r="BH41" s="27"/>
      <c r="BI41" s="57"/>
      <c r="BJ41" s="257"/>
      <c r="BK41" s="257"/>
      <c r="BL41" s="257"/>
      <c r="BM41" s="257"/>
      <c r="BN41" s="257"/>
      <c r="BO41" s="257"/>
      <c r="BP41" s="257"/>
      <c r="BQ41" s="257"/>
      <c r="BR41" s="257"/>
      <c r="BS41" s="257"/>
      <c r="BT41" s="257"/>
      <c r="BU41" s="257"/>
      <c r="BV41" s="257"/>
      <c r="BW41" s="257"/>
      <c r="BX41" s="257"/>
      <c r="BY41" s="257"/>
      <c r="BZ41" s="257"/>
      <c r="CA41" s="257"/>
      <c r="CB41" s="257"/>
      <c r="CC41" s="257"/>
      <c r="CD41" s="257"/>
      <c r="CE41" s="257"/>
      <c r="CF41" s="99"/>
      <c r="CG41" s="257"/>
      <c r="CH41" s="257"/>
      <c r="CI41" s="257"/>
      <c r="CJ41" s="17"/>
      <c r="CK41" s="17"/>
      <c r="CL41" s="17"/>
      <c r="CM41" s="17"/>
      <c r="CN41" s="17"/>
      <c r="CO41" s="17"/>
      <c r="CP41" s="17"/>
      <c r="CQ41" s="17"/>
      <c r="CR41" s="17"/>
    </row>
    <row r="42" spans="1:96" x14ac:dyDescent="0.25">
      <c r="B42" s="10" t="s">
        <v>18</v>
      </c>
      <c r="C42" s="196">
        <v>90</v>
      </c>
      <c r="D42" s="196">
        <v>85</v>
      </c>
      <c r="E42" s="196">
        <v>95</v>
      </c>
      <c r="F42" s="196">
        <v>100</v>
      </c>
      <c r="G42" s="196">
        <v>85</v>
      </c>
      <c r="H42" s="196">
        <v>75</v>
      </c>
      <c r="I42" s="196">
        <v>260.02975114588037</v>
      </c>
      <c r="J42" s="73"/>
      <c r="K42" s="86">
        <f t="shared" si="27"/>
        <v>2.4670633486117381</v>
      </c>
      <c r="L42" s="86">
        <f t="shared" si="28"/>
        <v>-1</v>
      </c>
      <c r="M42" s="247"/>
      <c r="N42" s="255">
        <v>20</v>
      </c>
      <c r="O42" s="255">
        <v>25</v>
      </c>
      <c r="P42" s="255">
        <v>20</v>
      </c>
      <c r="Q42" s="255">
        <v>35</v>
      </c>
      <c r="R42" s="255">
        <v>25</v>
      </c>
      <c r="S42" s="255">
        <v>20</v>
      </c>
      <c r="T42" s="255">
        <v>20</v>
      </c>
      <c r="U42" s="255">
        <v>40</v>
      </c>
      <c r="V42" s="255">
        <v>35</v>
      </c>
      <c r="W42" s="255">
        <v>5</v>
      </c>
      <c r="X42" s="255">
        <v>30</v>
      </c>
      <c r="Y42" s="255">
        <v>15</v>
      </c>
      <c r="Z42" s="255">
        <v>15</v>
      </c>
      <c r="AA42" s="255">
        <v>25</v>
      </c>
      <c r="AB42" s="255">
        <v>45</v>
      </c>
      <c r="AC42" s="255">
        <v>15</v>
      </c>
      <c r="AD42" s="255">
        <v>10</v>
      </c>
      <c r="AE42" s="255">
        <v>10</v>
      </c>
      <c r="AF42" s="255"/>
      <c r="AG42" s="255"/>
      <c r="AH42" s="255"/>
      <c r="AI42" s="255"/>
      <c r="AJ42" s="69"/>
      <c r="AK42" s="88">
        <f>D42-AL42</f>
        <v>40</v>
      </c>
      <c r="AL42" s="88">
        <f>SUM(N42:O42)</f>
        <v>45</v>
      </c>
      <c r="AM42" s="88">
        <f>SUM(P42:Q42)</f>
        <v>55</v>
      </c>
      <c r="AN42" s="88">
        <f>SUM(R42:S42)</f>
        <v>45</v>
      </c>
      <c r="AO42" s="88">
        <f>SUM(T42:U42)</f>
        <v>60</v>
      </c>
      <c r="AP42" s="88">
        <f>SUM(V42:W42)</f>
        <v>40</v>
      </c>
      <c r="AQ42" s="88">
        <f>SUM(X42:Y42)</f>
        <v>45</v>
      </c>
      <c r="AR42" s="88">
        <f>SUM(Z42:AA42)</f>
        <v>40</v>
      </c>
      <c r="AS42" s="88">
        <f>SUM(AB42:AC42)</f>
        <v>60</v>
      </c>
      <c r="AT42" s="88">
        <f>SUM(AD42:AE42)</f>
        <v>20</v>
      </c>
      <c r="AU42" s="88"/>
      <c r="AV42" s="88"/>
      <c r="AW42" s="241"/>
      <c r="AX42" s="266" t="s">
        <v>18</v>
      </c>
      <c r="AY42" s="262">
        <f t="shared" si="58"/>
        <v>90</v>
      </c>
      <c r="AZ42" s="262">
        <f t="shared" si="58"/>
        <v>85</v>
      </c>
      <c r="BA42" s="262">
        <f t="shared" si="58"/>
        <v>95</v>
      </c>
      <c r="BB42" s="262">
        <f t="shared" si="58"/>
        <v>100</v>
      </c>
      <c r="BC42" s="262">
        <f t="shared" si="58"/>
        <v>85</v>
      </c>
      <c r="BD42" s="262">
        <f t="shared" si="58"/>
        <v>75</v>
      </c>
      <c r="BE42" s="262">
        <f t="shared" si="58"/>
        <v>260.02975114588037</v>
      </c>
      <c r="BF42" s="262"/>
      <c r="BG42" s="171"/>
      <c r="BH42" s="27"/>
      <c r="BI42" s="253"/>
      <c r="BJ42" s="257"/>
      <c r="BK42" s="257"/>
      <c r="BL42" s="257"/>
      <c r="BM42" s="257"/>
      <c r="BN42" s="257"/>
      <c r="BO42" s="257"/>
      <c r="BP42" s="257"/>
      <c r="BQ42" s="257"/>
      <c r="BR42" s="257"/>
      <c r="BS42" s="257"/>
      <c r="BT42" s="257"/>
      <c r="BU42" s="257"/>
      <c r="BV42" s="257"/>
      <c r="BW42" s="257"/>
      <c r="BX42" s="257"/>
      <c r="BY42" s="257"/>
      <c r="BZ42" s="257"/>
      <c r="CA42" s="257"/>
      <c r="CB42" s="257"/>
      <c r="CC42" s="257"/>
      <c r="CD42" s="257"/>
      <c r="CE42" s="257"/>
      <c r="CF42" s="273"/>
      <c r="CG42" s="257"/>
      <c r="CH42" s="257"/>
      <c r="CI42" s="257"/>
    </row>
    <row r="43" spans="1:96" s="15" customFormat="1" ht="14.25" x14ac:dyDescent="0.2">
      <c r="A43" s="17"/>
      <c r="B43" s="54" t="s">
        <v>19</v>
      </c>
      <c r="C43" s="250">
        <v>60</v>
      </c>
      <c r="D43" s="250">
        <v>90</v>
      </c>
      <c r="E43" s="250">
        <v>100</v>
      </c>
      <c r="F43" s="250">
        <v>90</v>
      </c>
      <c r="G43" s="250">
        <v>95</v>
      </c>
      <c r="H43" s="250">
        <v>130</v>
      </c>
      <c r="I43" s="250">
        <v>108.82847009929426</v>
      </c>
      <c r="J43" s="89"/>
      <c r="K43" s="90">
        <f t="shared" si="27"/>
        <v>-0.16285792231312105</v>
      </c>
      <c r="L43" s="90">
        <f t="shared" si="28"/>
        <v>-1</v>
      </c>
      <c r="M43" s="247"/>
      <c r="N43" s="256">
        <v>20</v>
      </c>
      <c r="O43" s="256">
        <v>25</v>
      </c>
      <c r="P43" s="256">
        <v>10</v>
      </c>
      <c r="Q43" s="256">
        <v>5</v>
      </c>
      <c r="R43" s="256">
        <v>40</v>
      </c>
      <c r="S43" s="256">
        <v>50</v>
      </c>
      <c r="T43" s="256">
        <v>35</v>
      </c>
      <c r="U43" s="256">
        <v>30</v>
      </c>
      <c r="V43" s="256">
        <v>20</v>
      </c>
      <c r="W43" s="256">
        <v>5</v>
      </c>
      <c r="X43" s="256">
        <v>10</v>
      </c>
      <c r="Y43" s="256">
        <v>40</v>
      </c>
      <c r="Z43" s="256">
        <v>30</v>
      </c>
      <c r="AA43" s="256">
        <v>10</v>
      </c>
      <c r="AB43" s="256">
        <v>10</v>
      </c>
      <c r="AC43" s="256">
        <v>35</v>
      </c>
      <c r="AD43" s="256">
        <v>45</v>
      </c>
      <c r="AE43" s="256">
        <v>40</v>
      </c>
      <c r="AF43" s="256"/>
      <c r="AG43" s="256"/>
      <c r="AH43" s="256"/>
      <c r="AI43" s="256"/>
      <c r="AJ43" s="71"/>
      <c r="AK43" s="91">
        <f>D43-AL43</f>
        <v>45</v>
      </c>
      <c r="AL43" s="91">
        <f>SUM(N43:O43)</f>
        <v>45</v>
      </c>
      <c r="AM43" s="91">
        <f>SUM(P43:Q43)</f>
        <v>15</v>
      </c>
      <c r="AN43" s="91">
        <f>SUM(R43:S43)</f>
        <v>90</v>
      </c>
      <c r="AO43" s="91">
        <f>SUM(T43:U43)</f>
        <v>65</v>
      </c>
      <c r="AP43" s="91">
        <f>SUM(V43:W43)</f>
        <v>25</v>
      </c>
      <c r="AQ43" s="91">
        <f>SUM(X43:Y43)</f>
        <v>50</v>
      </c>
      <c r="AR43" s="91">
        <f>SUM(Z43:AA43)</f>
        <v>40</v>
      </c>
      <c r="AS43" s="91">
        <f>SUM(AB43:AC43)</f>
        <v>45</v>
      </c>
      <c r="AT43" s="91">
        <f>SUM(AD43:AE43)</f>
        <v>85</v>
      </c>
      <c r="AU43" s="91"/>
      <c r="AV43" s="91"/>
      <c r="AW43" s="129"/>
      <c r="AX43" s="54" t="s">
        <v>19</v>
      </c>
      <c r="AY43" s="56">
        <f t="shared" si="58"/>
        <v>60</v>
      </c>
      <c r="AZ43" s="56">
        <f t="shared" si="58"/>
        <v>90</v>
      </c>
      <c r="BA43" s="56">
        <f t="shared" si="58"/>
        <v>100</v>
      </c>
      <c r="BB43" s="56">
        <f t="shared" si="58"/>
        <v>90</v>
      </c>
      <c r="BC43" s="56">
        <f t="shared" si="58"/>
        <v>95</v>
      </c>
      <c r="BD43" s="56">
        <f t="shared" si="58"/>
        <v>130</v>
      </c>
      <c r="BE43" s="56">
        <f t="shared" si="58"/>
        <v>108.82847009929426</v>
      </c>
      <c r="BF43" s="56"/>
      <c r="BG43" s="172"/>
      <c r="BH43" s="31"/>
      <c r="BI43" s="253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274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</row>
    <row r="44" spans="1:96" x14ac:dyDescent="0.25">
      <c r="B44" s="21" t="s">
        <v>58</v>
      </c>
      <c r="C44" s="249">
        <f t="shared" ref="C44:H44" si="79">SUM(C45:C49)</f>
        <v>220</v>
      </c>
      <c r="D44" s="249">
        <f t="shared" si="79"/>
        <v>220</v>
      </c>
      <c r="E44" s="249">
        <f t="shared" si="79"/>
        <v>225</v>
      </c>
      <c r="F44" s="249">
        <f t="shared" si="79"/>
        <v>230</v>
      </c>
      <c r="G44" s="249">
        <f t="shared" si="79"/>
        <v>235</v>
      </c>
      <c r="H44" s="249">
        <f t="shared" si="79"/>
        <v>240</v>
      </c>
      <c r="I44" s="249">
        <v>248.88000000000005</v>
      </c>
      <c r="J44" s="85">
        <v>249</v>
      </c>
      <c r="K44" s="92">
        <f t="shared" si="27"/>
        <v>3.700000000000022E-2</v>
      </c>
      <c r="L44" s="92">
        <f t="shared" si="28"/>
        <v>4.8216007714540213E-4</v>
      </c>
      <c r="M44" s="247"/>
      <c r="N44" s="249">
        <f t="shared" ref="N44:AE44" si="80">SUM(N45:N49)</f>
        <v>45</v>
      </c>
      <c r="O44" s="249">
        <f t="shared" si="80"/>
        <v>65</v>
      </c>
      <c r="P44" s="249">
        <f t="shared" si="80"/>
        <v>50</v>
      </c>
      <c r="Q44" s="249">
        <f t="shared" si="80"/>
        <v>65</v>
      </c>
      <c r="R44" s="249">
        <f t="shared" si="80"/>
        <v>45</v>
      </c>
      <c r="S44" s="254">
        <f t="shared" si="80"/>
        <v>65</v>
      </c>
      <c r="T44" s="254">
        <f t="shared" si="80"/>
        <v>50</v>
      </c>
      <c r="U44" s="254">
        <f t="shared" si="80"/>
        <v>70</v>
      </c>
      <c r="V44" s="254">
        <f t="shared" si="80"/>
        <v>45</v>
      </c>
      <c r="W44" s="254">
        <f t="shared" si="80"/>
        <v>75</v>
      </c>
      <c r="X44" s="254">
        <f t="shared" si="80"/>
        <v>55</v>
      </c>
      <c r="Y44" s="254">
        <f t="shared" si="80"/>
        <v>70</v>
      </c>
      <c r="Z44" s="254">
        <f t="shared" si="80"/>
        <v>45</v>
      </c>
      <c r="AA44" s="254">
        <f t="shared" si="80"/>
        <v>70</v>
      </c>
      <c r="AB44" s="254">
        <f t="shared" si="80"/>
        <v>55</v>
      </c>
      <c r="AC44" s="254">
        <f t="shared" si="80"/>
        <v>70</v>
      </c>
      <c r="AD44" s="254">
        <f t="shared" si="80"/>
        <v>45</v>
      </c>
      <c r="AE44" s="254">
        <f t="shared" si="80"/>
        <v>70</v>
      </c>
      <c r="AF44" s="249">
        <v>62.22</v>
      </c>
      <c r="AG44" s="249">
        <v>67.320000000000007</v>
      </c>
      <c r="AH44" s="249">
        <v>72.42</v>
      </c>
      <c r="AI44" s="249">
        <v>46.92</v>
      </c>
      <c r="AJ44" s="243"/>
      <c r="AK44" s="85">
        <f t="shared" ref="AK44:AN44" si="81">SUM(AK45:AK49)</f>
        <v>110</v>
      </c>
      <c r="AL44" s="85">
        <f t="shared" si="81"/>
        <v>110</v>
      </c>
      <c r="AM44" s="85">
        <f t="shared" si="81"/>
        <v>115</v>
      </c>
      <c r="AN44" s="85">
        <f t="shared" si="81"/>
        <v>110</v>
      </c>
      <c r="AO44" s="85">
        <f>SUM(AO45:AO49)</f>
        <v>120</v>
      </c>
      <c r="AP44" s="85">
        <f t="shared" ref="AP44:AS44" si="82">SUM(AP45:AP49)</f>
        <v>120</v>
      </c>
      <c r="AQ44" s="85">
        <f t="shared" si="82"/>
        <v>125</v>
      </c>
      <c r="AR44" s="85">
        <f t="shared" si="82"/>
        <v>115</v>
      </c>
      <c r="AS44" s="85">
        <f t="shared" si="82"/>
        <v>125</v>
      </c>
      <c r="AT44" s="85">
        <f>SUM(AT45:AT49)</f>
        <v>115</v>
      </c>
      <c r="AU44" s="85">
        <f t="shared" si="23"/>
        <v>129.54000000000002</v>
      </c>
      <c r="AV44" s="85">
        <f t="shared" si="24"/>
        <v>119.34</v>
      </c>
      <c r="AW44" s="241"/>
      <c r="AX44" s="260" t="s">
        <v>58</v>
      </c>
      <c r="AY44" s="254">
        <f t="shared" si="58"/>
        <v>220</v>
      </c>
      <c r="AZ44" s="254">
        <f t="shared" si="58"/>
        <v>220</v>
      </c>
      <c r="BA44" s="254">
        <f t="shared" si="58"/>
        <v>225</v>
      </c>
      <c r="BB44" s="254">
        <f t="shared" si="58"/>
        <v>230</v>
      </c>
      <c r="BC44" s="254">
        <f t="shared" si="58"/>
        <v>235</v>
      </c>
      <c r="BD44" s="254">
        <f t="shared" si="58"/>
        <v>240</v>
      </c>
      <c r="BE44" s="254">
        <f t="shared" si="58"/>
        <v>248.88000000000005</v>
      </c>
      <c r="BF44" s="254">
        <f>J44</f>
        <v>249</v>
      </c>
      <c r="BG44" s="263">
        <f t="shared" si="38"/>
        <v>3.700000000000022E-2</v>
      </c>
      <c r="BH44" s="263">
        <f>L44</f>
        <v>4.8216007714540213E-4</v>
      </c>
      <c r="BI44" s="272"/>
      <c r="BJ44" s="254">
        <f t="shared" ref="BJ44:CE44" si="83">N44</f>
        <v>45</v>
      </c>
      <c r="BK44" s="254">
        <f t="shared" si="83"/>
        <v>65</v>
      </c>
      <c r="BL44" s="254">
        <f t="shared" si="83"/>
        <v>50</v>
      </c>
      <c r="BM44" s="254">
        <f t="shared" si="83"/>
        <v>65</v>
      </c>
      <c r="BN44" s="254">
        <f t="shared" si="83"/>
        <v>45</v>
      </c>
      <c r="BO44" s="254">
        <f t="shared" si="83"/>
        <v>65</v>
      </c>
      <c r="BP44" s="254">
        <f t="shared" si="83"/>
        <v>50</v>
      </c>
      <c r="BQ44" s="254">
        <f t="shared" si="83"/>
        <v>70</v>
      </c>
      <c r="BR44" s="254">
        <f t="shared" si="83"/>
        <v>45</v>
      </c>
      <c r="BS44" s="254">
        <f t="shared" si="83"/>
        <v>75</v>
      </c>
      <c r="BT44" s="254">
        <f t="shared" si="83"/>
        <v>55</v>
      </c>
      <c r="BU44" s="254">
        <f t="shared" si="83"/>
        <v>70</v>
      </c>
      <c r="BV44" s="254">
        <f t="shared" si="83"/>
        <v>45</v>
      </c>
      <c r="BW44" s="254">
        <f t="shared" si="83"/>
        <v>70</v>
      </c>
      <c r="BX44" s="254">
        <f t="shared" si="83"/>
        <v>55</v>
      </c>
      <c r="BY44" s="254">
        <f t="shared" si="83"/>
        <v>70</v>
      </c>
      <c r="BZ44" s="254">
        <f t="shared" si="83"/>
        <v>45</v>
      </c>
      <c r="CA44" s="254">
        <f t="shared" si="83"/>
        <v>70</v>
      </c>
      <c r="CB44" s="254">
        <f t="shared" si="83"/>
        <v>62.22</v>
      </c>
      <c r="CC44" s="254">
        <f t="shared" si="83"/>
        <v>67.320000000000007</v>
      </c>
      <c r="CD44" s="254">
        <f t="shared" si="83"/>
        <v>72.42</v>
      </c>
      <c r="CE44" s="254">
        <f t="shared" si="83"/>
        <v>46.92</v>
      </c>
      <c r="CF44" s="265"/>
      <c r="CG44" s="254">
        <f t="shared" ref="CG44:CR44" si="84">AK44</f>
        <v>110</v>
      </c>
      <c r="CH44" s="254">
        <f t="shared" si="84"/>
        <v>110</v>
      </c>
      <c r="CI44" s="254">
        <f t="shared" si="84"/>
        <v>115</v>
      </c>
      <c r="CJ44" s="254">
        <f t="shared" si="84"/>
        <v>110</v>
      </c>
      <c r="CK44" s="254">
        <f t="shared" si="84"/>
        <v>120</v>
      </c>
      <c r="CL44" s="254">
        <f t="shared" si="84"/>
        <v>120</v>
      </c>
      <c r="CM44" s="254">
        <f t="shared" si="84"/>
        <v>125</v>
      </c>
      <c r="CN44" s="254">
        <f t="shared" si="84"/>
        <v>115</v>
      </c>
      <c r="CO44" s="254">
        <f t="shared" si="84"/>
        <v>125</v>
      </c>
      <c r="CP44" s="254">
        <f t="shared" si="84"/>
        <v>115</v>
      </c>
      <c r="CQ44" s="254">
        <f t="shared" si="84"/>
        <v>129.54000000000002</v>
      </c>
      <c r="CR44" s="254">
        <f t="shared" si="84"/>
        <v>119.34</v>
      </c>
    </row>
    <row r="45" spans="1:96" s="15" customFormat="1" ht="14.25" x14ac:dyDescent="0.2">
      <c r="A45" s="17"/>
      <c r="B45" s="10" t="s">
        <v>15</v>
      </c>
      <c r="C45" s="196">
        <v>90</v>
      </c>
      <c r="D45" s="196">
        <v>90</v>
      </c>
      <c r="E45" s="196">
        <v>90</v>
      </c>
      <c r="F45" s="196">
        <v>90</v>
      </c>
      <c r="G45" s="196">
        <v>95</v>
      </c>
      <c r="H45" s="196">
        <v>95</v>
      </c>
      <c r="I45" s="196"/>
      <c r="J45" s="73"/>
      <c r="K45" s="86" t="str">
        <f t="shared" si="25"/>
        <v/>
      </c>
      <c r="L45" s="86" t="str">
        <f t="shared" si="26"/>
        <v/>
      </c>
      <c r="M45" s="247"/>
      <c r="N45" s="255">
        <v>20</v>
      </c>
      <c r="O45" s="255">
        <v>25</v>
      </c>
      <c r="P45" s="255">
        <v>20</v>
      </c>
      <c r="Q45" s="255">
        <v>25</v>
      </c>
      <c r="R45" s="255">
        <v>20</v>
      </c>
      <c r="S45" s="255">
        <v>25</v>
      </c>
      <c r="T45" s="255">
        <v>20</v>
      </c>
      <c r="U45" s="255">
        <v>30</v>
      </c>
      <c r="V45" s="255">
        <v>20</v>
      </c>
      <c r="W45" s="255">
        <v>30</v>
      </c>
      <c r="X45" s="255">
        <v>20</v>
      </c>
      <c r="Y45" s="255">
        <v>30</v>
      </c>
      <c r="Z45" s="255">
        <v>20</v>
      </c>
      <c r="AA45" s="255">
        <v>30</v>
      </c>
      <c r="AB45" s="255">
        <v>20</v>
      </c>
      <c r="AC45" s="255">
        <v>30</v>
      </c>
      <c r="AD45" s="255">
        <v>20</v>
      </c>
      <c r="AE45" s="255">
        <v>30</v>
      </c>
      <c r="AF45" s="255"/>
      <c r="AG45" s="255"/>
      <c r="AH45" s="255"/>
      <c r="AI45" s="255"/>
      <c r="AJ45" s="148"/>
      <c r="AK45" s="88">
        <f t="shared" ref="AK45:AK51" si="85">D45-AL45</f>
        <v>45</v>
      </c>
      <c r="AL45" s="88">
        <f t="shared" ref="AL45:AL51" si="86">SUM(N45:O45)</f>
        <v>45</v>
      </c>
      <c r="AM45" s="88">
        <f t="shared" ref="AM45:AM51" si="87">SUM(P45:Q45)</f>
        <v>45</v>
      </c>
      <c r="AN45" s="242">
        <f t="shared" ref="AN45:AN51" si="88">SUM(R45:S45)</f>
        <v>45</v>
      </c>
      <c r="AO45" s="88">
        <f t="shared" ref="AO45:AO50" si="89">SUM(T45:U45)</f>
        <v>50</v>
      </c>
      <c r="AP45" s="88">
        <f t="shared" ref="AP45:AP50" si="90">SUM(V45:W45)</f>
        <v>50</v>
      </c>
      <c r="AQ45" s="88">
        <f t="shared" ref="AQ45:AQ51" si="91">SUM(X45:Y45)</f>
        <v>50</v>
      </c>
      <c r="AR45" s="88">
        <f t="shared" ref="AR45:AR51" si="92">SUM(Z45:AA45)</f>
        <v>50</v>
      </c>
      <c r="AS45" s="88">
        <f t="shared" ref="AS45:AS51" si="93">SUM(AB45:AC45)</f>
        <v>50</v>
      </c>
      <c r="AT45" s="88">
        <f t="shared" ref="AT45:AT51" si="94">SUM(AD45:AE45)</f>
        <v>50</v>
      </c>
      <c r="AU45" s="88"/>
      <c r="AV45" s="88"/>
      <c r="AW45" s="129"/>
      <c r="AX45" s="266" t="s">
        <v>15</v>
      </c>
      <c r="AY45" s="262">
        <f t="shared" si="58"/>
        <v>90</v>
      </c>
      <c r="AZ45" s="262">
        <f t="shared" si="58"/>
        <v>90</v>
      </c>
      <c r="BA45" s="262">
        <f t="shared" si="58"/>
        <v>90</v>
      </c>
      <c r="BB45" s="262">
        <f t="shared" si="58"/>
        <v>90</v>
      </c>
      <c r="BC45" s="262">
        <f t="shared" si="58"/>
        <v>95</v>
      </c>
      <c r="BD45" s="262">
        <f t="shared" si="58"/>
        <v>95</v>
      </c>
      <c r="BE45" s="262">
        <f t="shared" si="58"/>
        <v>0</v>
      </c>
      <c r="BF45" s="262"/>
      <c r="BG45" s="171"/>
      <c r="BH45" s="27"/>
      <c r="BI45" s="270"/>
      <c r="BJ45" s="257"/>
      <c r="BK45" s="257"/>
      <c r="BL45" s="257"/>
      <c r="BM45" s="257"/>
      <c r="BN45" s="257"/>
      <c r="BO45" s="257"/>
      <c r="BP45" s="257"/>
      <c r="BQ45" s="257"/>
      <c r="BR45" s="257"/>
      <c r="BS45" s="257"/>
      <c r="BT45" s="257"/>
      <c r="BU45" s="257"/>
      <c r="BV45" s="257"/>
      <c r="BW45" s="257"/>
      <c r="BX45" s="257"/>
      <c r="BY45" s="257"/>
      <c r="BZ45" s="257"/>
      <c r="CA45" s="257"/>
      <c r="CB45" s="257"/>
      <c r="CC45" s="257"/>
      <c r="CD45" s="257"/>
      <c r="CE45" s="257"/>
      <c r="CF45" s="99"/>
      <c r="CG45" s="257"/>
      <c r="CH45" s="257"/>
      <c r="CI45" s="257"/>
      <c r="CJ45" s="17"/>
      <c r="CK45" s="17"/>
      <c r="CL45" s="17"/>
      <c r="CM45" s="17"/>
      <c r="CN45" s="17"/>
      <c r="CO45" s="17"/>
      <c r="CP45" s="17"/>
      <c r="CQ45" s="17"/>
      <c r="CR45" s="17"/>
    </row>
    <row r="46" spans="1:96" s="15" customFormat="1" ht="14.25" x14ac:dyDescent="0.2">
      <c r="A46" s="17"/>
      <c r="B46" s="10" t="s">
        <v>16</v>
      </c>
      <c r="C46" s="196">
        <v>75</v>
      </c>
      <c r="D46" s="196">
        <v>75</v>
      </c>
      <c r="E46" s="196">
        <v>75</v>
      </c>
      <c r="F46" s="196">
        <v>80</v>
      </c>
      <c r="G46" s="196">
        <v>80</v>
      </c>
      <c r="H46" s="196">
        <v>80</v>
      </c>
      <c r="I46" s="196"/>
      <c r="J46" s="73"/>
      <c r="K46" s="86" t="str">
        <f t="shared" si="25"/>
        <v/>
      </c>
      <c r="L46" s="86" t="str">
        <f t="shared" si="26"/>
        <v/>
      </c>
      <c r="M46" s="247"/>
      <c r="N46" s="255">
        <v>15</v>
      </c>
      <c r="O46" s="255">
        <v>25</v>
      </c>
      <c r="P46" s="255">
        <v>15</v>
      </c>
      <c r="Q46" s="255">
        <v>25</v>
      </c>
      <c r="R46" s="255">
        <v>15</v>
      </c>
      <c r="S46" s="255">
        <v>25</v>
      </c>
      <c r="T46" s="255">
        <v>15</v>
      </c>
      <c r="U46" s="255">
        <v>25</v>
      </c>
      <c r="V46" s="255">
        <v>15</v>
      </c>
      <c r="W46" s="255">
        <v>25</v>
      </c>
      <c r="X46" s="255">
        <v>15</v>
      </c>
      <c r="Y46" s="255">
        <v>25</v>
      </c>
      <c r="Z46" s="255">
        <v>15</v>
      </c>
      <c r="AA46" s="255">
        <v>25</v>
      </c>
      <c r="AB46" s="255">
        <v>15</v>
      </c>
      <c r="AC46" s="255">
        <v>25</v>
      </c>
      <c r="AD46" s="255">
        <v>15</v>
      </c>
      <c r="AE46" s="255">
        <v>25</v>
      </c>
      <c r="AF46" s="255"/>
      <c r="AG46" s="255"/>
      <c r="AH46" s="255"/>
      <c r="AI46" s="255"/>
      <c r="AJ46" s="148"/>
      <c r="AK46" s="88">
        <f t="shared" si="85"/>
        <v>35</v>
      </c>
      <c r="AL46" s="88">
        <f t="shared" si="86"/>
        <v>40</v>
      </c>
      <c r="AM46" s="88">
        <f t="shared" si="87"/>
        <v>40</v>
      </c>
      <c r="AN46" s="88">
        <f t="shared" si="88"/>
        <v>40</v>
      </c>
      <c r="AO46" s="88">
        <f t="shared" si="89"/>
        <v>40</v>
      </c>
      <c r="AP46" s="88">
        <f t="shared" si="90"/>
        <v>40</v>
      </c>
      <c r="AQ46" s="88">
        <f t="shared" si="91"/>
        <v>40</v>
      </c>
      <c r="AR46" s="88">
        <f t="shared" si="92"/>
        <v>40</v>
      </c>
      <c r="AS46" s="88">
        <f t="shared" si="93"/>
        <v>40</v>
      </c>
      <c r="AT46" s="88">
        <f t="shared" si="94"/>
        <v>40</v>
      </c>
      <c r="AU46" s="88"/>
      <c r="AV46" s="88"/>
      <c r="AW46" s="129"/>
      <c r="AX46" s="266" t="s">
        <v>16</v>
      </c>
      <c r="AY46" s="262">
        <f t="shared" si="58"/>
        <v>75</v>
      </c>
      <c r="AZ46" s="262">
        <f t="shared" si="58"/>
        <v>75</v>
      </c>
      <c r="BA46" s="262">
        <f t="shared" si="58"/>
        <v>75</v>
      </c>
      <c r="BB46" s="262">
        <f t="shared" si="58"/>
        <v>80</v>
      </c>
      <c r="BC46" s="262">
        <f t="shared" si="58"/>
        <v>80</v>
      </c>
      <c r="BD46" s="262">
        <f t="shared" si="58"/>
        <v>80</v>
      </c>
      <c r="BE46" s="262">
        <f t="shared" si="58"/>
        <v>0</v>
      </c>
      <c r="BF46" s="262"/>
      <c r="BG46" s="171"/>
      <c r="BH46" s="27"/>
      <c r="BI46" s="270"/>
      <c r="BJ46" s="257"/>
      <c r="BK46" s="257"/>
      <c r="BL46" s="257"/>
      <c r="BM46" s="257"/>
      <c r="BN46" s="257"/>
      <c r="BO46" s="257"/>
      <c r="BP46" s="257"/>
      <c r="BQ46" s="257"/>
      <c r="BR46" s="257"/>
      <c r="BS46" s="257"/>
      <c r="BT46" s="257"/>
      <c r="BU46" s="257"/>
      <c r="BV46" s="257"/>
      <c r="BW46" s="257"/>
      <c r="BX46" s="257"/>
      <c r="BY46" s="257"/>
      <c r="BZ46" s="257"/>
      <c r="CA46" s="257"/>
      <c r="CB46" s="257"/>
      <c r="CC46" s="257"/>
      <c r="CD46" s="257"/>
      <c r="CE46" s="257"/>
      <c r="CF46" s="99"/>
      <c r="CG46" s="257"/>
      <c r="CH46" s="257"/>
      <c r="CI46" s="257"/>
      <c r="CJ46" s="17"/>
      <c r="CK46" s="17"/>
      <c r="CL46" s="17"/>
      <c r="CM46" s="17"/>
      <c r="CN46" s="17"/>
      <c r="CO46" s="17"/>
      <c r="CP46" s="17"/>
      <c r="CQ46" s="17"/>
      <c r="CR46" s="17"/>
    </row>
    <row r="47" spans="1:96" s="15" customFormat="1" ht="14.25" x14ac:dyDescent="0.2">
      <c r="A47" s="17"/>
      <c r="B47" s="10" t="s">
        <v>17</v>
      </c>
      <c r="C47" s="196">
        <v>20</v>
      </c>
      <c r="D47" s="196">
        <v>20</v>
      </c>
      <c r="E47" s="196">
        <v>20</v>
      </c>
      <c r="F47" s="196">
        <v>20</v>
      </c>
      <c r="G47" s="196">
        <v>20</v>
      </c>
      <c r="H47" s="196">
        <v>20</v>
      </c>
      <c r="I47" s="196"/>
      <c r="J47" s="73"/>
      <c r="K47" s="86" t="str">
        <f t="shared" si="25"/>
        <v/>
      </c>
      <c r="L47" s="86" t="str">
        <f t="shared" si="26"/>
        <v/>
      </c>
      <c r="M47" s="247"/>
      <c r="N47" s="255">
        <v>0</v>
      </c>
      <c r="O47" s="255">
        <v>5</v>
      </c>
      <c r="P47" s="255">
        <v>5</v>
      </c>
      <c r="Q47" s="255">
        <v>5</v>
      </c>
      <c r="R47" s="255">
        <v>0</v>
      </c>
      <c r="S47" s="255">
        <v>5</v>
      </c>
      <c r="T47" s="255">
        <v>5</v>
      </c>
      <c r="U47" s="255">
        <v>5</v>
      </c>
      <c r="V47" s="255">
        <v>0</v>
      </c>
      <c r="W47" s="255">
        <v>5</v>
      </c>
      <c r="X47" s="255">
        <v>5</v>
      </c>
      <c r="Y47" s="255">
        <v>5</v>
      </c>
      <c r="Z47" s="255">
        <v>0</v>
      </c>
      <c r="AA47" s="255">
        <v>5</v>
      </c>
      <c r="AB47" s="255">
        <v>5</v>
      </c>
      <c r="AC47" s="255">
        <v>5</v>
      </c>
      <c r="AD47" s="255">
        <v>0</v>
      </c>
      <c r="AE47" s="255">
        <v>5</v>
      </c>
      <c r="AF47" s="255"/>
      <c r="AG47" s="255"/>
      <c r="AH47" s="255"/>
      <c r="AI47" s="255"/>
      <c r="AJ47" s="148"/>
      <c r="AK47" s="88">
        <f t="shared" si="85"/>
        <v>15</v>
      </c>
      <c r="AL47" s="88">
        <f t="shared" si="86"/>
        <v>5</v>
      </c>
      <c r="AM47" s="88">
        <f t="shared" si="87"/>
        <v>10</v>
      </c>
      <c r="AN47" s="88">
        <f t="shared" si="88"/>
        <v>5</v>
      </c>
      <c r="AO47" s="88">
        <f t="shared" si="89"/>
        <v>10</v>
      </c>
      <c r="AP47" s="88">
        <f t="shared" si="90"/>
        <v>5</v>
      </c>
      <c r="AQ47" s="88">
        <f t="shared" si="91"/>
        <v>10</v>
      </c>
      <c r="AR47" s="88">
        <f t="shared" si="92"/>
        <v>5</v>
      </c>
      <c r="AS47" s="88">
        <f t="shared" si="93"/>
        <v>10</v>
      </c>
      <c r="AT47" s="88">
        <f t="shared" si="94"/>
        <v>5</v>
      </c>
      <c r="AU47" s="88"/>
      <c r="AV47" s="88"/>
      <c r="AW47" s="129"/>
      <c r="AX47" s="266" t="s">
        <v>17</v>
      </c>
      <c r="AY47" s="262">
        <f t="shared" si="58"/>
        <v>20</v>
      </c>
      <c r="AZ47" s="262">
        <f t="shared" si="58"/>
        <v>20</v>
      </c>
      <c r="BA47" s="262">
        <f t="shared" si="58"/>
        <v>20</v>
      </c>
      <c r="BB47" s="262">
        <f t="shared" si="58"/>
        <v>20</v>
      </c>
      <c r="BC47" s="262">
        <f t="shared" si="58"/>
        <v>20</v>
      </c>
      <c r="BD47" s="262">
        <f t="shared" si="58"/>
        <v>20</v>
      </c>
      <c r="BE47" s="262">
        <f t="shared" si="58"/>
        <v>0</v>
      </c>
      <c r="BF47" s="262"/>
      <c r="BG47" s="171"/>
      <c r="BH47" s="27"/>
      <c r="BI47" s="270"/>
      <c r="BJ47" s="257"/>
      <c r="BK47" s="257"/>
      <c r="BL47" s="257"/>
      <c r="BM47" s="257"/>
      <c r="BN47" s="257"/>
      <c r="BO47" s="257"/>
      <c r="BP47" s="257"/>
      <c r="BQ47" s="257"/>
      <c r="BR47" s="257"/>
      <c r="BS47" s="257"/>
      <c r="BT47" s="257"/>
      <c r="BU47" s="257"/>
      <c r="BV47" s="257"/>
      <c r="BW47" s="257"/>
      <c r="BX47" s="257"/>
      <c r="BY47" s="257"/>
      <c r="BZ47" s="257"/>
      <c r="CA47" s="257"/>
      <c r="CB47" s="257"/>
      <c r="CC47" s="257"/>
      <c r="CD47" s="257"/>
      <c r="CE47" s="257"/>
      <c r="CF47" s="99"/>
      <c r="CG47" s="257"/>
      <c r="CH47" s="257"/>
      <c r="CI47" s="257"/>
      <c r="CJ47" s="17"/>
      <c r="CK47" s="17"/>
      <c r="CL47" s="17"/>
      <c r="CM47" s="17"/>
      <c r="CN47" s="17"/>
      <c r="CO47" s="17"/>
      <c r="CP47" s="17"/>
      <c r="CQ47" s="17"/>
      <c r="CR47" s="17"/>
    </row>
    <row r="48" spans="1:96" x14ac:dyDescent="0.25">
      <c r="B48" s="10" t="s">
        <v>18</v>
      </c>
      <c r="C48" s="196">
        <v>15</v>
      </c>
      <c r="D48" s="196">
        <v>15</v>
      </c>
      <c r="E48" s="196">
        <v>20</v>
      </c>
      <c r="F48" s="196">
        <v>20</v>
      </c>
      <c r="G48" s="196">
        <v>20</v>
      </c>
      <c r="H48" s="196">
        <v>20</v>
      </c>
      <c r="I48" s="196"/>
      <c r="J48" s="73"/>
      <c r="K48" s="86" t="str">
        <f t="shared" si="25"/>
        <v/>
      </c>
      <c r="L48" s="86" t="str">
        <f t="shared" si="26"/>
        <v/>
      </c>
      <c r="M48" s="247"/>
      <c r="N48" s="255">
        <v>5</v>
      </c>
      <c r="O48" s="255">
        <v>5</v>
      </c>
      <c r="P48" s="255">
        <v>0</v>
      </c>
      <c r="Q48" s="255">
        <v>5</v>
      </c>
      <c r="R48" s="255">
        <v>5</v>
      </c>
      <c r="S48" s="255">
        <v>5</v>
      </c>
      <c r="T48" s="255">
        <v>0</v>
      </c>
      <c r="U48" s="255">
        <v>5</v>
      </c>
      <c r="V48" s="255">
        <v>5</v>
      </c>
      <c r="W48" s="255">
        <v>10</v>
      </c>
      <c r="X48" s="255">
        <v>5</v>
      </c>
      <c r="Y48" s="255">
        <v>5</v>
      </c>
      <c r="Z48" s="255">
        <v>5</v>
      </c>
      <c r="AA48" s="255">
        <v>5</v>
      </c>
      <c r="AB48" s="255">
        <v>5</v>
      </c>
      <c r="AC48" s="255">
        <v>5</v>
      </c>
      <c r="AD48" s="255">
        <v>5</v>
      </c>
      <c r="AE48" s="255">
        <v>5</v>
      </c>
      <c r="AF48" s="255"/>
      <c r="AG48" s="255"/>
      <c r="AH48" s="255"/>
      <c r="AI48" s="255"/>
      <c r="AJ48" s="69"/>
      <c r="AK48" s="88">
        <f t="shared" si="85"/>
        <v>5</v>
      </c>
      <c r="AL48" s="88">
        <f t="shared" si="86"/>
        <v>10</v>
      </c>
      <c r="AM48" s="88">
        <f t="shared" si="87"/>
        <v>5</v>
      </c>
      <c r="AN48" s="88">
        <f t="shared" si="88"/>
        <v>10</v>
      </c>
      <c r="AO48" s="88">
        <f t="shared" si="89"/>
        <v>5</v>
      </c>
      <c r="AP48" s="88">
        <f t="shared" si="90"/>
        <v>15</v>
      </c>
      <c r="AQ48" s="88">
        <f t="shared" si="91"/>
        <v>10</v>
      </c>
      <c r="AR48" s="88">
        <f t="shared" si="92"/>
        <v>10</v>
      </c>
      <c r="AS48" s="88">
        <f t="shared" si="93"/>
        <v>10</v>
      </c>
      <c r="AT48" s="88">
        <f t="shared" si="94"/>
        <v>10</v>
      </c>
      <c r="AU48" s="88"/>
      <c r="AV48" s="88"/>
      <c r="AW48" s="241"/>
      <c r="AX48" s="266" t="s">
        <v>18</v>
      </c>
      <c r="AY48" s="262">
        <f t="shared" si="58"/>
        <v>15</v>
      </c>
      <c r="AZ48" s="262">
        <f t="shared" si="58"/>
        <v>15</v>
      </c>
      <c r="BA48" s="262">
        <f t="shared" si="58"/>
        <v>20</v>
      </c>
      <c r="BB48" s="262">
        <f t="shared" si="58"/>
        <v>20</v>
      </c>
      <c r="BC48" s="262">
        <f t="shared" si="58"/>
        <v>20</v>
      </c>
      <c r="BD48" s="262">
        <f t="shared" si="58"/>
        <v>20</v>
      </c>
      <c r="BE48" s="262">
        <f t="shared" si="58"/>
        <v>0</v>
      </c>
      <c r="BF48" s="262"/>
      <c r="BG48" s="171"/>
      <c r="BH48" s="27"/>
      <c r="BI48" s="253"/>
      <c r="BJ48" s="257"/>
      <c r="BK48" s="257"/>
      <c r="BL48" s="257"/>
      <c r="BM48" s="257"/>
      <c r="BN48" s="257"/>
      <c r="BO48" s="257"/>
      <c r="BP48" s="257"/>
      <c r="BQ48" s="257"/>
      <c r="BR48" s="257"/>
      <c r="BS48" s="257"/>
      <c r="BT48" s="257"/>
      <c r="BU48" s="257"/>
      <c r="BV48" s="257"/>
      <c r="BW48" s="257"/>
      <c r="BX48" s="257"/>
      <c r="BY48" s="257"/>
      <c r="BZ48" s="257"/>
      <c r="CA48" s="257"/>
      <c r="CB48" s="257"/>
      <c r="CC48" s="257"/>
      <c r="CD48" s="257"/>
      <c r="CE48" s="257"/>
      <c r="CF48" s="273"/>
      <c r="CG48" s="257"/>
      <c r="CH48" s="257"/>
      <c r="CI48" s="257"/>
    </row>
    <row r="49" spans="1:96" s="15" customFormat="1" ht="14.25" x14ac:dyDescent="0.2">
      <c r="A49" s="17"/>
      <c r="B49" s="54" t="s">
        <v>19</v>
      </c>
      <c r="C49" s="250">
        <v>20</v>
      </c>
      <c r="D49" s="250">
        <v>20</v>
      </c>
      <c r="E49" s="250">
        <v>20</v>
      </c>
      <c r="F49" s="250">
        <v>20</v>
      </c>
      <c r="G49" s="250">
        <v>20</v>
      </c>
      <c r="H49" s="250">
        <v>25</v>
      </c>
      <c r="I49" s="250"/>
      <c r="J49" s="89"/>
      <c r="K49" s="90" t="str">
        <f t="shared" si="25"/>
        <v/>
      </c>
      <c r="L49" s="90" t="str">
        <f t="shared" si="26"/>
        <v/>
      </c>
      <c r="M49" s="247"/>
      <c r="N49" s="256">
        <v>5</v>
      </c>
      <c r="O49" s="256">
        <v>5</v>
      </c>
      <c r="P49" s="256">
        <v>10</v>
      </c>
      <c r="Q49" s="256">
        <v>5</v>
      </c>
      <c r="R49" s="256">
        <v>5</v>
      </c>
      <c r="S49" s="256">
        <v>5</v>
      </c>
      <c r="T49" s="256">
        <v>10</v>
      </c>
      <c r="U49" s="256">
        <v>5</v>
      </c>
      <c r="V49" s="256">
        <v>5</v>
      </c>
      <c r="W49" s="256">
        <v>5</v>
      </c>
      <c r="X49" s="256">
        <v>10</v>
      </c>
      <c r="Y49" s="256">
        <v>5</v>
      </c>
      <c r="Z49" s="256">
        <v>5</v>
      </c>
      <c r="AA49" s="256">
        <v>5</v>
      </c>
      <c r="AB49" s="256">
        <v>10</v>
      </c>
      <c r="AC49" s="256">
        <v>5</v>
      </c>
      <c r="AD49" s="256">
        <v>5</v>
      </c>
      <c r="AE49" s="256">
        <v>5</v>
      </c>
      <c r="AF49" s="256"/>
      <c r="AG49" s="256"/>
      <c r="AH49" s="256"/>
      <c r="AI49" s="256"/>
      <c r="AJ49" s="71"/>
      <c r="AK49" s="91">
        <f t="shared" si="85"/>
        <v>10</v>
      </c>
      <c r="AL49" s="91">
        <f t="shared" si="86"/>
        <v>10</v>
      </c>
      <c r="AM49" s="91">
        <f t="shared" si="87"/>
        <v>15</v>
      </c>
      <c r="AN49" s="91">
        <f t="shared" si="88"/>
        <v>10</v>
      </c>
      <c r="AO49" s="91">
        <f t="shared" si="89"/>
        <v>15</v>
      </c>
      <c r="AP49" s="91">
        <f t="shared" si="90"/>
        <v>10</v>
      </c>
      <c r="AQ49" s="91">
        <f t="shared" si="91"/>
        <v>15</v>
      </c>
      <c r="AR49" s="91">
        <f t="shared" si="92"/>
        <v>10</v>
      </c>
      <c r="AS49" s="91">
        <f t="shared" si="93"/>
        <v>15</v>
      </c>
      <c r="AT49" s="91">
        <f t="shared" si="94"/>
        <v>10</v>
      </c>
      <c r="AU49" s="91"/>
      <c r="AV49" s="91"/>
      <c r="AW49" s="129"/>
      <c r="AX49" s="54" t="s">
        <v>19</v>
      </c>
      <c r="AY49" s="56">
        <f t="shared" si="58"/>
        <v>20</v>
      </c>
      <c r="AZ49" s="56">
        <f t="shared" si="58"/>
        <v>20</v>
      </c>
      <c r="BA49" s="56">
        <f t="shared" si="58"/>
        <v>20</v>
      </c>
      <c r="BB49" s="56">
        <f t="shared" si="58"/>
        <v>20</v>
      </c>
      <c r="BC49" s="56">
        <f t="shared" si="58"/>
        <v>20</v>
      </c>
      <c r="BD49" s="56">
        <f t="shared" si="58"/>
        <v>25</v>
      </c>
      <c r="BE49" s="56">
        <f t="shared" si="58"/>
        <v>0</v>
      </c>
      <c r="BF49" s="56"/>
      <c r="BG49" s="172"/>
      <c r="BH49" s="31"/>
      <c r="BI49" s="253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274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</row>
    <row r="50" spans="1:96" x14ac:dyDescent="0.25">
      <c r="B50" s="58" t="s">
        <v>31</v>
      </c>
      <c r="C50" s="251">
        <v>340</v>
      </c>
      <c r="D50" s="251">
        <v>360</v>
      </c>
      <c r="E50" s="251">
        <v>345</v>
      </c>
      <c r="F50" s="251">
        <v>385</v>
      </c>
      <c r="G50" s="251">
        <v>395</v>
      </c>
      <c r="H50" s="251">
        <v>415</v>
      </c>
      <c r="I50" s="251">
        <v>576.97683599956338</v>
      </c>
      <c r="J50" s="93">
        <v>598.46748494913857</v>
      </c>
      <c r="K50" s="94">
        <f t="shared" ref="K50:K53" si="95">IF(ISERROR(I50/H50),"N/M",IF((I50-H50)/ABS(H50)&gt;300%,"&gt;300%",IF((I50-H50)/ABS(H50)&lt;-300%,"&lt;-300%",(I50-H50)/ABS(H50))))</f>
        <v>0.39030562891461057</v>
      </c>
      <c r="L50" s="94">
        <f t="shared" ref="L50:L53" si="96">IF(ISERROR(J50/I50),"N/M",IF((J50-I50)/ABS(I50)&gt;300%,"&gt;300%",IF((J50-I50)/ABS(I50)&lt;-300%,"&lt;-300%",(J50-I50)/ABS(I50))))</f>
        <v>3.7246987415611693E-2</v>
      </c>
      <c r="M50" s="247"/>
      <c r="N50" s="251">
        <v>85</v>
      </c>
      <c r="O50" s="251">
        <v>95</v>
      </c>
      <c r="P50" s="251">
        <v>85</v>
      </c>
      <c r="Q50" s="251">
        <v>85</v>
      </c>
      <c r="R50" s="251">
        <v>80</v>
      </c>
      <c r="S50" s="251">
        <v>95</v>
      </c>
      <c r="T50" s="251">
        <v>90</v>
      </c>
      <c r="U50" s="251">
        <v>90</v>
      </c>
      <c r="V50" s="251">
        <v>95</v>
      </c>
      <c r="W50" s="251">
        <v>110</v>
      </c>
      <c r="X50" s="251">
        <v>100</v>
      </c>
      <c r="Y50" s="251">
        <v>95</v>
      </c>
      <c r="Z50" s="251">
        <v>95</v>
      </c>
      <c r="AA50" s="251">
        <v>105</v>
      </c>
      <c r="AB50" s="251">
        <v>105</v>
      </c>
      <c r="AC50" s="251">
        <v>105</v>
      </c>
      <c r="AD50" s="251">
        <v>95</v>
      </c>
      <c r="AE50" s="251">
        <v>110</v>
      </c>
      <c r="AF50" s="251">
        <v>144.54485966224877</v>
      </c>
      <c r="AG50" s="251">
        <v>144.41123714564523</v>
      </c>
      <c r="AH50" s="251">
        <v>143.34225701281702</v>
      </c>
      <c r="AI50" s="251">
        <v>144.67848217885231</v>
      </c>
      <c r="AJ50" s="93"/>
      <c r="AK50" s="93">
        <f t="shared" si="85"/>
        <v>180</v>
      </c>
      <c r="AL50" s="93">
        <f t="shared" si="86"/>
        <v>180</v>
      </c>
      <c r="AM50" s="93">
        <f t="shared" si="87"/>
        <v>170</v>
      </c>
      <c r="AN50" s="93">
        <f t="shared" si="88"/>
        <v>175</v>
      </c>
      <c r="AO50" s="93">
        <f t="shared" si="89"/>
        <v>180</v>
      </c>
      <c r="AP50" s="93">
        <f t="shared" si="90"/>
        <v>205</v>
      </c>
      <c r="AQ50" s="93">
        <f t="shared" si="91"/>
        <v>195</v>
      </c>
      <c r="AR50" s="93">
        <f t="shared" si="92"/>
        <v>200</v>
      </c>
      <c r="AS50" s="93">
        <f t="shared" si="93"/>
        <v>210</v>
      </c>
      <c r="AT50" s="93">
        <f t="shared" si="94"/>
        <v>205</v>
      </c>
      <c r="AU50" s="93">
        <f t="shared" si="23"/>
        <v>288.95609680789403</v>
      </c>
      <c r="AV50" s="93">
        <f t="shared" si="24"/>
        <v>288.02073919166935</v>
      </c>
      <c r="AW50" s="241"/>
      <c r="AX50" s="275" t="s">
        <v>31</v>
      </c>
      <c r="AY50" s="252">
        <f t="shared" si="58"/>
        <v>340</v>
      </c>
      <c r="AZ50" s="252">
        <f t="shared" si="58"/>
        <v>360</v>
      </c>
      <c r="BA50" s="252">
        <f t="shared" si="58"/>
        <v>345</v>
      </c>
      <c r="BB50" s="252">
        <f t="shared" si="58"/>
        <v>385</v>
      </c>
      <c r="BC50" s="252">
        <f t="shared" si="58"/>
        <v>395</v>
      </c>
      <c r="BD50" s="252">
        <f t="shared" si="58"/>
        <v>415</v>
      </c>
      <c r="BE50" s="252">
        <f t="shared" si="58"/>
        <v>576.97683599956338</v>
      </c>
      <c r="BF50" s="252">
        <f>J50</f>
        <v>598.46748494913857</v>
      </c>
      <c r="BG50" s="276">
        <f t="shared" si="38"/>
        <v>0.39030562891461057</v>
      </c>
      <c r="BH50" s="276">
        <f>L50</f>
        <v>3.7246987415611693E-2</v>
      </c>
      <c r="BI50" s="264"/>
      <c r="BJ50" s="252">
        <f t="shared" ref="BJ50:BY51" si="97">N50</f>
        <v>85</v>
      </c>
      <c r="BK50" s="252">
        <f t="shared" si="97"/>
        <v>95</v>
      </c>
      <c r="BL50" s="252">
        <f t="shared" si="97"/>
        <v>85</v>
      </c>
      <c r="BM50" s="252">
        <f t="shared" si="97"/>
        <v>85</v>
      </c>
      <c r="BN50" s="252">
        <f t="shared" si="97"/>
        <v>80</v>
      </c>
      <c r="BO50" s="252">
        <f t="shared" si="97"/>
        <v>95</v>
      </c>
      <c r="BP50" s="252">
        <f t="shared" si="97"/>
        <v>90</v>
      </c>
      <c r="BQ50" s="252">
        <f t="shared" si="97"/>
        <v>90</v>
      </c>
      <c r="BR50" s="252">
        <f t="shared" si="97"/>
        <v>95</v>
      </c>
      <c r="BS50" s="252">
        <f t="shared" si="97"/>
        <v>110</v>
      </c>
      <c r="BT50" s="252">
        <f t="shared" si="97"/>
        <v>100</v>
      </c>
      <c r="BU50" s="252">
        <f t="shared" si="97"/>
        <v>95</v>
      </c>
      <c r="BV50" s="252">
        <f t="shared" si="97"/>
        <v>95</v>
      </c>
      <c r="BW50" s="252">
        <f t="shared" si="97"/>
        <v>105</v>
      </c>
      <c r="BX50" s="252">
        <f t="shared" si="97"/>
        <v>105</v>
      </c>
      <c r="BY50" s="252">
        <f t="shared" si="97"/>
        <v>105</v>
      </c>
      <c r="BZ50" s="252">
        <f t="shared" ref="BT50:CE51" si="98">AD50</f>
        <v>95</v>
      </c>
      <c r="CA50" s="252">
        <f t="shared" si="98"/>
        <v>110</v>
      </c>
      <c r="CB50" s="252">
        <f t="shared" si="98"/>
        <v>144.54485966224877</v>
      </c>
      <c r="CC50" s="252">
        <f t="shared" si="98"/>
        <v>144.41123714564523</v>
      </c>
      <c r="CD50" s="252">
        <f t="shared" si="98"/>
        <v>143.34225701281702</v>
      </c>
      <c r="CE50" s="252">
        <f t="shared" si="98"/>
        <v>144.67848217885231</v>
      </c>
      <c r="CF50" s="265"/>
      <c r="CG50" s="252">
        <f t="shared" ref="CG50:CR51" si="99">AK50</f>
        <v>180</v>
      </c>
      <c r="CH50" s="252">
        <f t="shared" si="99"/>
        <v>180</v>
      </c>
      <c r="CI50" s="252">
        <f t="shared" si="99"/>
        <v>170</v>
      </c>
      <c r="CJ50" s="252">
        <f t="shared" si="99"/>
        <v>175</v>
      </c>
      <c r="CK50" s="252">
        <f t="shared" si="99"/>
        <v>180</v>
      </c>
      <c r="CL50" s="252">
        <f t="shared" si="99"/>
        <v>205</v>
      </c>
      <c r="CM50" s="252">
        <f t="shared" si="99"/>
        <v>195</v>
      </c>
      <c r="CN50" s="252">
        <f t="shared" si="99"/>
        <v>200</v>
      </c>
      <c r="CO50" s="252">
        <f t="shared" si="99"/>
        <v>210</v>
      </c>
      <c r="CP50" s="252">
        <f t="shared" si="99"/>
        <v>205</v>
      </c>
      <c r="CQ50" s="252">
        <f t="shared" si="99"/>
        <v>288.95609680789403</v>
      </c>
      <c r="CR50" s="252">
        <f t="shared" si="99"/>
        <v>288.02073919166935</v>
      </c>
    </row>
    <row r="51" spans="1:96" x14ac:dyDescent="0.25">
      <c r="B51" s="58" t="s">
        <v>3</v>
      </c>
      <c r="C51" s="252">
        <v>935</v>
      </c>
      <c r="D51" s="252">
        <v>150</v>
      </c>
      <c r="E51" s="252">
        <v>305</v>
      </c>
      <c r="F51" s="252">
        <v>535</v>
      </c>
      <c r="G51" s="252">
        <v>275</v>
      </c>
      <c r="H51" s="252">
        <v>15</v>
      </c>
      <c r="I51" s="252">
        <v>1251.8980633677422</v>
      </c>
      <c r="J51" s="59">
        <v>633.36946593001835</v>
      </c>
      <c r="K51" s="60" t="str">
        <f t="shared" si="95"/>
        <v>&gt;300%</v>
      </c>
      <c r="L51" s="60">
        <f t="shared" si="96"/>
        <v>-0.49407265298726843</v>
      </c>
      <c r="M51" s="247"/>
      <c r="N51" s="252">
        <v>-175</v>
      </c>
      <c r="O51" s="252">
        <v>0</v>
      </c>
      <c r="P51" s="252">
        <v>-10</v>
      </c>
      <c r="Q51" s="252">
        <v>115</v>
      </c>
      <c r="R51" s="252">
        <v>285</v>
      </c>
      <c r="S51" s="252">
        <v>-95</v>
      </c>
      <c r="T51" s="252">
        <v>165</v>
      </c>
      <c r="U51" s="252">
        <v>95</v>
      </c>
      <c r="V51" s="252">
        <v>50</v>
      </c>
      <c r="W51" s="252">
        <v>225</v>
      </c>
      <c r="X51" s="252">
        <v>80</v>
      </c>
      <c r="Y51" s="252">
        <v>105</v>
      </c>
      <c r="Z51" s="252">
        <v>-10</v>
      </c>
      <c r="AA51" s="252">
        <v>100</v>
      </c>
      <c r="AB51" s="252">
        <v>60</v>
      </c>
      <c r="AC51" s="252">
        <v>-55</v>
      </c>
      <c r="AD51" s="252">
        <v>65</v>
      </c>
      <c r="AE51" s="252">
        <v>-65</v>
      </c>
      <c r="AF51" s="251">
        <v>793.88755699322508</v>
      </c>
      <c r="AG51" s="251">
        <v>125.9652450040515</v>
      </c>
      <c r="AH51" s="251">
        <v>250.54044314974095</v>
      </c>
      <c r="AI51" s="251">
        <v>81.504818220724701</v>
      </c>
      <c r="AJ51" s="246"/>
      <c r="AK51" s="93">
        <f t="shared" si="85"/>
        <v>325</v>
      </c>
      <c r="AL51" s="93">
        <f t="shared" si="86"/>
        <v>-175</v>
      </c>
      <c r="AM51" s="93">
        <f t="shared" si="87"/>
        <v>105</v>
      </c>
      <c r="AN51" s="93">
        <f t="shared" si="88"/>
        <v>190</v>
      </c>
      <c r="AO51" s="93">
        <f>SUM(S51:T51)</f>
        <v>70</v>
      </c>
      <c r="AP51" s="93">
        <f>SUM(U51:V51)</f>
        <v>145</v>
      </c>
      <c r="AQ51" s="93">
        <f t="shared" si="91"/>
        <v>185</v>
      </c>
      <c r="AR51" s="93">
        <f t="shared" si="92"/>
        <v>90</v>
      </c>
      <c r="AS51" s="93">
        <f t="shared" si="93"/>
        <v>5</v>
      </c>
      <c r="AT51" s="93">
        <f t="shared" si="94"/>
        <v>0</v>
      </c>
      <c r="AU51" s="93">
        <f t="shared" si="23"/>
        <v>919.85280199727663</v>
      </c>
      <c r="AV51" s="93">
        <f t="shared" si="24"/>
        <v>332.04526137046565</v>
      </c>
      <c r="AW51" s="241"/>
      <c r="AX51" s="275" t="s">
        <v>3</v>
      </c>
      <c r="AY51" s="252">
        <f t="shared" si="58"/>
        <v>935</v>
      </c>
      <c r="AZ51" s="252">
        <f t="shared" si="58"/>
        <v>150</v>
      </c>
      <c r="BA51" s="252">
        <f t="shared" si="58"/>
        <v>305</v>
      </c>
      <c r="BB51" s="252">
        <f t="shared" si="58"/>
        <v>535</v>
      </c>
      <c r="BC51" s="252">
        <f t="shared" si="58"/>
        <v>275</v>
      </c>
      <c r="BD51" s="252">
        <f t="shared" si="58"/>
        <v>15</v>
      </c>
      <c r="BE51" s="252">
        <f t="shared" si="58"/>
        <v>1251.8980633677422</v>
      </c>
      <c r="BF51" s="252">
        <f>J51</f>
        <v>633.36946593001835</v>
      </c>
      <c r="BG51" s="276" t="s">
        <v>83</v>
      </c>
      <c r="BH51" s="276">
        <f>L51</f>
        <v>-0.49407265298726843</v>
      </c>
      <c r="BI51" s="272"/>
      <c r="BJ51" s="252">
        <f t="shared" si="97"/>
        <v>-175</v>
      </c>
      <c r="BK51" s="252">
        <f t="shared" si="97"/>
        <v>0</v>
      </c>
      <c r="BL51" s="252">
        <f t="shared" si="97"/>
        <v>-10</v>
      </c>
      <c r="BM51" s="252">
        <f t="shared" si="97"/>
        <v>115</v>
      </c>
      <c r="BN51" s="252">
        <f t="shared" si="97"/>
        <v>285</v>
      </c>
      <c r="BO51" s="252">
        <f t="shared" si="97"/>
        <v>-95</v>
      </c>
      <c r="BP51" s="252">
        <f t="shared" si="97"/>
        <v>165</v>
      </c>
      <c r="BQ51" s="252">
        <f t="shared" si="97"/>
        <v>95</v>
      </c>
      <c r="BR51" s="252">
        <f t="shared" si="97"/>
        <v>50</v>
      </c>
      <c r="BS51" s="252">
        <f t="shared" si="97"/>
        <v>225</v>
      </c>
      <c r="BT51" s="252">
        <f t="shared" si="98"/>
        <v>80</v>
      </c>
      <c r="BU51" s="252">
        <f t="shared" si="98"/>
        <v>105</v>
      </c>
      <c r="BV51" s="252">
        <f t="shared" si="98"/>
        <v>-10</v>
      </c>
      <c r="BW51" s="252">
        <f t="shared" si="98"/>
        <v>100</v>
      </c>
      <c r="BX51" s="252">
        <f t="shared" si="98"/>
        <v>60</v>
      </c>
      <c r="BY51" s="252">
        <f t="shared" si="98"/>
        <v>-55</v>
      </c>
      <c r="BZ51" s="252">
        <f t="shared" si="98"/>
        <v>65</v>
      </c>
      <c r="CA51" s="252">
        <f t="shared" si="98"/>
        <v>-65</v>
      </c>
      <c r="CB51" s="252">
        <v>793.88759599322509</v>
      </c>
      <c r="CC51" s="252">
        <v>125.96520600405151</v>
      </c>
      <c r="CD51" s="252">
        <v>250.73299420174169</v>
      </c>
      <c r="CE51" s="252">
        <v>81.504818220724701</v>
      </c>
      <c r="CF51" s="265"/>
      <c r="CG51" s="252">
        <f t="shared" si="99"/>
        <v>325</v>
      </c>
      <c r="CH51" s="252">
        <f t="shared" si="99"/>
        <v>-175</v>
      </c>
      <c r="CI51" s="252">
        <f t="shared" si="99"/>
        <v>105</v>
      </c>
      <c r="CJ51" s="252">
        <f t="shared" si="99"/>
        <v>190</v>
      </c>
      <c r="CK51" s="252">
        <f t="shared" si="99"/>
        <v>70</v>
      </c>
      <c r="CL51" s="252">
        <f t="shared" si="99"/>
        <v>145</v>
      </c>
      <c r="CM51" s="252">
        <f t="shared" si="99"/>
        <v>185</v>
      </c>
      <c r="CN51" s="252">
        <f t="shared" si="99"/>
        <v>90</v>
      </c>
      <c r="CO51" s="252">
        <f t="shared" si="99"/>
        <v>5</v>
      </c>
      <c r="CP51" s="252">
        <f t="shared" si="99"/>
        <v>0</v>
      </c>
      <c r="CQ51" s="252">
        <f t="shared" si="99"/>
        <v>919.85280199727663</v>
      </c>
      <c r="CR51" s="252">
        <f t="shared" si="99"/>
        <v>332.04526137046565</v>
      </c>
    </row>
    <row r="52" spans="1:96" ht="9" customHeight="1" x14ac:dyDescent="0.25">
      <c r="B52" s="51"/>
      <c r="C52" s="253"/>
      <c r="D52" s="253"/>
      <c r="E52" s="253"/>
      <c r="F52" s="253"/>
      <c r="G52" s="253"/>
      <c r="H52" s="253"/>
      <c r="I52" s="253"/>
      <c r="J52" s="28"/>
      <c r="K52" s="62"/>
      <c r="L52" s="62"/>
      <c r="M52" s="247"/>
      <c r="N52" s="253"/>
      <c r="O52" s="258"/>
      <c r="P52" s="258"/>
      <c r="Q52" s="258"/>
      <c r="R52" s="258"/>
      <c r="S52" s="258"/>
      <c r="T52" s="259"/>
      <c r="U52" s="259"/>
      <c r="V52" s="259"/>
      <c r="W52" s="259"/>
      <c r="X52" s="259"/>
      <c r="Y52" s="259"/>
      <c r="Z52" s="259"/>
      <c r="AA52" s="259"/>
      <c r="AB52" s="259"/>
      <c r="AC52" s="259"/>
      <c r="AD52" s="259"/>
      <c r="AE52" s="259"/>
      <c r="AF52" s="211"/>
      <c r="AG52" s="211"/>
      <c r="AH52" s="211"/>
      <c r="AI52" s="211"/>
      <c r="AJ52" s="147"/>
      <c r="AK52" s="148"/>
      <c r="AL52" s="168"/>
      <c r="AM52" s="168"/>
      <c r="AN52" s="141"/>
      <c r="AO52" s="141"/>
      <c r="AP52" s="141"/>
      <c r="AQ52" s="141"/>
      <c r="AR52" s="141"/>
      <c r="AS52" s="141"/>
      <c r="AT52" s="141"/>
      <c r="AU52" s="141"/>
      <c r="AV52" s="141"/>
      <c r="AW52" s="241"/>
      <c r="AX52" s="261"/>
      <c r="AY52" s="253"/>
      <c r="AZ52" s="253"/>
      <c r="BA52" s="253"/>
      <c r="BB52" s="253"/>
      <c r="BC52" s="253"/>
      <c r="BD52" s="253"/>
      <c r="BE52" s="253"/>
      <c r="BF52" s="253"/>
      <c r="BG52" s="277"/>
      <c r="BH52" s="277"/>
      <c r="BI52" s="99"/>
      <c r="BJ52" s="253"/>
      <c r="BK52" s="258"/>
      <c r="BL52" s="258"/>
      <c r="BM52" s="258"/>
      <c r="BN52" s="258"/>
      <c r="BO52" s="258"/>
      <c r="BP52" s="258"/>
      <c r="BQ52" s="258"/>
      <c r="BR52" s="258"/>
      <c r="BS52" s="258"/>
      <c r="BT52" s="258"/>
      <c r="BU52" s="258"/>
      <c r="BV52" s="258"/>
      <c r="BW52" s="258"/>
      <c r="BX52" s="258"/>
      <c r="BY52" s="258"/>
      <c r="BZ52" s="258"/>
      <c r="CA52" s="258"/>
      <c r="CB52" s="258"/>
      <c r="CC52" s="258"/>
      <c r="CD52" s="258"/>
      <c r="CE52" s="258"/>
      <c r="CF52" s="99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</row>
    <row r="53" spans="1:96" s="15" customFormat="1" ht="9" customHeight="1" x14ac:dyDescent="0.2">
      <c r="A53" s="17"/>
      <c r="B53" s="42" t="s">
        <v>26</v>
      </c>
      <c r="C53" s="47">
        <f>SUM(C6,C13,C20,C26,C32,C38,C44,C50,C51)</f>
        <v>8490</v>
      </c>
      <c r="D53" s="47">
        <f t="shared" ref="D53:H53" si="100">SUM(D6,D13,D20,D26,D32,D38,D44,D50,D51)</f>
        <v>7975</v>
      </c>
      <c r="E53" s="47">
        <f t="shared" si="100"/>
        <v>8195</v>
      </c>
      <c r="F53" s="47">
        <f t="shared" si="100"/>
        <v>8285</v>
      </c>
      <c r="G53" s="47">
        <f t="shared" si="100"/>
        <v>7745</v>
      </c>
      <c r="H53" s="47">
        <f t="shared" si="100"/>
        <v>7270</v>
      </c>
      <c r="I53" s="47">
        <f>SUM(I6,I13,I20,I26,I32,I38,I44,I50,I51)</f>
        <v>8430.0509491172415</v>
      </c>
      <c r="J53" s="47">
        <f t="shared" ref="J53" si="101">SUM(J6,J13,J20,J26,J32,J38,J44,J50,J51)</f>
        <v>7997.5979939122844</v>
      </c>
      <c r="K53" s="123">
        <f t="shared" si="95"/>
        <v>0.15956684306977187</v>
      </c>
      <c r="L53" s="123">
        <f t="shared" si="96"/>
        <v>-5.1298972902440371E-2</v>
      </c>
      <c r="M53" s="247"/>
      <c r="N53" s="47">
        <f t="shared" ref="N53:AE53" si="102">SUM(N6,N13,N20,N26,N32,N38,N44,N50,N51)</f>
        <v>1710</v>
      </c>
      <c r="O53" s="47">
        <f t="shared" si="102"/>
        <v>1915</v>
      </c>
      <c r="P53" s="47">
        <f t="shared" si="102"/>
        <v>1990</v>
      </c>
      <c r="Q53" s="47">
        <f t="shared" si="102"/>
        <v>2060</v>
      </c>
      <c r="R53" s="47">
        <f t="shared" si="102"/>
        <v>2290</v>
      </c>
      <c r="S53" s="47">
        <f t="shared" si="102"/>
        <v>1870</v>
      </c>
      <c r="T53" s="47">
        <f t="shared" si="102"/>
        <v>2070</v>
      </c>
      <c r="U53" s="47">
        <f t="shared" si="102"/>
        <v>2080</v>
      </c>
      <c r="V53" s="47">
        <f t="shared" si="102"/>
        <v>1950</v>
      </c>
      <c r="W53" s="47">
        <f t="shared" si="102"/>
        <v>2225</v>
      </c>
      <c r="X53" s="47">
        <f t="shared" si="102"/>
        <v>1980</v>
      </c>
      <c r="Y53" s="47">
        <f t="shared" si="102"/>
        <v>1950</v>
      </c>
      <c r="Z53" s="47">
        <f t="shared" si="102"/>
        <v>1775</v>
      </c>
      <c r="AA53" s="47">
        <f t="shared" si="102"/>
        <v>2060</v>
      </c>
      <c r="AB53" s="47">
        <f t="shared" si="102"/>
        <v>1915</v>
      </c>
      <c r="AC53" s="47">
        <f t="shared" si="102"/>
        <v>1805</v>
      </c>
      <c r="AD53" s="47">
        <f t="shared" si="102"/>
        <v>1795</v>
      </c>
      <c r="AE53" s="47">
        <f t="shared" si="102"/>
        <v>1750</v>
      </c>
      <c r="AF53" s="216">
        <f>SUM(AF51,AF50,AF44,AF38,AF32,AF26,AF20,AF13,AF6)</f>
        <v>2648.5717700464006</v>
      </c>
      <c r="AG53" s="216">
        <f t="shared" ref="AG53:AI53" si="103">SUM(AG51,AG50,AG44,AG38,AG32,AG26,AG20,AG13,AG6)</f>
        <v>1987.2179135988295</v>
      </c>
      <c r="AH53" s="216">
        <f t="shared" si="103"/>
        <v>2051.2216703578079</v>
      </c>
      <c r="AI53" s="216">
        <f t="shared" si="103"/>
        <v>1742.2843500843569</v>
      </c>
      <c r="AJ53" s="147"/>
      <c r="AK53" s="160">
        <f t="shared" ref="AK53:AL53" si="104">SUM(AK6,AK13,AK20,AK26,AK32,AK38,AK44,AK50,AK51)</f>
        <v>4350</v>
      </c>
      <c r="AL53" s="160">
        <f t="shared" si="104"/>
        <v>3625</v>
      </c>
      <c r="AM53" s="160">
        <f>SUM(AM6,AM13,AM20,AM26,AM32,AM38,AM44,AM50,AM51)</f>
        <v>4050</v>
      </c>
      <c r="AN53" s="160">
        <f>SUM(AN6,AN13,AN20,AN26,AN32,AN38,AN44,AN50,AN51)</f>
        <v>4120</v>
      </c>
      <c r="AO53" s="160">
        <f>SUM(AO6,AO13,AO20,AO26,AO32,AO38,AO44,AO50,AO51)</f>
        <v>3960</v>
      </c>
      <c r="AP53" s="160">
        <f>SUM(AP6,AP13,AP20,AP26,AP32,AP38,AP44,AP50,AP51)</f>
        <v>4045</v>
      </c>
      <c r="AQ53" s="160">
        <f>SUM(X53:Y53)</f>
        <v>3930</v>
      </c>
      <c r="AR53" s="160">
        <f>SUM(Z53:AA53)</f>
        <v>3835</v>
      </c>
      <c r="AS53" s="160">
        <f>SUM(AB53:AC53)</f>
        <v>3720</v>
      </c>
      <c r="AT53" s="160">
        <f>SUM(AD53:AE53)</f>
        <v>3545</v>
      </c>
      <c r="AU53" s="160">
        <f t="shared" si="23"/>
        <v>4635.7896836452301</v>
      </c>
      <c r="AV53" s="160">
        <f t="shared" si="24"/>
        <v>3793.5060204421648</v>
      </c>
      <c r="AW53" s="129"/>
      <c r="AX53" s="42" t="s">
        <v>26</v>
      </c>
      <c r="AY53" s="47">
        <f t="shared" ref="AY53:BH53" si="105">C53</f>
        <v>8490</v>
      </c>
      <c r="AZ53" s="47">
        <f t="shared" si="105"/>
        <v>7975</v>
      </c>
      <c r="BA53" s="47">
        <f t="shared" si="105"/>
        <v>8195</v>
      </c>
      <c r="BB53" s="47">
        <f t="shared" si="105"/>
        <v>8285</v>
      </c>
      <c r="BC53" s="47">
        <f t="shared" si="105"/>
        <v>7745</v>
      </c>
      <c r="BD53" s="47">
        <f t="shared" si="105"/>
        <v>7270</v>
      </c>
      <c r="BE53" s="47">
        <f t="shared" si="105"/>
        <v>8430.0509491172415</v>
      </c>
      <c r="BF53" s="47">
        <f t="shared" si="105"/>
        <v>7997.5979939122844</v>
      </c>
      <c r="BG53" s="45">
        <f t="shared" si="105"/>
        <v>0.15956684306977187</v>
      </c>
      <c r="BH53" s="45">
        <f t="shared" si="105"/>
        <v>-5.1298972902440371E-2</v>
      </c>
      <c r="BI53" s="259"/>
      <c r="BJ53" s="47">
        <f t="shared" ref="BJ53:CE53" si="106">N53</f>
        <v>1710</v>
      </c>
      <c r="BK53" s="47">
        <f t="shared" si="106"/>
        <v>1915</v>
      </c>
      <c r="BL53" s="47">
        <f t="shared" si="106"/>
        <v>1990</v>
      </c>
      <c r="BM53" s="47">
        <f t="shared" si="106"/>
        <v>2060</v>
      </c>
      <c r="BN53" s="47">
        <f t="shared" si="106"/>
        <v>2290</v>
      </c>
      <c r="BO53" s="47">
        <f t="shared" si="106"/>
        <v>1870</v>
      </c>
      <c r="BP53" s="47">
        <f t="shared" si="106"/>
        <v>2070</v>
      </c>
      <c r="BQ53" s="47">
        <f t="shared" si="106"/>
        <v>2080</v>
      </c>
      <c r="BR53" s="47">
        <f t="shared" si="106"/>
        <v>1950</v>
      </c>
      <c r="BS53" s="47">
        <f t="shared" si="106"/>
        <v>2225</v>
      </c>
      <c r="BT53" s="47">
        <f t="shared" si="106"/>
        <v>1980</v>
      </c>
      <c r="BU53" s="47">
        <f t="shared" si="106"/>
        <v>1950</v>
      </c>
      <c r="BV53" s="47">
        <f t="shared" si="106"/>
        <v>1775</v>
      </c>
      <c r="BW53" s="47">
        <f t="shared" si="106"/>
        <v>2060</v>
      </c>
      <c r="BX53" s="47">
        <f t="shared" si="106"/>
        <v>1915</v>
      </c>
      <c r="BY53" s="47">
        <f t="shared" si="106"/>
        <v>1805</v>
      </c>
      <c r="BZ53" s="47">
        <f t="shared" si="106"/>
        <v>1795</v>
      </c>
      <c r="CA53" s="47">
        <f t="shared" si="106"/>
        <v>1750</v>
      </c>
      <c r="CB53" s="47">
        <f t="shared" si="106"/>
        <v>2648.5717700464006</v>
      </c>
      <c r="CC53" s="47">
        <f t="shared" si="106"/>
        <v>1987.2179135988295</v>
      </c>
      <c r="CD53" s="47">
        <f t="shared" si="106"/>
        <v>2051.2216703578079</v>
      </c>
      <c r="CE53" s="47">
        <f t="shared" si="106"/>
        <v>1742.2843500843569</v>
      </c>
      <c r="CF53" s="99"/>
      <c r="CG53" s="47">
        <f t="shared" ref="CG53:CR53" si="107">AK53</f>
        <v>4350</v>
      </c>
      <c r="CH53" s="47">
        <f t="shared" si="107"/>
        <v>3625</v>
      </c>
      <c r="CI53" s="47">
        <f t="shared" si="107"/>
        <v>4050</v>
      </c>
      <c r="CJ53" s="47">
        <f t="shared" si="107"/>
        <v>4120</v>
      </c>
      <c r="CK53" s="47">
        <f t="shared" si="107"/>
        <v>3960</v>
      </c>
      <c r="CL53" s="47">
        <f t="shared" si="107"/>
        <v>4045</v>
      </c>
      <c r="CM53" s="47">
        <f t="shared" si="107"/>
        <v>3930</v>
      </c>
      <c r="CN53" s="47">
        <f t="shared" si="107"/>
        <v>3835</v>
      </c>
      <c r="CO53" s="47">
        <f t="shared" si="107"/>
        <v>3720</v>
      </c>
      <c r="CP53" s="47">
        <f t="shared" si="107"/>
        <v>3545</v>
      </c>
      <c r="CQ53" s="47">
        <f t="shared" si="107"/>
        <v>4635.7896836452301</v>
      </c>
      <c r="CR53" s="47">
        <f t="shared" si="107"/>
        <v>3793.5060204421648</v>
      </c>
    </row>
    <row r="54" spans="1:96" s="15" customFormat="1" ht="14.25" x14ac:dyDescent="0.2">
      <c r="A54" s="17"/>
      <c r="B54" s="51"/>
      <c r="C54" s="64"/>
      <c r="D54" s="64"/>
      <c r="E54" s="64"/>
      <c r="F54" s="64"/>
      <c r="G54" s="64"/>
      <c r="H54" s="64"/>
      <c r="I54" s="324"/>
      <c r="J54" s="64"/>
      <c r="K54" s="27"/>
      <c r="L54" s="27"/>
      <c r="N54" s="64"/>
      <c r="W54" s="113"/>
      <c r="X54" s="113"/>
      <c r="Y54" s="113"/>
      <c r="Z54" s="113"/>
      <c r="AA54" s="113"/>
      <c r="AB54" s="113"/>
      <c r="AC54" s="113"/>
      <c r="AD54" s="113"/>
      <c r="AE54" s="113"/>
      <c r="AF54" s="297"/>
      <c r="AG54" s="297"/>
      <c r="AH54" s="297"/>
      <c r="AI54" s="297"/>
      <c r="AK54" s="83"/>
      <c r="AL54" s="81"/>
      <c r="AM54" s="81"/>
    </row>
    <row r="55" spans="1:96" s="15" customFormat="1" ht="9" customHeight="1" x14ac:dyDescent="0.2">
      <c r="A55" s="17"/>
      <c r="B55" s="11"/>
      <c r="C55" s="13"/>
      <c r="D55" s="13"/>
      <c r="E55" s="13"/>
      <c r="F55" s="13"/>
      <c r="G55" s="13"/>
      <c r="H55" s="13"/>
      <c r="I55" s="262"/>
      <c r="J55" s="13"/>
      <c r="K55" s="27"/>
      <c r="L55" s="27"/>
      <c r="N55" s="13"/>
      <c r="O55" s="37"/>
      <c r="P55" s="37"/>
      <c r="Q55" s="37"/>
      <c r="R55" s="37"/>
      <c r="S55" s="37"/>
      <c r="T55" s="37"/>
      <c r="U55" s="37"/>
      <c r="V55" s="37"/>
      <c r="W55" s="115"/>
      <c r="X55" s="115"/>
      <c r="Y55" s="115"/>
      <c r="Z55" s="115"/>
      <c r="AA55" s="115"/>
      <c r="AB55" s="115"/>
      <c r="AC55" s="115"/>
      <c r="AD55" s="115"/>
      <c r="AE55" s="115"/>
      <c r="AF55" s="306"/>
      <c r="AG55" s="306"/>
      <c r="AH55" s="306"/>
      <c r="AI55" s="306"/>
      <c r="AK55" s="83"/>
      <c r="AL55" s="81"/>
      <c r="AM55" s="81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96" s="15" customFormat="1" ht="14.25" x14ac:dyDescent="0.2">
      <c r="A56" s="17"/>
      <c r="B56" s="24"/>
      <c r="C56" s="65"/>
      <c r="D56" s="65"/>
      <c r="E56" s="65"/>
      <c r="F56" s="65"/>
      <c r="G56" s="65"/>
      <c r="H56" s="65"/>
      <c r="I56" s="327"/>
      <c r="J56" s="65"/>
      <c r="K56" s="27"/>
      <c r="L56" s="27"/>
      <c r="N56" s="65"/>
      <c r="W56" s="113"/>
      <c r="X56" s="113"/>
      <c r="Y56" s="113"/>
      <c r="Z56" s="113"/>
      <c r="AA56" s="113"/>
      <c r="AB56" s="113"/>
      <c r="AC56" s="113"/>
      <c r="AD56" s="113"/>
      <c r="AE56" s="113"/>
      <c r="AF56" s="297"/>
      <c r="AG56" s="297"/>
      <c r="AH56" s="297"/>
      <c r="AI56" s="297"/>
      <c r="AK56" s="83"/>
      <c r="AL56" s="81"/>
      <c r="AM56" s="81"/>
    </row>
    <row r="57" spans="1:96" s="15" customFormat="1" ht="14.25" x14ac:dyDescent="0.2">
      <c r="A57" s="17"/>
      <c r="B57" s="24"/>
      <c r="C57" s="65"/>
      <c r="D57" s="65"/>
      <c r="E57" s="65"/>
      <c r="F57" s="65"/>
      <c r="G57" s="65"/>
      <c r="H57" s="65"/>
      <c r="I57" s="327"/>
      <c r="J57" s="65"/>
      <c r="K57" s="27"/>
      <c r="L57" s="27"/>
      <c r="N57" s="65"/>
      <c r="W57" s="113"/>
      <c r="X57" s="113"/>
      <c r="Y57" s="113"/>
      <c r="Z57" s="113"/>
      <c r="AA57" s="113"/>
      <c r="AB57" s="113"/>
      <c r="AC57" s="113"/>
      <c r="AD57" s="113"/>
      <c r="AE57" s="113"/>
      <c r="AF57" s="297"/>
      <c r="AG57" s="297"/>
      <c r="AH57" s="297"/>
      <c r="AI57" s="297"/>
      <c r="AK57" s="83"/>
      <c r="AL57" s="81"/>
      <c r="AM57" s="81"/>
    </row>
    <row r="58" spans="1:96" s="15" customFormat="1" ht="14.25" x14ac:dyDescent="0.2">
      <c r="A58" s="17"/>
      <c r="B58" s="24"/>
      <c r="C58" s="65"/>
      <c r="D58" s="65"/>
      <c r="E58" s="65"/>
      <c r="F58" s="65"/>
      <c r="G58" s="65"/>
      <c r="H58" s="65"/>
      <c r="I58" s="327"/>
      <c r="J58" s="65"/>
      <c r="K58" s="27"/>
      <c r="L58" s="27"/>
      <c r="N58" s="65"/>
      <c r="W58" s="113"/>
      <c r="X58" s="113"/>
      <c r="Y58" s="113"/>
      <c r="Z58" s="113"/>
      <c r="AA58" s="113"/>
      <c r="AB58" s="113"/>
      <c r="AC58" s="113"/>
      <c r="AD58" s="113"/>
      <c r="AE58" s="113"/>
      <c r="AF58" s="297"/>
      <c r="AG58" s="297"/>
      <c r="AH58" s="297"/>
      <c r="AI58" s="297"/>
      <c r="AK58" s="83"/>
      <c r="AL58" s="81"/>
      <c r="AM58" s="81"/>
    </row>
    <row r="59" spans="1:96" s="15" customFormat="1" ht="14.25" x14ac:dyDescent="0.2">
      <c r="A59" s="17"/>
      <c r="B59" s="24"/>
      <c r="C59" s="65"/>
      <c r="D59" s="65"/>
      <c r="E59" s="65"/>
      <c r="F59" s="65"/>
      <c r="G59" s="65"/>
      <c r="H59" s="65"/>
      <c r="I59" s="327"/>
      <c r="J59" s="65"/>
      <c r="K59" s="27"/>
      <c r="L59" s="27"/>
      <c r="N59" s="65"/>
      <c r="W59" s="113"/>
      <c r="X59" s="113"/>
      <c r="Y59" s="113"/>
      <c r="Z59" s="113"/>
      <c r="AA59" s="113"/>
      <c r="AB59" s="113"/>
      <c r="AC59" s="113"/>
      <c r="AD59" s="113"/>
      <c r="AE59" s="113"/>
      <c r="AF59" s="297"/>
      <c r="AG59" s="297"/>
      <c r="AH59" s="297"/>
      <c r="AI59" s="297"/>
      <c r="AK59" s="83"/>
      <c r="AL59" s="81"/>
      <c r="AM59" s="81"/>
    </row>
    <row r="60" spans="1:96" s="15" customFormat="1" ht="14.25" x14ac:dyDescent="0.2">
      <c r="A60" s="17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17"/>
      <c r="N60" s="96"/>
      <c r="W60" s="113"/>
      <c r="X60" s="113"/>
      <c r="Y60" s="113"/>
      <c r="Z60" s="113"/>
      <c r="AA60" s="113"/>
      <c r="AB60" s="113"/>
      <c r="AC60" s="113"/>
      <c r="AD60" s="113"/>
      <c r="AE60" s="113"/>
      <c r="AF60" s="297"/>
      <c r="AG60" s="297"/>
      <c r="AH60" s="297"/>
      <c r="AI60" s="297"/>
      <c r="AK60" s="83"/>
      <c r="AL60" s="81"/>
      <c r="AM60" s="81"/>
    </row>
    <row r="61" spans="1:96" s="15" customFormat="1" ht="14.25" x14ac:dyDescent="0.2">
      <c r="A61" s="17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17"/>
      <c r="N61" s="96"/>
      <c r="W61" s="113"/>
      <c r="X61" s="113"/>
      <c r="Y61" s="113"/>
      <c r="Z61" s="113"/>
      <c r="AA61" s="113"/>
      <c r="AB61" s="113"/>
      <c r="AC61" s="113"/>
      <c r="AD61" s="113"/>
      <c r="AE61" s="113"/>
      <c r="AF61" s="297"/>
      <c r="AG61" s="297"/>
      <c r="AH61" s="297"/>
      <c r="AI61" s="297"/>
      <c r="AK61" s="83"/>
      <c r="AL61" s="81"/>
      <c r="AM61" s="81"/>
    </row>
    <row r="62" spans="1:96" s="15" customFormat="1" ht="14.25" x14ac:dyDescent="0.2">
      <c r="A62" s="17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17"/>
      <c r="N62" s="96"/>
      <c r="W62" s="113"/>
      <c r="X62" s="113"/>
      <c r="Y62" s="113"/>
      <c r="Z62" s="113"/>
      <c r="AA62" s="113"/>
      <c r="AB62" s="113"/>
      <c r="AC62" s="113"/>
      <c r="AD62" s="113"/>
      <c r="AE62" s="113"/>
      <c r="AF62" s="297"/>
      <c r="AG62" s="297"/>
      <c r="AH62" s="297"/>
      <c r="AI62" s="297"/>
      <c r="AK62" s="83"/>
      <c r="AL62" s="81"/>
      <c r="AM62" s="81"/>
    </row>
    <row r="63" spans="1:96" s="15" customFormat="1" ht="9" customHeight="1" x14ac:dyDescent="0.2">
      <c r="A63" s="17"/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17"/>
      <c r="N63" s="96"/>
      <c r="O63" s="37"/>
      <c r="P63" s="37"/>
      <c r="Q63" s="37"/>
      <c r="R63" s="37"/>
      <c r="S63" s="37"/>
      <c r="T63" s="37"/>
      <c r="U63" s="37"/>
      <c r="V63" s="37"/>
      <c r="W63" s="115"/>
      <c r="X63" s="115"/>
      <c r="Y63" s="115"/>
      <c r="Z63" s="115"/>
      <c r="AA63" s="115"/>
      <c r="AB63" s="115"/>
      <c r="AC63" s="115"/>
      <c r="AD63" s="115"/>
      <c r="AE63" s="115"/>
      <c r="AF63" s="306"/>
      <c r="AG63" s="306"/>
      <c r="AH63" s="306"/>
      <c r="AI63" s="306"/>
      <c r="AK63" s="83"/>
      <c r="AL63" s="81"/>
      <c r="AM63" s="81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96" s="15" customFormat="1" ht="14.25" x14ac:dyDescent="0.2">
      <c r="A64" s="17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17"/>
      <c r="N64" s="96"/>
      <c r="W64" s="113"/>
      <c r="X64" s="113"/>
      <c r="Y64" s="113"/>
      <c r="Z64" s="113"/>
      <c r="AA64" s="113"/>
      <c r="AB64" s="113"/>
      <c r="AC64" s="113"/>
      <c r="AD64" s="113"/>
      <c r="AE64" s="113"/>
      <c r="AF64" s="297"/>
      <c r="AG64" s="297"/>
      <c r="AH64" s="297"/>
      <c r="AI64" s="297"/>
      <c r="AK64" s="83"/>
      <c r="AL64" s="81"/>
      <c r="AM64" s="81"/>
    </row>
    <row r="65" spans="1:39" s="15" customFormat="1" ht="14.25" x14ac:dyDescent="0.2">
      <c r="A65" s="17"/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17"/>
      <c r="N65" s="96"/>
      <c r="W65" s="113"/>
      <c r="X65" s="113"/>
      <c r="Y65" s="113"/>
      <c r="Z65" s="113"/>
      <c r="AA65" s="113"/>
      <c r="AB65" s="113"/>
      <c r="AC65" s="113"/>
      <c r="AD65" s="113"/>
      <c r="AE65" s="113"/>
      <c r="AF65" s="297"/>
      <c r="AG65" s="297"/>
      <c r="AH65" s="297"/>
      <c r="AI65" s="297"/>
      <c r="AK65" s="83"/>
      <c r="AL65" s="81"/>
      <c r="AM65" s="81"/>
    </row>
    <row r="66" spans="1:39" s="15" customFormat="1" ht="14.25" x14ac:dyDescent="0.2">
      <c r="A66" s="17"/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17"/>
      <c r="N66" s="96"/>
      <c r="W66" s="113"/>
      <c r="X66" s="113"/>
      <c r="Y66" s="113"/>
      <c r="Z66" s="113"/>
      <c r="AA66" s="113"/>
      <c r="AB66" s="113"/>
      <c r="AC66" s="113"/>
      <c r="AD66" s="113"/>
      <c r="AE66" s="113"/>
      <c r="AF66" s="297"/>
      <c r="AG66" s="297"/>
      <c r="AH66" s="297"/>
      <c r="AI66" s="297"/>
      <c r="AK66" s="83"/>
      <c r="AL66" s="81"/>
      <c r="AM66" s="81"/>
    </row>
    <row r="67" spans="1:39" s="15" customFormat="1" ht="14.25" x14ac:dyDescent="0.2">
      <c r="A67" s="17"/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17"/>
      <c r="N67" s="96"/>
      <c r="W67" s="113"/>
      <c r="X67" s="113"/>
      <c r="Y67" s="113"/>
      <c r="Z67" s="113"/>
      <c r="AA67" s="113"/>
      <c r="AB67" s="113"/>
      <c r="AC67" s="113"/>
      <c r="AD67" s="113"/>
      <c r="AE67" s="113"/>
      <c r="AF67" s="297"/>
      <c r="AG67" s="297"/>
      <c r="AH67" s="297"/>
      <c r="AI67" s="297"/>
      <c r="AK67" s="83"/>
      <c r="AL67" s="81"/>
      <c r="AM67" s="81"/>
    </row>
    <row r="68" spans="1:39" s="15" customFormat="1" ht="14.25" x14ac:dyDescent="0.2">
      <c r="A68" s="1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17"/>
      <c r="N68" s="96"/>
      <c r="W68" s="113"/>
      <c r="X68" s="113"/>
      <c r="Y68" s="113"/>
      <c r="Z68" s="113"/>
      <c r="AA68" s="113"/>
      <c r="AB68" s="113"/>
      <c r="AC68" s="113"/>
      <c r="AD68" s="113"/>
      <c r="AE68" s="113"/>
      <c r="AF68" s="297"/>
      <c r="AG68" s="297"/>
      <c r="AH68" s="297"/>
      <c r="AI68" s="297"/>
      <c r="AK68" s="83"/>
      <c r="AL68" s="81"/>
      <c r="AM68" s="81"/>
    </row>
    <row r="69" spans="1:39" s="15" customFormat="1" ht="14.25" x14ac:dyDescent="0.2">
      <c r="A69" s="17"/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17"/>
      <c r="N69" s="96"/>
      <c r="W69" s="113"/>
      <c r="X69" s="113"/>
      <c r="Y69" s="113"/>
      <c r="Z69" s="113"/>
      <c r="AA69" s="113"/>
      <c r="AB69" s="113"/>
      <c r="AC69" s="113"/>
      <c r="AD69" s="113"/>
      <c r="AE69" s="113"/>
      <c r="AF69" s="297"/>
      <c r="AG69" s="297"/>
      <c r="AH69" s="297"/>
      <c r="AI69" s="297"/>
      <c r="AK69" s="83"/>
      <c r="AL69" s="81"/>
      <c r="AM69" s="81"/>
    </row>
    <row r="70" spans="1:39" s="15" customFormat="1" ht="14.25" x14ac:dyDescent="0.2">
      <c r="A70" s="17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17"/>
      <c r="N70" s="96"/>
      <c r="W70" s="113"/>
      <c r="X70" s="113"/>
      <c r="Y70" s="113"/>
      <c r="Z70" s="113"/>
      <c r="AA70" s="113"/>
      <c r="AB70" s="113"/>
      <c r="AC70" s="113"/>
      <c r="AD70" s="113"/>
      <c r="AE70" s="113"/>
      <c r="AF70" s="297"/>
      <c r="AG70" s="297"/>
      <c r="AH70" s="297"/>
      <c r="AI70" s="297"/>
      <c r="AK70" s="83"/>
      <c r="AL70" s="81"/>
      <c r="AM70" s="81"/>
    </row>
  </sheetData>
  <phoneticPr fontId="24" type="noConversion"/>
  <pageMargins left="0.7" right="0.7" top="0.75" bottom="0.75" header="0.3" footer="0.3"/>
  <pageSetup paperSize="9" scale="69" orientation="landscape" horizontalDpi="4294967293" verticalDpi="0" r:id="rId1"/>
  <ignoredErrors>
    <ignoredError sqref="AL39:AL43 AL45:AL49 AL33:AL37 AL27:AL31 AL21:AL25 AL8:AL12 AL7 AM8:AM12 AM45:AM49 AM39:AM43 AM33:AM37 AM27:AM31 AM21:AM25 AL14:AL19" formulaRange="1"/>
    <ignoredError sqref="AK38:AL38 AK44:AL44 AK32 AK26 AK20 AK13 AM13 AN32:AN44 AO44:AS44 AR13:AS13 AO38:AS38 AO32:AS32 AN26:AS26 AO20:AS20" formula="1"/>
    <ignoredError sqref="AL32:AM32 AL26:AM26 AL20:AM20 AM44 AM38 AL13 AM14:AM19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BC69-0F14-4FA9-81D9-E49256CDE2A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A5EB6-1BC7-4B64-8EFA-E6C4BB74C4ED}">
  <sheetPr>
    <tabColor theme="7"/>
  </sheetPr>
  <dimension ref="A1"/>
  <sheetViews>
    <sheetView showGridLines="0" topLeftCell="A4" workbookViewId="0">
      <selection activeCell="E27" sqref="E27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13F9C-BEFA-493E-9F23-3FFE664E828F}">
  <dimension ref="A1:CM66"/>
  <sheetViews>
    <sheetView showGridLines="0" zoomScaleNormal="100" workbookViewId="0">
      <selection activeCell="J5" sqref="J5"/>
    </sheetView>
  </sheetViews>
  <sheetFormatPr defaultColWidth="9.28515625" defaultRowHeight="15" x14ac:dyDescent="0.25"/>
  <cols>
    <col min="1" max="1" width="9.28515625" style="15"/>
    <col min="2" max="2" width="38.7109375" style="67" bestFit="1" customWidth="1"/>
    <col min="3" max="3" width="27.28515625" style="67" bestFit="1" customWidth="1"/>
    <col min="4" max="9" width="4.7109375" style="67" customWidth="1"/>
    <col min="10" max="10" width="4.7109375" style="67" bestFit="1" customWidth="1"/>
    <col min="11" max="11" width="5" style="67" bestFit="1" customWidth="1"/>
    <col min="12" max="12" width="8.5703125" style="67" bestFit="1" customWidth="1"/>
    <col min="13" max="13" width="8.7109375" style="67" bestFit="1" customWidth="1"/>
    <col min="14" max="14" width="6.42578125" style="67" customWidth="1"/>
    <col min="15" max="15" width="6.7109375" style="67" customWidth="1"/>
    <col min="16" max="23" width="6.7109375" style="15" customWidth="1"/>
    <col min="24" max="31" width="6.7109375" style="113" customWidth="1"/>
    <col min="32" max="32" width="6.7109375" style="235" customWidth="1"/>
    <col min="33" max="37" width="6.7109375" style="113" bestFit="1" customWidth="1"/>
    <col min="38" max="39" width="9.7109375" style="328" bestFit="1" customWidth="1"/>
    <col min="40" max="41" width="6.7109375" style="15" customWidth="1"/>
    <col min="42" max="49" width="6.7109375" style="41" customWidth="1"/>
    <col min="50" max="50" width="6.7109375" style="148" customWidth="1"/>
    <col min="51" max="52" width="6.7109375" style="41" bestFit="1" customWidth="1"/>
    <col min="53" max="54" width="9.42578125" style="15" bestFit="1" customWidth="1"/>
    <col min="55" max="55" width="9.28515625" style="67" customWidth="1"/>
    <col min="56" max="56" width="10" style="41" customWidth="1"/>
    <col min="92" max="16384" width="9.28515625" style="67"/>
  </cols>
  <sheetData>
    <row r="1" spans="1:91" x14ac:dyDescent="0.25">
      <c r="B1" s="16" t="s">
        <v>97</v>
      </c>
      <c r="C1" s="17"/>
      <c r="D1" s="17"/>
      <c r="E1" s="18"/>
      <c r="F1" s="17"/>
      <c r="G1" s="17"/>
      <c r="H1" s="17"/>
      <c r="I1" s="17"/>
      <c r="J1" s="17"/>
      <c r="K1" s="17"/>
      <c r="L1" s="17"/>
      <c r="M1" s="17"/>
      <c r="N1" s="15"/>
      <c r="O1" s="17"/>
      <c r="P1" s="19"/>
      <c r="Q1" s="19"/>
      <c r="R1" s="19"/>
      <c r="S1" s="19"/>
      <c r="T1" s="19"/>
      <c r="U1" s="19"/>
      <c r="V1" s="19"/>
      <c r="W1" s="19"/>
      <c r="X1" s="110"/>
      <c r="Y1" s="110"/>
      <c r="Z1" s="110"/>
      <c r="AA1" s="110"/>
      <c r="AB1" s="110"/>
      <c r="AC1" s="110"/>
      <c r="AD1" s="110"/>
      <c r="AE1" s="110"/>
      <c r="AF1" s="233"/>
      <c r="AG1" s="233"/>
      <c r="AH1" s="233"/>
      <c r="AI1" s="233"/>
      <c r="AJ1" s="233"/>
      <c r="AK1" s="137"/>
      <c r="AL1" s="329"/>
      <c r="AM1" s="18"/>
      <c r="AP1" s="66"/>
      <c r="AQ1" s="66"/>
      <c r="AR1" s="66"/>
      <c r="AS1" s="66"/>
      <c r="AT1" s="66"/>
      <c r="AU1" s="66"/>
      <c r="AV1" s="66"/>
      <c r="AW1" s="66"/>
      <c r="AX1" s="238"/>
      <c r="AY1" s="238"/>
      <c r="AZ1" s="238"/>
      <c r="BA1" s="220"/>
      <c r="BB1" s="220"/>
      <c r="BD1" s="66"/>
    </row>
    <row r="2" spans="1:91" ht="33.75" x14ac:dyDescent="0.25">
      <c r="B2" s="126" t="s">
        <v>35</v>
      </c>
      <c r="C2" s="127"/>
      <c r="D2" s="202">
        <v>2013</v>
      </c>
      <c r="E2" s="202">
        <v>2014</v>
      </c>
      <c r="F2" s="202">
        <v>2015</v>
      </c>
      <c r="G2" s="202">
        <v>2016</v>
      </c>
      <c r="H2" s="202">
        <v>2017</v>
      </c>
      <c r="I2" s="202">
        <v>2018</v>
      </c>
      <c r="J2" s="223">
        <v>2019</v>
      </c>
      <c r="K2" s="223" t="s">
        <v>84</v>
      </c>
      <c r="L2" s="175" t="s">
        <v>85</v>
      </c>
      <c r="M2" s="175" t="s">
        <v>86</v>
      </c>
      <c r="N2" s="15"/>
      <c r="O2" s="185" t="s">
        <v>20</v>
      </c>
      <c r="P2" s="185" t="s">
        <v>34</v>
      </c>
      <c r="Q2" s="185" t="s">
        <v>45</v>
      </c>
      <c r="R2" s="185" t="s">
        <v>46</v>
      </c>
      <c r="S2" s="185" t="s">
        <v>48</v>
      </c>
      <c r="T2" s="185" t="s">
        <v>49</v>
      </c>
      <c r="U2" s="185" t="s">
        <v>53</v>
      </c>
      <c r="V2" s="185" t="s">
        <v>54</v>
      </c>
      <c r="W2" s="185" t="s">
        <v>55</v>
      </c>
      <c r="X2" s="185" t="s">
        <v>56</v>
      </c>
      <c r="Y2" s="185" t="s">
        <v>60</v>
      </c>
      <c r="Z2" s="185" t="s">
        <v>61</v>
      </c>
      <c r="AA2" s="185" t="s">
        <v>62</v>
      </c>
      <c r="AB2" s="185" t="s">
        <v>63</v>
      </c>
      <c r="AC2" s="185" t="s">
        <v>67</v>
      </c>
      <c r="AD2" s="185" t="s">
        <v>70</v>
      </c>
      <c r="AE2" s="185" t="s">
        <v>74</v>
      </c>
      <c r="AF2" s="234" t="s">
        <v>80</v>
      </c>
      <c r="AG2" s="234" t="s">
        <v>82</v>
      </c>
      <c r="AH2" s="234" t="s">
        <v>88</v>
      </c>
      <c r="AI2" s="234" t="s">
        <v>89</v>
      </c>
      <c r="AJ2" s="234" t="s">
        <v>87</v>
      </c>
      <c r="AK2" s="234" t="s">
        <v>90</v>
      </c>
      <c r="AL2" s="330" t="s">
        <v>91</v>
      </c>
      <c r="AM2" s="331" t="s">
        <v>92</v>
      </c>
      <c r="AO2" s="201" t="s">
        <v>39</v>
      </c>
      <c r="AP2" s="201" t="s">
        <v>40</v>
      </c>
      <c r="AQ2" s="201" t="s">
        <v>47</v>
      </c>
      <c r="AR2" s="201" t="s">
        <v>50</v>
      </c>
      <c r="AS2" s="201" t="s">
        <v>57</v>
      </c>
      <c r="AT2" s="201" t="s">
        <v>59</v>
      </c>
      <c r="AU2" s="201" t="s">
        <v>64</v>
      </c>
      <c r="AV2" s="201" t="s">
        <v>66</v>
      </c>
      <c r="AW2" s="201" t="s">
        <v>71</v>
      </c>
      <c r="AX2" s="201" t="s">
        <v>81</v>
      </c>
      <c r="AY2" s="239" t="s">
        <v>93</v>
      </c>
      <c r="AZ2" s="239" t="s">
        <v>94</v>
      </c>
      <c r="BA2" s="204" t="s">
        <v>95</v>
      </c>
      <c r="BB2" s="204" t="s">
        <v>96</v>
      </c>
      <c r="BC2" s="206"/>
      <c r="BD2" s="207" t="s">
        <v>69</v>
      </c>
    </row>
    <row r="3" spans="1:91" x14ac:dyDescent="0.25">
      <c r="B3" s="128" t="s">
        <v>33</v>
      </c>
      <c r="C3" s="130"/>
      <c r="D3" s="186"/>
      <c r="E3" s="186"/>
      <c r="F3" s="186"/>
      <c r="G3" s="186"/>
      <c r="H3" s="186"/>
      <c r="I3" s="186"/>
      <c r="J3" s="224"/>
      <c r="K3" s="181"/>
      <c r="N3" s="176"/>
      <c r="P3" s="208"/>
      <c r="Q3" s="208"/>
      <c r="R3" s="208"/>
      <c r="S3" s="208"/>
      <c r="T3" s="208"/>
      <c r="U3" s="208"/>
      <c r="V3" s="208"/>
      <c r="W3" s="208"/>
      <c r="X3" s="209"/>
      <c r="Y3" s="209"/>
      <c r="Z3" s="209"/>
      <c r="AA3" s="209"/>
      <c r="AB3" s="209"/>
      <c r="AC3" s="209"/>
      <c r="AD3" s="209"/>
      <c r="AE3" s="209"/>
      <c r="AF3" s="288"/>
      <c r="AG3" s="132"/>
      <c r="AH3" s="132"/>
      <c r="AI3" s="132"/>
      <c r="AJ3" s="132"/>
      <c r="AK3" s="129"/>
      <c r="AL3" s="332"/>
      <c r="AN3" s="177"/>
      <c r="AO3" s="131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222"/>
      <c r="BB3" s="222"/>
      <c r="BD3" s="12"/>
    </row>
    <row r="4" spans="1:91" s="68" customFormat="1" x14ac:dyDescent="0.25">
      <c r="A4" s="24"/>
      <c r="B4" s="133" t="s">
        <v>24</v>
      </c>
      <c r="C4" s="69"/>
      <c r="D4" s="225">
        <f>SUM(D5:D9)</f>
        <v>6070</v>
      </c>
      <c r="E4" s="225">
        <f t="shared" ref="E4:J4" si="0">SUM(E5:E9)</f>
        <v>4855</v>
      </c>
      <c r="F4" s="225">
        <f t="shared" si="0"/>
        <v>6160</v>
      </c>
      <c r="G4" s="225">
        <f t="shared" si="0"/>
        <v>6035</v>
      </c>
      <c r="H4" s="225">
        <f t="shared" si="0"/>
        <v>6125</v>
      </c>
      <c r="I4" s="225">
        <f t="shared" si="0"/>
        <v>6120</v>
      </c>
      <c r="J4" s="225">
        <f t="shared" si="0"/>
        <v>6094.3589204313412</v>
      </c>
      <c r="K4" s="69">
        <f t="shared" ref="K4" si="1">SUM(K5:K9)</f>
        <v>5287.1791263735731</v>
      </c>
      <c r="L4" s="182">
        <f t="shared" ref="L4:M11" si="2">IF(ISERROR(J4/I4),"N/A",IF(I4&lt;0,"N/A",IF(J4&lt;0,"N/A",IF(J4/I4-1&gt;300%,"&gt;±300%",IF(J4/I4-1&lt;-300%,"&gt;±300%",J4/I4-1)))))</f>
        <v>-4.1897188837677346E-3</v>
      </c>
      <c r="M4" s="70">
        <f t="shared" si="2"/>
        <v>-0.1324470390727559</v>
      </c>
      <c r="N4" s="80"/>
      <c r="O4" s="69">
        <f t="shared" ref="O4" si="3">SUM(O5:O9)</f>
        <v>1315</v>
      </c>
      <c r="P4" s="69">
        <f t="shared" ref="P4:W4" si="4">SUM(P5:P9)</f>
        <v>1415</v>
      </c>
      <c r="Q4" s="69">
        <f t="shared" si="4"/>
        <v>1360</v>
      </c>
      <c r="R4" s="69">
        <f t="shared" si="4"/>
        <v>1545</v>
      </c>
      <c r="S4" s="69">
        <f t="shared" si="4"/>
        <v>1655</v>
      </c>
      <c r="T4" s="69">
        <f t="shared" si="4"/>
        <v>1615</v>
      </c>
      <c r="U4" s="69">
        <f t="shared" si="4"/>
        <v>1270</v>
      </c>
      <c r="V4" s="69">
        <f t="shared" si="4"/>
        <v>1650</v>
      </c>
      <c r="W4" s="69">
        <f t="shared" si="4"/>
        <v>1620</v>
      </c>
      <c r="X4" s="69">
        <f>SUM(X5:X9)</f>
        <v>1490</v>
      </c>
      <c r="Y4" s="69">
        <f t="shared" ref="Y4:AE4" si="5">SUM(Y5:Y9)</f>
        <v>1425</v>
      </c>
      <c r="Z4" s="69">
        <f t="shared" si="5"/>
        <v>1555</v>
      </c>
      <c r="AA4" s="69">
        <f t="shared" si="5"/>
        <v>1565</v>
      </c>
      <c r="AB4" s="69">
        <f t="shared" si="5"/>
        <v>1580</v>
      </c>
      <c r="AC4" s="69">
        <f t="shared" si="5"/>
        <v>1300</v>
      </c>
      <c r="AD4" s="69">
        <f t="shared" si="5"/>
        <v>1605</v>
      </c>
      <c r="AE4" s="69">
        <f t="shared" si="5"/>
        <v>1665</v>
      </c>
      <c r="AF4" s="69">
        <f>SUM(AF5:AF9)</f>
        <v>1565</v>
      </c>
      <c r="AG4" s="69">
        <f t="shared" ref="AG4:AJ4" si="6">SUM(AG5:AG9)</f>
        <v>1319.6205365156379</v>
      </c>
      <c r="AH4" s="69">
        <f t="shared" si="6"/>
        <v>1665.028070181314</v>
      </c>
      <c r="AI4" s="69">
        <f t="shared" si="6"/>
        <v>1530.3862140539775</v>
      </c>
      <c r="AJ4" s="69">
        <f t="shared" si="6"/>
        <v>1579.3240996804104</v>
      </c>
      <c r="AK4" s="69">
        <f t="shared" ref="AK4" si="7">SUM(AK5:AK9)</f>
        <v>1283.0541607197563</v>
      </c>
      <c r="AL4" s="477">
        <f t="shared" ref="AL4:AL11" si="8">IF(ISERROR(AK4/AG4),"N/A",IF(AG4&lt;0,"N/A",IF(AK4&lt;0,"N/A",IF(AK4/AG4-1&gt;300%,"&gt;±300%",IF(AK4/AG4-1&lt;-300%,"&gt;±300%",AK4/AG4-1)))))</f>
        <v>-2.770976563644012E-2</v>
      </c>
      <c r="AM4" s="477">
        <f t="shared" ref="AM4:AM11" si="9">IF(ISERROR(AK4/AJ4),"N/A",IF(AJ4&lt;0,"N/A",IF(AK4&lt;0,"N/A",IF(AK4/AJ4-1&gt;300%,"&gt;±300%",IF(AK4/AJ4-1&lt;-300%,"&gt;±300%",AK4/AJ4-1)))))</f>
        <v>-0.18759286901314742</v>
      </c>
      <c r="AN4" s="100"/>
      <c r="AO4" s="69">
        <f t="shared" ref="AO4:AP4" si="10">SUM(AO5:AO9)</f>
        <v>2125</v>
      </c>
      <c r="AP4" s="69">
        <f t="shared" si="10"/>
        <v>2730</v>
      </c>
      <c r="AQ4" s="69">
        <f t="shared" ref="AQ4" si="11">SUM(Q4:R4)</f>
        <v>2905</v>
      </c>
      <c r="AR4" s="69">
        <f t="shared" ref="AR4" si="12">SUM(S4:T4)</f>
        <v>3270</v>
      </c>
      <c r="AS4" s="69">
        <f t="shared" ref="AS4" si="13">SUM(U4:V4)</f>
        <v>2920</v>
      </c>
      <c r="AT4" s="69">
        <f t="shared" ref="AT4" si="14">SUM(W4:X4)</f>
        <v>3110</v>
      </c>
      <c r="AU4" s="69">
        <f t="shared" ref="AU4" si="15">SUM(Y4:Z4)</f>
        <v>2980</v>
      </c>
      <c r="AV4" s="69">
        <f t="shared" ref="AV4:AV11" si="16">SUM(AA4:AB4)</f>
        <v>3145</v>
      </c>
      <c r="AW4" s="69">
        <f t="shared" ref="AW4:AW11" si="17">SUM(AC4:AD4)</f>
        <v>2905</v>
      </c>
      <c r="AX4" s="69">
        <f>SUM(AE4:AF4)</f>
        <v>3230</v>
      </c>
      <c r="AY4" s="69">
        <f>SUM(AG4:AH4)</f>
        <v>2984.6486066969519</v>
      </c>
      <c r="AZ4" s="69">
        <f>SUM(AI4:AJ4)</f>
        <v>3109.7103137343879</v>
      </c>
      <c r="BA4" s="70">
        <f t="shared" ref="BA4:BA11" si="18">IF(ISERROR(AZ4/AX4),"N/A",IF(AX4&lt;0,"N/A",IF(AZ4&lt;0,"N/A",IF(AZ4/AX4-1&gt;300%,"&gt;±300%",IF(AZ4/AX4-1&lt;-300%,"&gt;±300%",AZ4/AX4-1)))))</f>
        <v>-3.724138893672202E-2</v>
      </c>
      <c r="BB4" s="70">
        <f t="shared" ref="BB4:BB11" si="19">IF(ISERROR(AZ4/AY4),"N/A",IF(AY4&lt;0,"N/A",IF(AZ4&lt;0,"N/A",IF(AZ4/AY4-1&gt;300%,"&gt;±300%",IF(AZ4/AY4-1&lt;-300%,"&gt;±300%",AZ4/AY4-1)))))</f>
        <v>4.1901651925396743E-2</v>
      </c>
      <c r="BC4" s="103"/>
      <c r="BD4" s="9">
        <f>SUM(AH4:AK4)</f>
        <v>6057.7925446354584</v>
      </c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s="68" customFormat="1" x14ac:dyDescent="0.25">
      <c r="A5" s="15"/>
      <c r="B5" s="117"/>
      <c r="C5" s="117" t="s">
        <v>0</v>
      </c>
      <c r="D5" s="482">
        <v>4355</v>
      </c>
      <c r="E5" s="482">
        <v>3115</v>
      </c>
      <c r="F5" s="482">
        <v>4480</v>
      </c>
      <c r="G5" s="482">
        <v>4255</v>
      </c>
      <c r="H5" s="482">
        <v>4380</v>
      </c>
      <c r="I5" s="482">
        <v>4470</v>
      </c>
      <c r="J5" s="226">
        <v>4402.1100105325604</v>
      </c>
      <c r="K5" s="71">
        <v>3649.1992973715755</v>
      </c>
      <c r="L5" s="183">
        <f t="shared" si="2"/>
        <v>-1.5187917106809778E-2</v>
      </c>
      <c r="M5" s="72">
        <f t="shared" si="2"/>
        <v>-0.17103405216124956</v>
      </c>
      <c r="N5" s="80"/>
      <c r="O5" s="73">
        <v>870</v>
      </c>
      <c r="P5" s="73">
        <v>980</v>
      </c>
      <c r="Q5" s="73">
        <v>940</v>
      </c>
      <c r="R5" s="73">
        <v>1130</v>
      </c>
      <c r="S5" s="73">
        <v>1215</v>
      </c>
      <c r="T5" s="73">
        <v>1195</v>
      </c>
      <c r="U5" s="73">
        <v>810</v>
      </c>
      <c r="V5" s="73">
        <v>1200</v>
      </c>
      <c r="W5" s="73">
        <v>1180</v>
      </c>
      <c r="X5" s="73">
        <v>1065</v>
      </c>
      <c r="Y5" s="73">
        <v>1030</v>
      </c>
      <c r="Z5" s="73">
        <v>1095</v>
      </c>
      <c r="AA5" s="73">
        <v>1140</v>
      </c>
      <c r="AB5" s="73">
        <v>1110</v>
      </c>
      <c r="AC5" s="73">
        <v>915</v>
      </c>
      <c r="AD5" s="73">
        <v>1160</v>
      </c>
      <c r="AE5" s="73">
        <v>1230</v>
      </c>
      <c r="AF5" s="73">
        <v>1170</v>
      </c>
      <c r="AG5" s="73">
        <v>873.58090000000004</v>
      </c>
      <c r="AH5" s="73">
        <v>1217.8928925173229</v>
      </c>
      <c r="AI5" s="73">
        <v>1121.5681650346457</v>
      </c>
      <c r="AJ5" s="73">
        <v>1189.0680529805909</v>
      </c>
      <c r="AK5" s="73">
        <v>878.68283999999994</v>
      </c>
      <c r="AL5" s="72">
        <f t="shared" si="8"/>
        <v>5.8402604727276763E-3</v>
      </c>
      <c r="AM5" s="72">
        <f t="shared" si="9"/>
        <v>-0.2610323372178408</v>
      </c>
      <c r="AN5" s="100"/>
      <c r="AO5" s="73">
        <v>1265</v>
      </c>
      <c r="AP5" s="73">
        <v>1850</v>
      </c>
      <c r="AQ5" s="73">
        <v>2070</v>
      </c>
      <c r="AR5" s="73">
        <v>2410</v>
      </c>
      <c r="AS5" s="73">
        <v>2010</v>
      </c>
      <c r="AT5" s="73">
        <v>2245</v>
      </c>
      <c r="AU5" s="73">
        <v>2125</v>
      </c>
      <c r="AV5" s="73">
        <v>2250</v>
      </c>
      <c r="AW5" s="73">
        <v>2075</v>
      </c>
      <c r="AX5" s="73">
        <v>2400</v>
      </c>
      <c r="AY5" s="73">
        <v>2091.4737925173231</v>
      </c>
      <c r="AZ5" s="73">
        <v>2310.6362180152364</v>
      </c>
      <c r="BA5" s="72">
        <f t="shared" si="18"/>
        <v>-3.723490916031813E-2</v>
      </c>
      <c r="BB5" s="72">
        <f t="shared" si="19"/>
        <v>0.10478851147072077</v>
      </c>
      <c r="BC5" s="103"/>
      <c r="BD5" s="13">
        <f t="shared" ref="BD5:BD9" si="20">SUM(AH5:AK5)</f>
        <v>4407.2119505325591</v>
      </c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x14ac:dyDescent="0.25">
      <c r="B6" s="117"/>
      <c r="C6" s="117" t="s">
        <v>8</v>
      </c>
      <c r="D6" s="482">
        <v>405</v>
      </c>
      <c r="E6" s="482">
        <v>405</v>
      </c>
      <c r="F6" s="482">
        <v>405</v>
      </c>
      <c r="G6" s="482">
        <v>490</v>
      </c>
      <c r="H6" s="482">
        <v>480</v>
      </c>
      <c r="I6" s="482">
        <v>465</v>
      </c>
      <c r="J6" s="226">
        <v>455.12139999999999</v>
      </c>
      <c r="K6" s="71">
        <v>437.54975155417117</v>
      </c>
      <c r="L6" s="72">
        <f t="shared" si="2"/>
        <v>-2.1244301075268868E-2</v>
      </c>
      <c r="M6" s="72">
        <f t="shared" si="2"/>
        <v>-3.8608706261293868E-2</v>
      </c>
      <c r="N6" s="80"/>
      <c r="O6" s="73">
        <v>95</v>
      </c>
      <c r="P6" s="73">
        <v>95</v>
      </c>
      <c r="Q6" s="73">
        <v>95</v>
      </c>
      <c r="R6" s="73">
        <v>80</v>
      </c>
      <c r="S6" s="73">
        <v>115</v>
      </c>
      <c r="T6" s="73">
        <v>110</v>
      </c>
      <c r="U6" s="73">
        <v>130</v>
      </c>
      <c r="V6" s="73">
        <v>120</v>
      </c>
      <c r="W6" s="73">
        <v>120</v>
      </c>
      <c r="X6" s="73">
        <v>120</v>
      </c>
      <c r="Y6" s="73">
        <v>115</v>
      </c>
      <c r="Z6" s="73">
        <v>125</v>
      </c>
      <c r="AA6" s="73">
        <v>100</v>
      </c>
      <c r="AB6" s="73">
        <v>140</v>
      </c>
      <c r="AC6" s="73">
        <v>115</v>
      </c>
      <c r="AD6" s="73">
        <v>115</v>
      </c>
      <c r="AE6" s="73">
        <v>120</v>
      </c>
      <c r="AF6" s="73">
        <v>120</v>
      </c>
      <c r="AG6" s="73">
        <v>112.5951</v>
      </c>
      <c r="AH6" s="73">
        <v>120.17643999999999</v>
      </c>
      <c r="AI6" s="73">
        <v>116.44999999999999</v>
      </c>
      <c r="AJ6" s="73">
        <v>105.89986</v>
      </c>
      <c r="AK6" s="73">
        <v>118.19716</v>
      </c>
      <c r="AL6" s="72">
        <f t="shared" si="8"/>
        <v>4.9754030148736472E-2</v>
      </c>
      <c r="AM6" s="72">
        <f t="shared" si="9"/>
        <v>0.11612196654462048</v>
      </c>
      <c r="AN6" s="100"/>
      <c r="AO6" s="73">
        <v>215</v>
      </c>
      <c r="AP6" s="73">
        <v>190</v>
      </c>
      <c r="AQ6" s="73">
        <v>175</v>
      </c>
      <c r="AR6" s="73">
        <v>225</v>
      </c>
      <c r="AS6" s="73">
        <v>250</v>
      </c>
      <c r="AT6" s="73">
        <v>240</v>
      </c>
      <c r="AU6" s="73">
        <v>240</v>
      </c>
      <c r="AV6" s="73">
        <v>240</v>
      </c>
      <c r="AW6" s="73">
        <v>230</v>
      </c>
      <c r="AX6" s="73">
        <v>240</v>
      </c>
      <c r="AY6" s="73">
        <v>232.77153999999999</v>
      </c>
      <c r="AZ6" s="73">
        <v>222.34985999999998</v>
      </c>
      <c r="BA6" s="72">
        <f t="shared" si="18"/>
        <v>-7.3542250000000142E-2</v>
      </c>
      <c r="BB6" s="72">
        <f t="shared" si="19"/>
        <v>-4.4772140099257896E-2</v>
      </c>
      <c r="BC6" s="103"/>
      <c r="BD6" s="13">
        <f t="shared" si="20"/>
        <v>460.72345999999999</v>
      </c>
    </row>
    <row r="7" spans="1:91" x14ac:dyDescent="0.25">
      <c r="B7" s="117"/>
      <c r="C7" s="117" t="s">
        <v>15</v>
      </c>
      <c r="D7" s="482">
        <v>355</v>
      </c>
      <c r="E7" s="482">
        <v>400</v>
      </c>
      <c r="F7" s="482">
        <v>385</v>
      </c>
      <c r="G7" s="482">
        <v>395</v>
      </c>
      <c r="H7" s="482">
        <v>365</v>
      </c>
      <c r="I7" s="482">
        <v>350</v>
      </c>
      <c r="J7" s="226">
        <v>356.3391414125814</v>
      </c>
      <c r="K7" s="71">
        <v>351.56695842420879</v>
      </c>
      <c r="L7" s="72">
        <f t="shared" si="2"/>
        <v>1.8111832607375478E-2</v>
      </c>
      <c r="M7" s="72">
        <f t="shared" si="2"/>
        <v>-1.3392250341781042E-2</v>
      </c>
      <c r="N7" s="80"/>
      <c r="O7" s="73">
        <v>105</v>
      </c>
      <c r="P7" s="73">
        <v>115</v>
      </c>
      <c r="Q7" s="73">
        <v>100</v>
      </c>
      <c r="R7" s="73">
        <v>100</v>
      </c>
      <c r="S7" s="73">
        <v>90</v>
      </c>
      <c r="T7" s="73">
        <v>100</v>
      </c>
      <c r="U7" s="73">
        <v>100</v>
      </c>
      <c r="V7" s="73">
        <v>105</v>
      </c>
      <c r="W7" s="73">
        <v>100</v>
      </c>
      <c r="X7" s="73">
        <v>85</v>
      </c>
      <c r="Y7" s="73">
        <v>95</v>
      </c>
      <c r="Z7" s="73">
        <v>85</v>
      </c>
      <c r="AA7" s="73">
        <v>95</v>
      </c>
      <c r="AB7" s="73">
        <v>95</v>
      </c>
      <c r="AC7" s="73">
        <v>90</v>
      </c>
      <c r="AD7" s="73">
        <v>85</v>
      </c>
      <c r="AE7" s="73">
        <v>90</v>
      </c>
      <c r="AF7" s="73">
        <v>90</v>
      </c>
      <c r="AG7" s="73">
        <v>85.149501412581387</v>
      </c>
      <c r="AH7" s="73">
        <v>98.594069999999988</v>
      </c>
      <c r="AI7" s="73">
        <v>78.519019999999998</v>
      </c>
      <c r="AJ7" s="73">
        <v>94.076549999999997</v>
      </c>
      <c r="AK7" s="73">
        <v>92.96</v>
      </c>
      <c r="AL7" s="72">
        <f t="shared" si="8"/>
        <v>9.1726885746210129E-2</v>
      </c>
      <c r="AM7" s="72">
        <f t="shared" si="9"/>
        <v>-1.1868526216150643E-2</v>
      </c>
      <c r="AN7" s="100"/>
      <c r="AO7" s="73">
        <v>180</v>
      </c>
      <c r="AP7" s="73">
        <v>220</v>
      </c>
      <c r="AQ7" s="73">
        <v>200</v>
      </c>
      <c r="AR7" s="73">
        <v>190</v>
      </c>
      <c r="AS7" s="73">
        <v>205</v>
      </c>
      <c r="AT7" s="73">
        <v>185</v>
      </c>
      <c r="AU7" s="73">
        <v>180</v>
      </c>
      <c r="AV7" s="73">
        <v>190</v>
      </c>
      <c r="AW7" s="73">
        <v>175</v>
      </c>
      <c r="AX7" s="73">
        <v>180</v>
      </c>
      <c r="AY7" s="73">
        <v>183.74357141258139</v>
      </c>
      <c r="AZ7" s="73">
        <v>172.59557000000001</v>
      </c>
      <c r="BA7" s="72">
        <f t="shared" si="18"/>
        <v>-4.1135722222222171E-2</v>
      </c>
      <c r="BB7" s="72">
        <f t="shared" si="19"/>
        <v>-6.0671518066607311E-2</v>
      </c>
      <c r="BC7" s="103"/>
      <c r="BD7" s="13">
        <f t="shared" si="20"/>
        <v>364.14963999999998</v>
      </c>
    </row>
    <row r="8" spans="1:91" x14ac:dyDescent="0.25">
      <c r="B8" s="117"/>
      <c r="C8" s="117" t="s">
        <v>1</v>
      </c>
      <c r="D8" s="482">
        <v>740</v>
      </c>
      <c r="E8" s="482">
        <v>740</v>
      </c>
      <c r="F8" s="482">
        <v>710</v>
      </c>
      <c r="G8" s="482">
        <v>715</v>
      </c>
      <c r="H8" s="482">
        <v>720</v>
      </c>
      <c r="I8" s="482">
        <v>665</v>
      </c>
      <c r="J8" s="226">
        <v>716.37891437287317</v>
      </c>
      <c r="K8" s="71">
        <v>682.66694974324423</v>
      </c>
      <c r="L8" s="72">
        <f t="shared" si="2"/>
        <v>7.7261525372741557E-2</v>
      </c>
      <c r="M8" s="72">
        <f t="shared" si="2"/>
        <v>-4.7058845470264621E-2</v>
      </c>
      <c r="N8" s="80"/>
      <c r="O8" s="73">
        <v>200</v>
      </c>
      <c r="P8" s="73">
        <v>175</v>
      </c>
      <c r="Q8" s="73">
        <v>180</v>
      </c>
      <c r="R8" s="73">
        <v>190</v>
      </c>
      <c r="S8" s="73">
        <v>190</v>
      </c>
      <c r="T8" s="73">
        <v>160</v>
      </c>
      <c r="U8" s="73">
        <v>190</v>
      </c>
      <c r="V8" s="73">
        <v>180</v>
      </c>
      <c r="W8" s="73">
        <v>175</v>
      </c>
      <c r="X8" s="73">
        <v>170</v>
      </c>
      <c r="Y8" s="73">
        <v>140</v>
      </c>
      <c r="Z8" s="73">
        <v>205</v>
      </c>
      <c r="AA8" s="73">
        <v>185</v>
      </c>
      <c r="AB8" s="73">
        <v>190</v>
      </c>
      <c r="AC8" s="73">
        <v>140</v>
      </c>
      <c r="AD8" s="73">
        <v>200</v>
      </c>
      <c r="AE8" s="73">
        <v>180</v>
      </c>
      <c r="AF8" s="73">
        <v>145</v>
      </c>
      <c r="AG8" s="73">
        <v>204</v>
      </c>
      <c r="AH8" s="73">
        <v>188.79226177563464</v>
      </c>
      <c r="AI8" s="73">
        <v>174.19652661717544</v>
      </c>
      <c r="AJ8" s="73">
        <v>149.39012598006315</v>
      </c>
      <c r="AK8" s="73">
        <v>150</v>
      </c>
      <c r="AL8" s="72">
        <f t="shared" si="8"/>
        <v>-0.26470588235294112</v>
      </c>
      <c r="AM8" s="72">
        <f t="shared" si="9"/>
        <v>4.0824252335007749E-3</v>
      </c>
      <c r="AN8" s="100"/>
      <c r="AO8" s="73">
        <v>365</v>
      </c>
      <c r="AP8" s="73">
        <v>375</v>
      </c>
      <c r="AQ8" s="73">
        <v>370</v>
      </c>
      <c r="AR8" s="73">
        <v>350</v>
      </c>
      <c r="AS8" s="73">
        <v>370</v>
      </c>
      <c r="AT8" s="73">
        <v>345</v>
      </c>
      <c r="AU8" s="73">
        <v>345</v>
      </c>
      <c r="AV8" s="73">
        <v>375</v>
      </c>
      <c r="AW8" s="73">
        <v>340</v>
      </c>
      <c r="AX8" s="73">
        <v>325</v>
      </c>
      <c r="AY8" s="73">
        <v>392.79226177563464</v>
      </c>
      <c r="AZ8" s="73">
        <v>323.58665259723858</v>
      </c>
      <c r="BA8" s="72">
        <f t="shared" si="18"/>
        <v>-4.3487612392658637E-3</v>
      </c>
      <c r="BB8" s="72">
        <f t="shared" si="19"/>
        <v>-0.17618883036429756</v>
      </c>
      <c r="BC8" s="103"/>
      <c r="BD8" s="13">
        <f t="shared" si="20"/>
        <v>662.37891437287317</v>
      </c>
    </row>
    <row r="9" spans="1:91" x14ac:dyDescent="0.25">
      <c r="B9" s="77"/>
      <c r="C9" s="74" t="s">
        <v>2</v>
      </c>
      <c r="D9" s="483">
        <v>215</v>
      </c>
      <c r="E9" s="483">
        <v>195</v>
      </c>
      <c r="F9" s="483">
        <v>180</v>
      </c>
      <c r="G9" s="483">
        <v>180</v>
      </c>
      <c r="H9" s="483">
        <v>180</v>
      </c>
      <c r="I9" s="483">
        <v>170</v>
      </c>
      <c r="J9" s="74">
        <v>164.40945411332569</v>
      </c>
      <c r="K9" s="74">
        <v>166.19616928037325</v>
      </c>
      <c r="L9" s="75">
        <f t="shared" si="2"/>
        <v>-3.2885564039260573E-2</v>
      </c>
      <c r="M9" s="75">
        <f t="shared" si="2"/>
        <v>1.0867472169915571E-2</v>
      </c>
      <c r="N9" s="80"/>
      <c r="O9" s="74">
        <v>45</v>
      </c>
      <c r="P9" s="74">
        <v>50</v>
      </c>
      <c r="Q9" s="74">
        <v>45</v>
      </c>
      <c r="R9" s="74">
        <v>45</v>
      </c>
      <c r="S9" s="74">
        <v>45</v>
      </c>
      <c r="T9" s="74">
        <v>50</v>
      </c>
      <c r="U9" s="74">
        <v>40</v>
      </c>
      <c r="V9" s="74">
        <v>45</v>
      </c>
      <c r="W9" s="74">
        <v>45</v>
      </c>
      <c r="X9" s="74">
        <v>50</v>
      </c>
      <c r="Y9" s="74">
        <v>45</v>
      </c>
      <c r="Z9" s="74">
        <v>45</v>
      </c>
      <c r="AA9" s="74">
        <v>45</v>
      </c>
      <c r="AB9" s="74">
        <v>45</v>
      </c>
      <c r="AC9" s="74">
        <v>40</v>
      </c>
      <c r="AD9" s="74">
        <v>45</v>
      </c>
      <c r="AE9" s="74">
        <v>45</v>
      </c>
      <c r="AF9" s="74">
        <v>40</v>
      </c>
      <c r="AG9" s="74">
        <v>44.295035103056421</v>
      </c>
      <c r="AH9" s="74">
        <v>39.572405888356421</v>
      </c>
      <c r="AI9" s="74">
        <v>39.652502402156415</v>
      </c>
      <c r="AJ9" s="74">
        <v>40.889510719756416</v>
      </c>
      <c r="AK9" s="74">
        <v>43.214160719756421</v>
      </c>
      <c r="AL9" s="75">
        <f t="shared" si="8"/>
        <v>-2.4401705084672543E-2</v>
      </c>
      <c r="AM9" s="75">
        <f t="shared" si="9"/>
        <v>5.6851988666052122E-2</v>
      </c>
      <c r="AN9" s="100"/>
      <c r="AO9" s="74">
        <v>100</v>
      </c>
      <c r="AP9" s="74">
        <v>95</v>
      </c>
      <c r="AQ9" s="74">
        <v>90</v>
      </c>
      <c r="AR9" s="74">
        <v>95</v>
      </c>
      <c r="AS9" s="74">
        <v>85</v>
      </c>
      <c r="AT9" s="74">
        <v>95</v>
      </c>
      <c r="AU9" s="74">
        <v>90</v>
      </c>
      <c r="AV9" s="74">
        <v>90</v>
      </c>
      <c r="AW9" s="74">
        <v>85</v>
      </c>
      <c r="AX9" s="74">
        <v>85</v>
      </c>
      <c r="AY9" s="74">
        <v>83.867440991412849</v>
      </c>
      <c r="AZ9" s="74">
        <v>80.542013121912831</v>
      </c>
      <c r="BA9" s="75">
        <f t="shared" si="18"/>
        <v>-5.2446904448084308E-2</v>
      </c>
      <c r="BB9" s="75">
        <f t="shared" si="19"/>
        <v>-3.9650999603535131E-2</v>
      </c>
      <c r="BC9" s="103"/>
      <c r="BD9" s="13">
        <f t="shared" si="20"/>
        <v>163.32857973002569</v>
      </c>
    </row>
    <row r="10" spans="1:91" x14ac:dyDescent="0.25">
      <c r="B10" s="136" t="s">
        <v>36</v>
      </c>
      <c r="C10" s="137"/>
      <c r="D10" s="484">
        <v>-215</v>
      </c>
      <c r="E10" s="484">
        <v>350</v>
      </c>
      <c r="F10" s="484">
        <v>30</v>
      </c>
      <c r="G10" s="484">
        <v>30</v>
      </c>
      <c r="H10" s="484">
        <v>30</v>
      </c>
      <c r="I10" s="484">
        <v>10</v>
      </c>
      <c r="J10" s="227">
        <v>2.3549791485297149</v>
      </c>
      <c r="K10" s="101">
        <v>0</v>
      </c>
      <c r="L10" s="138">
        <f t="shared" si="2"/>
        <v>-0.76450208514702855</v>
      </c>
      <c r="M10" s="333">
        <f t="shared" si="2"/>
        <v>-1</v>
      </c>
      <c r="N10" s="80"/>
      <c r="O10" s="101">
        <v>65</v>
      </c>
      <c r="P10" s="101">
        <v>-40</v>
      </c>
      <c r="Q10" s="101">
        <v>60</v>
      </c>
      <c r="R10" s="101">
        <v>-5</v>
      </c>
      <c r="S10" s="101">
        <v>25</v>
      </c>
      <c r="T10" s="101">
        <v>-45</v>
      </c>
      <c r="U10" s="101">
        <v>150</v>
      </c>
      <c r="V10" s="101">
        <v>60</v>
      </c>
      <c r="W10" s="101">
        <v>-105</v>
      </c>
      <c r="X10" s="101">
        <v>-75</v>
      </c>
      <c r="Y10" s="101">
        <v>-60</v>
      </c>
      <c r="Z10" s="101">
        <v>75</v>
      </c>
      <c r="AA10" s="101">
        <v>-10</v>
      </c>
      <c r="AB10" s="101">
        <v>25</v>
      </c>
      <c r="AC10" s="101">
        <v>-5</v>
      </c>
      <c r="AD10" s="101">
        <v>55</v>
      </c>
      <c r="AE10" s="101">
        <v>-20</v>
      </c>
      <c r="AF10" s="101">
        <v>-20</v>
      </c>
      <c r="AG10" s="101">
        <v>12.297170420544143</v>
      </c>
      <c r="AH10" s="101">
        <v>-27.714881004337556</v>
      </c>
      <c r="AI10" s="101">
        <v>-29.755726724069664</v>
      </c>
      <c r="AJ10" s="101">
        <v>47.52841645639279</v>
      </c>
      <c r="AK10" s="101">
        <v>0</v>
      </c>
      <c r="AL10" s="333">
        <f t="shared" si="8"/>
        <v>-1</v>
      </c>
      <c r="AM10" s="75">
        <f t="shared" si="9"/>
        <v>-1</v>
      </c>
      <c r="AN10" s="100"/>
      <c r="AO10" s="101">
        <v>325</v>
      </c>
      <c r="AP10" s="101">
        <v>25</v>
      </c>
      <c r="AQ10" s="101">
        <v>55</v>
      </c>
      <c r="AR10" s="101">
        <v>-20</v>
      </c>
      <c r="AS10" s="101">
        <v>210</v>
      </c>
      <c r="AT10" s="101">
        <v>-180</v>
      </c>
      <c r="AU10" s="101">
        <v>15</v>
      </c>
      <c r="AV10" s="101">
        <v>15</v>
      </c>
      <c r="AW10" s="101">
        <v>50</v>
      </c>
      <c r="AX10" s="101">
        <v>-40</v>
      </c>
      <c r="AY10" s="101">
        <v>-15.417710583793413</v>
      </c>
      <c r="AZ10" s="101">
        <v>17.772689732323126</v>
      </c>
      <c r="BA10" s="138" t="str">
        <f t="shared" si="18"/>
        <v>N/A</v>
      </c>
      <c r="BB10" s="138" t="str">
        <f t="shared" si="19"/>
        <v>N/A</v>
      </c>
      <c r="BC10" s="103"/>
      <c r="BD10" s="33"/>
    </row>
    <row r="11" spans="1:91" x14ac:dyDescent="0.25">
      <c r="B11" s="140" t="s">
        <v>14</v>
      </c>
      <c r="C11" s="102"/>
      <c r="D11" s="102">
        <f t="shared" ref="D11:I11" si="21">D4+D10</f>
        <v>5855</v>
      </c>
      <c r="E11" s="102">
        <f t="shared" si="21"/>
        <v>5205</v>
      </c>
      <c r="F11" s="102">
        <f t="shared" si="21"/>
        <v>6190</v>
      </c>
      <c r="G11" s="102">
        <f t="shared" si="21"/>
        <v>6065</v>
      </c>
      <c r="H11" s="102">
        <f t="shared" si="21"/>
        <v>6155</v>
      </c>
      <c r="I11" s="102">
        <f t="shared" si="21"/>
        <v>6130</v>
      </c>
      <c r="J11" s="102">
        <f>J4+J10</f>
        <v>6096.7138995798705</v>
      </c>
      <c r="K11" s="102">
        <f t="shared" ref="K11" si="22">K4+K10</f>
        <v>5287.1791263735731</v>
      </c>
      <c r="L11" s="116">
        <f t="shared" si="2"/>
        <v>-5.4300326949640043E-3</v>
      </c>
      <c r="M11" s="116">
        <f t="shared" si="2"/>
        <v>-0.13278214896422857</v>
      </c>
      <c r="N11" s="80"/>
      <c r="O11" s="102">
        <f t="shared" ref="O11:AE11" si="23">O4+O10</f>
        <v>1380</v>
      </c>
      <c r="P11" s="102">
        <f t="shared" si="23"/>
        <v>1375</v>
      </c>
      <c r="Q11" s="102">
        <f t="shared" si="23"/>
        <v>1420</v>
      </c>
      <c r="R11" s="102">
        <f t="shared" si="23"/>
        <v>1540</v>
      </c>
      <c r="S11" s="102">
        <f t="shared" si="23"/>
        <v>1680</v>
      </c>
      <c r="T11" s="102">
        <f t="shared" si="23"/>
        <v>1570</v>
      </c>
      <c r="U11" s="102">
        <f t="shared" si="23"/>
        <v>1420</v>
      </c>
      <c r="V11" s="102">
        <f t="shared" si="23"/>
        <v>1710</v>
      </c>
      <c r="W11" s="102">
        <f t="shared" si="23"/>
        <v>1515</v>
      </c>
      <c r="X11" s="102">
        <f t="shared" si="23"/>
        <v>1415</v>
      </c>
      <c r="Y11" s="102">
        <f t="shared" si="23"/>
        <v>1365</v>
      </c>
      <c r="Z11" s="102">
        <f t="shared" si="23"/>
        <v>1630</v>
      </c>
      <c r="AA11" s="102">
        <f t="shared" si="23"/>
        <v>1555</v>
      </c>
      <c r="AB11" s="102">
        <f>AB4+AB10</f>
        <v>1605</v>
      </c>
      <c r="AC11" s="102">
        <f t="shared" si="23"/>
        <v>1295</v>
      </c>
      <c r="AD11" s="102">
        <f t="shared" si="23"/>
        <v>1660</v>
      </c>
      <c r="AE11" s="102">
        <f t="shared" si="23"/>
        <v>1645</v>
      </c>
      <c r="AF11" s="102">
        <f>AF4+AF10</f>
        <v>1545</v>
      </c>
      <c r="AG11" s="102">
        <f>AG4+AG10</f>
        <v>1331.917706936182</v>
      </c>
      <c r="AH11" s="102">
        <f t="shared" ref="AH11:AJ11" si="24">AH4+AH10</f>
        <v>1637.3131891769765</v>
      </c>
      <c r="AI11" s="102">
        <f t="shared" si="24"/>
        <v>1500.6304873299077</v>
      </c>
      <c r="AJ11" s="102">
        <f t="shared" si="24"/>
        <v>1626.8525161368032</v>
      </c>
      <c r="AK11" s="102">
        <f t="shared" ref="AK11" si="25">AK4+AK10</f>
        <v>1283.0541607197563</v>
      </c>
      <c r="AL11" s="116">
        <f t="shared" si="8"/>
        <v>-3.6686610563070543E-2</v>
      </c>
      <c r="AM11" s="116">
        <f t="shared" si="9"/>
        <v>-0.21132730349364792</v>
      </c>
      <c r="AN11" s="100"/>
      <c r="AO11" s="102">
        <f t="shared" ref="AO11:AS11" si="26">AO4+AO10</f>
        <v>2450</v>
      </c>
      <c r="AP11" s="102">
        <f t="shared" si="26"/>
        <v>2755</v>
      </c>
      <c r="AQ11" s="102">
        <f t="shared" si="26"/>
        <v>2960</v>
      </c>
      <c r="AR11" s="102">
        <f t="shared" si="26"/>
        <v>3250</v>
      </c>
      <c r="AS11" s="102">
        <f t="shared" si="26"/>
        <v>3130</v>
      </c>
      <c r="AT11" s="102">
        <f>AT4+AT10</f>
        <v>2930</v>
      </c>
      <c r="AU11" s="102">
        <f>AU4+AU10</f>
        <v>2995</v>
      </c>
      <c r="AV11" s="102">
        <f t="shared" si="16"/>
        <v>3160</v>
      </c>
      <c r="AW11" s="102">
        <f t="shared" si="17"/>
        <v>2955</v>
      </c>
      <c r="AX11" s="102">
        <f t="shared" ref="AX11:AX42" si="27">SUM(AE11:AF11)</f>
        <v>3190</v>
      </c>
      <c r="AY11" s="102">
        <f t="shared" ref="AY11" si="28">SUM(AG11:AH11)</f>
        <v>2969.2308961131585</v>
      </c>
      <c r="AZ11" s="102">
        <f t="shared" ref="AZ11" si="29">SUM(AI11:AJ11)</f>
        <v>3127.4830034667111</v>
      </c>
      <c r="BA11" s="116">
        <f t="shared" si="18"/>
        <v>-1.9597804555889886E-2</v>
      </c>
      <c r="BB11" s="116">
        <f t="shared" si="19"/>
        <v>5.3297339577299541E-2</v>
      </c>
      <c r="BC11" s="103"/>
      <c r="BD11" s="35">
        <f>SUM(AH11:AK11)</f>
        <v>6047.8503533634439</v>
      </c>
    </row>
    <row r="12" spans="1:91" x14ac:dyDescent="0.25">
      <c r="B12" s="133"/>
      <c r="C12" s="100"/>
      <c r="D12" s="192"/>
      <c r="E12" s="192"/>
      <c r="F12" s="192"/>
      <c r="G12" s="192"/>
      <c r="H12" s="187"/>
      <c r="I12" s="187"/>
      <c r="J12" s="225"/>
      <c r="K12" s="69"/>
      <c r="L12" s="141"/>
      <c r="M12" s="334"/>
      <c r="N12" s="80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334"/>
      <c r="AM12" s="334"/>
      <c r="AN12" s="100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141"/>
      <c r="BB12" s="141"/>
      <c r="BC12" s="103"/>
      <c r="BD12" s="7"/>
    </row>
    <row r="13" spans="1:91" s="68" customFormat="1" x14ac:dyDescent="0.25">
      <c r="A13" s="24"/>
      <c r="B13" s="133" t="s">
        <v>22</v>
      </c>
      <c r="C13" s="69"/>
      <c r="D13" s="225">
        <f t="shared" ref="D13:I13" si="30">SUM(D14:D16)</f>
        <v>1980</v>
      </c>
      <c r="E13" s="225">
        <f t="shared" si="30"/>
        <v>2035</v>
      </c>
      <c r="F13" s="225">
        <f t="shared" si="30"/>
        <v>1705</v>
      </c>
      <c r="G13" s="225">
        <f t="shared" si="30"/>
        <v>1840</v>
      </c>
      <c r="H13" s="225">
        <f t="shared" si="30"/>
        <v>1890</v>
      </c>
      <c r="I13" s="225">
        <f t="shared" si="30"/>
        <v>1930</v>
      </c>
      <c r="J13" s="225">
        <f>SUM(J14:J16)</f>
        <v>2165.0869712779977</v>
      </c>
      <c r="K13" s="69">
        <f t="shared" ref="K13" si="31">SUM(K14:K16)</f>
        <v>1910</v>
      </c>
      <c r="L13" s="70">
        <f t="shared" ref="L13:M16" si="32">IF(ISERROR(J13/I13),"N/A",IF(I13&lt;0,"N/A",IF(J13&lt;0,"N/A",IF(J13/I13-1&gt;300%,"&gt;±300%",IF(J13/I13-1&lt;-300%,"&gt;±300%",J13/I13-1)))))</f>
        <v>0.1218067208694289</v>
      </c>
      <c r="M13" s="70">
        <f t="shared" si="32"/>
        <v>-0.11781834848298312</v>
      </c>
      <c r="N13" s="80"/>
      <c r="O13" s="69">
        <f t="shared" ref="O13:T13" si="33">SUM(O14:O16)</f>
        <v>565</v>
      </c>
      <c r="P13" s="69">
        <f t="shared" si="33"/>
        <v>475</v>
      </c>
      <c r="Q13" s="69">
        <f t="shared" si="33"/>
        <v>435</v>
      </c>
      <c r="R13" s="69">
        <f t="shared" si="33"/>
        <v>475</v>
      </c>
      <c r="S13" s="69">
        <f t="shared" si="33"/>
        <v>415</v>
      </c>
      <c r="T13" s="69">
        <f t="shared" si="33"/>
        <v>370</v>
      </c>
      <c r="U13" s="69">
        <f t="shared" ref="U13:AF13" si="34">SUM(U14:U16)</f>
        <v>395</v>
      </c>
      <c r="V13" s="69">
        <f t="shared" si="34"/>
        <v>480</v>
      </c>
      <c r="W13" s="69">
        <f t="shared" si="34"/>
        <v>510</v>
      </c>
      <c r="X13" s="69">
        <f t="shared" si="34"/>
        <v>460</v>
      </c>
      <c r="Y13" s="69">
        <f t="shared" si="34"/>
        <v>420</v>
      </c>
      <c r="Z13" s="69">
        <f t="shared" si="34"/>
        <v>480</v>
      </c>
      <c r="AA13" s="69">
        <f t="shared" si="34"/>
        <v>480</v>
      </c>
      <c r="AB13" s="69">
        <f t="shared" si="34"/>
        <v>505</v>
      </c>
      <c r="AC13" s="69">
        <f t="shared" si="34"/>
        <v>460</v>
      </c>
      <c r="AD13" s="69">
        <f t="shared" si="34"/>
        <v>480</v>
      </c>
      <c r="AE13" s="69">
        <f t="shared" si="34"/>
        <v>490</v>
      </c>
      <c r="AF13" s="69">
        <f t="shared" si="34"/>
        <v>495</v>
      </c>
      <c r="AG13" s="69">
        <f>SUM(AG14:AG16)</f>
        <v>549.04589459231477</v>
      </c>
      <c r="AH13" s="69">
        <f t="shared" ref="AH13:AJ13" si="35">SUM(AH14:AH16)</f>
        <v>519.79277995685959</v>
      </c>
      <c r="AI13" s="69">
        <f t="shared" si="35"/>
        <v>540.35471386977326</v>
      </c>
      <c r="AJ13" s="69">
        <f t="shared" si="35"/>
        <v>556.04266137529999</v>
      </c>
      <c r="AK13" s="69">
        <f t="shared" ref="AK13" si="36">SUM(AK14:AK16)</f>
        <v>489.67334401829117</v>
      </c>
      <c r="AL13" s="70">
        <f>IF(ISERROR(AK13/AG13),"N/A",IF(AG13&lt;0,"N/A",IF(AK13&lt;0,"N/A",IF(AK13/AG13-1&gt;300%,"&gt;±300%",IF(AK13/AG13-1&lt;-300%,"&gt;±300%",AK13/AG13-1)))))</f>
        <v>-0.10813768240287036</v>
      </c>
      <c r="AM13" s="70">
        <f>IF(ISERROR(AK13/AJ13),"N/A",IF(AJ13&lt;0,"N/A",IF(AK13&lt;0,"N/A",IF(AK13/AJ13-1&gt;300%,"&gt;±300%",IF(AK13/AJ13-1&lt;-300%,"&gt;±300%",AK13/AJ13-1)))))</f>
        <v>-0.11936011742849517</v>
      </c>
      <c r="AN13" s="100"/>
      <c r="AO13" s="69">
        <f>SUM(AO14:AO16)</f>
        <v>995</v>
      </c>
      <c r="AP13" s="69">
        <f>SUM(AP14:AP16)</f>
        <v>1040</v>
      </c>
      <c r="AQ13" s="69">
        <f>SUM(Q13:R13)</f>
        <v>910</v>
      </c>
      <c r="AR13" s="69">
        <f>SUM(S13:T13)</f>
        <v>785</v>
      </c>
      <c r="AS13" s="69">
        <f>SUM(U13:V13)</f>
        <v>875</v>
      </c>
      <c r="AT13" s="69">
        <f>SUM(W13:X13)</f>
        <v>970</v>
      </c>
      <c r="AU13" s="69">
        <f>SUM(Y13:Z13)</f>
        <v>900</v>
      </c>
      <c r="AV13" s="69">
        <f>SUM(AA13:AB13)</f>
        <v>985</v>
      </c>
      <c r="AW13" s="69">
        <f>SUM(AC13:AD13)</f>
        <v>940</v>
      </c>
      <c r="AX13" s="69">
        <f t="shared" si="27"/>
        <v>985</v>
      </c>
      <c r="AY13" s="69">
        <f t="shared" ref="AY13" si="37">SUM(AG13:AH13)</f>
        <v>1068.8386745491744</v>
      </c>
      <c r="AZ13" s="69">
        <f t="shared" ref="AZ13" si="38">SUM(AI13:AJ13)</f>
        <v>1096.3973752450734</v>
      </c>
      <c r="BA13" s="70">
        <f>IF(ISERROR(AZ13/AX13),"N/A",IF(AX13&lt;0,"N/A",IF(AZ13&lt;0,"N/A",IF(AZ13/AX13-1&gt;300%,"&gt;±300%",IF(AZ13/AX13-1&lt;-300%,"&gt;±300%",AZ13/AX13-1)))))</f>
        <v>0.11309378197469377</v>
      </c>
      <c r="BB13" s="70">
        <f>IF(ISERROR(AZ13/AY13),"N/A",IF(AY13&lt;0,"N/A",IF(AZ13&lt;0,"N/A",IF(AZ13/AY13-1&gt;300%,"&gt;±300%",IF(AZ13/AY13-1&lt;-300%,"&gt;±300%",AZ13/AY13-1)))))</f>
        <v>2.5783779490878622E-2</v>
      </c>
      <c r="BC13" s="103"/>
      <c r="BD13" s="69">
        <f t="shared" ref="BD13:BD16" si="39">SUM(AH13:AK13)</f>
        <v>2105.8634992202242</v>
      </c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</row>
    <row r="14" spans="1:91" s="68" customFormat="1" x14ac:dyDescent="0.25">
      <c r="A14" s="15"/>
      <c r="B14" s="71"/>
      <c r="C14" s="71" t="s">
        <v>4</v>
      </c>
      <c r="D14" s="482">
        <v>1120</v>
      </c>
      <c r="E14" s="482">
        <v>1255</v>
      </c>
      <c r="F14" s="482">
        <v>1185</v>
      </c>
      <c r="G14" s="482">
        <v>1210</v>
      </c>
      <c r="H14" s="482">
        <v>1325</v>
      </c>
      <c r="I14" s="482">
        <v>1420</v>
      </c>
      <c r="J14" s="226">
        <v>1629.9509355453802</v>
      </c>
      <c r="K14" s="71">
        <v>1508</v>
      </c>
      <c r="L14" s="72">
        <f t="shared" si="32"/>
        <v>0.14785277151083109</v>
      </c>
      <c r="M14" s="72">
        <f t="shared" si="32"/>
        <v>-7.4818776986422253E-2</v>
      </c>
      <c r="N14" s="80"/>
      <c r="O14" s="71">
        <v>365</v>
      </c>
      <c r="P14" s="71">
        <v>305</v>
      </c>
      <c r="Q14" s="71">
        <v>315</v>
      </c>
      <c r="R14" s="71">
        <v>310</v>
      </c>
      <c r="S14" s="71">
        <v>295</v>
      </c>
      <c r="T14" s="71">
        <v>265</v>
      </c>
      <c r="U14" s="71">
        <v>280</v>
      </c>
      <c r="V14" s="71">
        <v>340</v>
      </c>
      <c r="W14" s="71">
        <v>315</v>
      </c>
      <c r="X14" s="71">
        <v>280</v>
      </c>
      <c r="Y14" s="71">
        <v>300</v>
      </c>
      <c r="Z14" s="71">
        <v>330</v>
      </c>
      <c r="AA14" s="71">
        <v>330</v>
      </c>
      <c r="AB14" s="71">
        <v>365</v>
      </c>
      <c r="AC14" s="71">
        <v>330</v>
      </c>
      <c r="AD14" s="71">
        <v>345</v>
      </c>
      <c r="AE14" s="71">
        <v>365</v>
      </c>
      <c r="AF14" s="71">
        <v>380</v>
      </c>
      <c r="AG14" s="71">
        <v>413.34430196827452</v>
      </c>
      <c r="AH14" s="71">
        <v>386.60663357710575</v>
      </c>
      <c r="AI14" s="71">
        <v>410</v>
      </c>
      <c r="AJ14" s="71">
        <v>419.99999999999994</v>
      </c>
      <c r="AK14" s="71">
        <v>405.92497865746498</v>
      </c>
      <c r="AL14" s="72">
        <f>IF(ISERROR(AK14/AG14),"N/A",IF(AG14&lt;0,"N/A",IF(AK14&lt;0,"N/A",IF(AK14/AG14-1&gt;300%,"&gt;±300%",IF(AK14/AG14-1&lt;-300%,"&gt;±300%",AK14/AG14-1)))))</f>
        <v>-1.7949499425732984E-2</v>
      </c>
      <c r="AM14" s="72">
        <f>IF(ISERROR(AK14/AJ14),"N/A",IF(AJ14&lt;0,"N/A",IF(AK14&lt;0,"N/A",IF(AK14/AJ14-1&gt;300%,"&gt;±300%",IF(AK14/AJ14-1&lt;-300%,"&gt;±300%",AK14/AJ14-1)))))</f>
        <v>-3.3511955577464225E-2</v>
      </c>
      <c r="AN14" s="100"/>
      <c r="AO14" s="73">
        <v>585</v>
      </c>
      <c r="AP14" s="73">
        <v>670</v>
      </c>
      <c r="AQ14" s="73">
        <v>625</v>
      </c>
      <c r="AR14" s="73">
        <v>560</v>
      </c>
      <c r="AS14" s="73">
        <v>620</v>
      </c>
      <c r="AT14" s="73">
        <v>595</v>
      </c>
      <c r="AU14" s="73">
        <v>630</v>
      </c>
      <c r="AV14" s="73">
        <v>695</v>
      </c>
      <c r="AW14" s="73">
        <v>675</v>
      </c>
      <c r="AX14" s="73">
        <v>745</v>
      </c>
      <c r="AY14" s="73">
        <v>799.95093554538028</v>
      </c>
      <c r="AZ14" s="73">
        <v>830</v>
      </c>
      <c r="BA14" s="72">
        <f>IF(ISERROR(AZ14/AX14),"N/A",IF(AX14&lt;0,"N/A",IF(AZ14&lt;0,"N/A",IF(AZ14/AX14-1&gt;300%,"&gt;±300%",IF(AZ14/AX14-1&lt;-300%,"&gt;±300%",AZ14/AX14-1)))))</f>
        <v>0.11409395973154357</v>
      </c>
      <c r="BB14" s="72">
        <f>IF(ISERROR(AZ14/AY14),"N/A",IF(AY14&lt;0,"N/A",IF(AZ14&lt;0,"N/A",IF(AZ14/AY14-1&gt;300%,"&gt;±300%",IF(AZ14/AY14-1&lt;-300%,"&gt;±300%",AZ14/AY14-1)))))</f>
        <v>3.7563634367316912E-2</v>
      </c>
      <c r="BC14" s="103"/>
      <c r="BD14" s="73">
        <f t="shared" si="39"/>
        <v>1622.5316122345707</v>
      </c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</row>
    <row r="15" spans="1:91" x14ac:dyDescent="0.25">
      <c r="B15" s="71"/>
      <c r="C15" s="71" t="s">
        <v>5</v>
      </c>
      <c r="D15" s="482">
        <v>855</v>
      </c>
      <c r="E15" s="482">
        <v>775</v>
      </c>
      <c r="F15" s="482">
        <v>515</v>
      </c>
      <c r="G15" s="482">
        <v>625</v>
      </c>
      <c r="H15" s="482">
        <v>560</v>
      </c>
      <c r="I15" s="482">
        <v>505</v>
      </c>
      <c r="J15" s="226">
        <v>477.1360357326177</v>
      </c>
      <c r="K15" s="71">
        <v>345</v>
      </c>
      <c r="L15" s="72">
        <f t="shared" si="32"/>
        <v>-5.5176166866103604E-2</v>
      </c>
      <c r="M15" s="72">
        <f t="shared" si="32"/>
        <v>-0.27693577059156649</v>
      </c>
      <c r="N15" s="80"/>
      <c r="O15" s="73">
        <v>200</v>
      </c>
      <c r="P15" s="73">
        <v>170</v>
      </c>
      <c r="Q15" s="73">
        <v>120</v>
      </c>
      <c r="R15" s="73">
        <v>165</v>
      </c>
      <c r="S15" s="73">
        <v>120</v>
      </c>
      <c r="T15" s="73">
        <v>105</v>
      </c>
      <c r="U15" s="73">
        <v>115</v>
      </c>
      <c r="V15" s="73">
        <v>140</v>
      </c>
      <c r="W15" s="73">
        <v>195</v>
      </c>
      <c r="X15" s="73">
        <v>180</v>
      </c>
      <c r="Y15" s="73">
        <v>120</v>
      </c>
      <c r="Z15" s="73">
        <v>150</v>
      </c>
      <c r="AA15" s="73">
        <v>150</v>
      </c>
      <c r="AB15" s="73">
        <v>140</v>
      </c>
      <c r="AC15" s="73">
        <v>130</v>
      </c>
      <c r="AD15" s="73">
        <v>135</v>
      </c>
      <c r="AE15" s="73">
        <v>125</v>
      </c>
      <c r="AF15" s="73">
        <v>115</v>
      </c>
      <c r="AG15" s="71">
        <v>120.58283220981539</v>
      </c>
      <c r="AH15" s="71">
        <v>119.23036753585387</v>
      </c>
      <c r="AI15" s="71">
        <v>116.54430772216398</v>
      </c>
      <c r="AJ15" s="71">
        <v>120.77852826478446</v>
      </c>
      <c r="AK15" s="71">
        <v>70.3</v>
      </c>
      <c r="AL15" s="72">
        <f>IF(ISERROR(AK15/AG15),"N/A",IF(AG15&lt;0,"N/A",IF(AK15&lt;0,"N/A",IF(AK15/AG15-1&gt;300%,"&gt;±300%",IF(AK15/AG15-1&lt;-300%,"&gt;±300%",AK15/AG15-1)))))</f>
        <v>-0.4169982682304455</v>
      </c>
      <c r="AM15" s="72">
        <f>IF(ISERROR(AK15/AJ15),"N/A",IF(AJ15&lt;0,"N/A",IF(AK15&lt;0,"N/A",IF(AK15/AJ15-1&gt;300%,"&gt;±300%",IF(AK15/AJ15-1&lt;-300%,"&gt;±300%",AK15/AJ15-1)))))</f>
        <v>-0.41794289920572369</v>
      </c>
      <c r="AN15" s="100"/>
      <c r="AO15" s="73">
        <v>405</v>
      </c>
      <c r="AP15" s="73">
        <v>370</v>
      </c>
      <c r="AQ15" s="73">
        <v>285</v>
      </c>
      <c r="AR15" s="73">
        <v>225</v>
      </c>
      <c r="AS15" s="73">
        <v>255</v>
      </c>
      <c r="AT15" s="73">
        <v>375</v>
      </c>
      <c r="AU15" s="73">
        <v>270</v>
      </c>
      <c r="AV15" s="73">
        <v>290</v>
      </c>
      <c r="AW15" s="73">
        <v>265</v>
      </c>
      <c r="AX15" s="73">
        <v>240</v>
      </c>
      <c r="AY15" s="73">
        <v>239.81319974566927</v>
      </c>
      <c r="AZ15" s="73">
        <v>237.32283598694843</v>
      </c>
      <c r="BA15" s="72">
        <f>IF(ISERROR(AZ15/AX15),"N/A",IF(AX15&lt;0,"N/A",IF(AZ15&lt;0,"N/A",IF(AZ15/AX15-1&gt;300%,"&gt;±300%",IF(AZ15/AX15-1&lt;-300%,"&gt;±300%",AZ15/AX15-1)))))</f>
        <v>-1.1154850054381549E-2</v>
      </c>
      <c r="BB15" s="72">
        <f>IF(ISERROR(AZ15/AY15),"N/A",IF(AY15&lt;0,"N/A",IF(AZ15&lt;0,"N/A",IF(AZ15/AY15-1&gt;300%,"&gt;±300%",IF(AZ15/AY15-1&lt;-300%,"&gt;±300%",AZ15/AY15-1)))))</f>
        <v>-1.0384598351391605E-2</v>
      </c>
      <c r="BC15" s="103"/>
      <c r="BD15" s="13">
        <f t="shared" si="39"/>
        <v>426.85320352280229</v>
      </c>
    </row>
    <row r="16" spans="1:91" x14ac:dyDescent="0.25">
      <c r="B16" s="71"/>
      <c r="C16" s="71" t="s">
        <v>6</v>
      </c>
      <c r="D16" s="482">
        <v>5</v>
      </c>
      <c r="E16" s="482">
        <v>5</v>
      </c>
      <c r="F16" s="482">
        <v>5</v>
      </c>
      <c r="G16" s="482">
        <v>5</v>
      </c>
      <c r="H16" s="482">
        <v>5</v>
      </c>
      <c r="I16" s="482">
        <v>5</v>
      </c>
      <c r="J16" s="226">
        <v>58</v>
      </c>
      <c r="K16" s="71">
        <v>57</v>
      </c>
      <c r="L16" s="72" t="str">
        <f t="shared" si="32"/>
        <v>&gt;±300%</v>
      </c>
      <c r="M16" s="72">
        <f t="shared" si="32"/>
        <v>-1.7241379310344862E-2</v>
      </c>
      <c r="N16" s="80"/>
      <c r="O16" s="73">
        <v>0</v>
      </c>
      <c r="P16" s="73">
        <v>0</v>
      </c>
      <c r="Q16" s="71">
        <v>0</v>
      </c>
      <c r="R16" s="71">
        <v>0</v>
      </c>
      <c r="S16" s="71">
        <v>0</v>
      </c>
      <c r="T16" s="71">
        <v>0</v>
      </c>
      <c r="U16" s="71">
        <v>0</v>
      </c>
      <c r="V16" s="71">
        <v>0</v>
      </c>
      <c r="W16" s="71">
        <v>0</v>
      </c>
      <c r="X16" s="71">
        <v>0</v>
      </c>
      <c r="Y16" s="71">
        <v>0</v>
      </c>
      <c r="Z16" s="71">
        <v>0</v>
      </c>
      <c r="AA16" s="71">
        <v>0</v>
      </c>
      <c r="AB16" s="71">
        <v>0</v>
      </c>
      <c r="AC16" s="71">
        <v>0</v>
      </c>
      <c r="AD16" s="71">
        <v>0</v>
      </c>
      <c r="AE16" s="71">
        <v>0</v>
      </c>
      <c r="AF16" s="71">
        <v>0</v>
      </c>
      <c r="AG16" s="71">
        <v>15.118760414224907</v>
      </c>
      <c r="AH16" s="71">
        <v>13.955778843899912</v>
      </c>
      <c r="AI16" s="71">
        <v>13.810406147609289</v>
      </c>
      <c r="AJ16" s="71">
        <v>15.26413311051553</v>
      </c>
      <c r="AK16" s="71">
        <v>13.448365360826163</v>
      </c>
      <c r="AL16" s="72">
        <f>IF(ISERROR(AK16/AG16),"N/A",IF(AG16&lt;0,"N/A",IF(AK16&lt;0,"N/A",IF(AK16/AG16-1&gt;300%,"&gt;±300%",IF(AK16/AG16-1&lt;-300%,"&gt;±300%",AK16/AG16-1)))))</f>
        <v>-0.11048492122589004</v>
      </c>
      <c r="AM16" s="72">
        <f>IF(ISERROR(AK16/AJ16),"N/A",IF(AJ16&lt;0,"N/A",IF(AK16&lt;0,"N/A",IF(AK16/AJ16-1&gt;300%,"&gt;±300%",IF(AK16/AJ16-1&lt;-300%,"&gt;±300%",AK16/AJ16-1)))))</f>
        <v>-0.11895649340469105</v>
      </c>
      <c r="AN16" s="100"/>
      <c r="AO16" s="73">
        <v>5</v>
      </c>
      <c r="AP16" s="73">
        <v>0</v>
      </c>
      <c r="AQ16" s="73">
        <v>0</v>
      </c>
      <c r="AR16" s="73">
        <v>0</v>
      </c>
      <c r="AS16" s="73">
        <v>0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29.074539258124819</v>
      </c>
      <c r="AZ16" s="73">
        <v>29.074539258124819</v>
      </c>
      <c r="BA16" s="72" t="str">
        <f>IF(ISERROR(AZ16/AX16),"N/A",IF(AX16&lt;0,"N/A",IF(AZ16&lt;0,"N/A",IF(AZ16/AX16-1&gt;300%,"&gt;±300%",IF(AZ16/AX16-1&lt;-300%,"&gt;±300%",AZ16/AX16-1)))))</f>
        <v>N/A</v>
      </c>
      <c r="BB16" s="72">
        <f>IF(ISERROR(AZ16/AY16),"N/A",IF(AY16&lt;0,"N/A",IF(AZ16&lt;0,"N/A",IF(AZ16/AY16-1&gt;300%,"&gt;±300%",IF(AZ16/AY16-1&lt;-300%,"&gt;±300%",AZ16/AY16-1)))))</f>
        <v>0</v>
      </c>
      <c r="BC16" s="103"/>
      <c r="BD16" s="13">
        <f t="shared" si="39"/>
        <v>56.478683462850896</v>
      </c>
    </row>
    <row r="17" spans="1:91" x14ac:dyDescent="0.25">
      <c r="B17" s="133"/>
      <c r="C17" s="100"/>
      <c r="D17" s="187"/>
      <c r="E17" s="187"/>
      <c r="F17" s="187"/>
      <c r="G17" s="187"/>
      <c r="H17" s="187"/>
      <c r="I17" s="187"/>
      <c r="J17" s="225"/>
      <c r="K17" s="69"/>
      <c r="L17" s="80"/>
      <c r="M17" s="335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335"/>
      <c r="AM17" s="335"/>
      <c r="AN17" s="100"/>
      <c r="AO17" s="135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80"/>
      <c r="BB17" s="80"/>
      <c r="BC17" s="103"/>
      <c r="BD17" s="7"/>
    </row>
    <row r="18" spans="1:91" x14ac:dyDescent="0.25">
      <c r="B18" s="140" t="s">
        <v>25</v>
      </c>
      <c r="C18" s="102"/>
      <c r="D18" s="102">
        <f t="shared" ref="D18:I18" si="40">D11+D13</f>
        <v>7835</v>
      </c>
      <c r="E18" s="102">
        <f t="shared" si="40"/>
        <v>7240</v>
      </c>
      <c r="F18" s="102">
        <f t="shared" si="40"/>
        <v>7895</v>
      </c>
      <c r="G18" s="102">
        <f t="shared" si="40"/>
        <v>7905</v>
      </c>
      <c r="H18" s="102">
        <f t="shared" si="40"/>
        <v>8045</v>
      </c>
      <c r="I18" s="102">
        <f t="shared" si="40"/>
        <v>8060</v>
      </c>
      <c r="J18" s="102">
        <f>J11+J13</f>
        <v>8261.8008708578673</v>
      </c>
      <c r="K18" s="102">
        <f>K11+K13</f>
        <v>7197.1791263735731</v>
      </c>
      <c r="L18" s="116">
        <f>IF(ISERROR(J18/I18),"N/A",IF(I18&lt;0,"N/A",IF(J18&lt;0,"N/A",IF(J18/I18-1&gt;300%,"&gt;±300%",IF(J18/I18-1&lt;-300%,"&gt;±300%",J18/I18-1)))))</f>
        <v>2.5037328890554322E-2</v>
      </c>
      <c r="M18" s="116">
        <f>IF(ISERROR(K18/J18),"N/A",IF(J18&lt;0,"N/A",IF(K18&lt;0,"N/A",IF(K18/J18-1&gt;300%,"&gt;±300%",IF(K18/J18-1&lt;-300%,"&gt;±300%",K18/J18-1)))))</f>
        <v>-0.12886073643333273</v>
      </c>
      <c r="N18" s="80"/>
      <c r="O18" s="102">
        <f t="shared" ref="O18:X18" si="41">O11+O13</f>
        <v>1945</v>
      </c>
      <c r="P18" s="102">
        <f t="shared" si="41"/>
        <v>1850</v>
      </c>
      <c r="Q18" s="102">
        <f t="shared" si="41"/>
        <v>1855</v>
      </c>
      <c r="R18" s="102">
        <f t="shared" si="41"/>
        <v>2015</v>
      </c>
      <c r="S18" s="102">
        <f t="shared" si="41"/>
        <v>2095</v>
      </c>
      <c r="T18" s="102">
        <f t="shared" si="41"/>
        <v>1940</v>
      </c>
      <c r="U18" s="102">
        <f t="shared" si="41"/>
        <v>1815</v>
      </c>
      <c r="V18" s="102">
        <f t="shared" si="41"/>
        <v>2190</v>
      </c>
      <c r="W18" s="102">
        <f t="shared" si="41"/>
        <v>2025</v>
      </c>
      <c r="X18" s="102">
        <f t="shared" si="41"/>
        <v>1875</v>
      </c>
      <c r="Y18" s="102">
        <f>Y11+Y13</f>
        <v>1785</v>
      </c>
      <c r="Z18" s="102">
        <f>Z11+Z13</f>
        <v>2110</v>
      </c>
      <c r="AA18" s="102">
        <f t="shared" ref="AA18:AF18" si="42">AA11+AA13</f>
        <v>2035</v>
      </c>
      <c r="AB18" s="102">
        <f t="shared" si="42"/>
        <v>2110</v>
      </c>
      <c r="AC18" s="102">
        <f t="shared" si="42"/>
        <v>1755</v>
      </c>
      <c r="AD18" s="102">
        <f t="shared" si="42"/>
        <v>2140</v>
      </c>
      <c r="AE18" s="102">
        <f t="shared" si="42"/>
        <v>2135</v>
      </c>
      <c r="AF18" s="102">
        <f t="shared" si="42"/>
        <v>2040</v>
      </c>
      <c r="AG18" s="102">
        <f>AG11+AG13</f>
        <v>1880.9636015284968</v>
      </c>
      <c r="AH18" s="102">
        <f t="shared" ref="AH18:AJ18" si="43">AH11+AH13</f>
        <v>2157.105969133836</v>
      </c>
      <c r="AI18" s="102">
        <f t="shared" si="43"/>
        <v>2040.9852011996809</v>
      </c>
      <c r="AJ18" s="102">
        <f t="shared" si="43"/>
        <v>2182.8951775121031</v>
      </c>
      <c r="AK18" s="102">
        <f t="shared" ref="AK18" si="44">AK11+AK13</f>
        <v>1772.7275047380474</v>
      </c>
      <c r="AL18" s="116">
        <f>IF(ISERROR(AK18/AG18),"N/A",IF(AG18&lt;0,"N/A",IF(AK18&lt;0,"N/A",IF(AK18/AG18-1&gt;300%,"&gt;±300%",IF(AK18/AG18-1&lt;-300%,"&gt;±300%",AK18/AG18-1)))))</f>
        <v>-5.7542898066977655E-2</v>
      </c>
      <c r="AM18" s="116">
        <f>IF(ISERROR(AK18/AJ18),"N/A",IF(AJ18&lt;0,"N/A",IF(AK18&lt;0,"N/A",IF(AK18/AJ18-1&gt;300%,"&gt;±300%",IF(AK18/AJ18-1&lt;-300%,"&gt;±300%",AK18/AJ18-1)))))</f>
        <v>-0.18790076454405547</v>
      </c>
      <c r="AN18" s="100"/>
      <c r="AO18" s="102">
        <f t="shared" ref="AO18:AU18" si="45">AO11+AO13</f>
        <v>3445</v>
      </c>
      <c r="AP18" s="102">
        <f t="shared" si="45"/>
        <v>3795</v>
      </c>
      <c r="AQ18" s="102">
        <f t="shared" si="45"/>
        <v>3870</v>
      </c>
      <c r="AR18" s="102">
        <f t="shared" si="45"/>
        <v>4035</v>
      </c>
      <c r="AS18" s="102">
        <f t="shared" si="45"/>
        <v>4005</v>
      </c>
      <c r="AT18" s="102">
        <f t="shared" si="45"/>
        <v>3900</v>
      </c>
      <c r="AU18" s="102">
        <f t="shared" si="45"/>
        <v>3895</v>
      </c>
      <c r="AV18" s="102">
        <f>SUM(AA18:AB18)</f>
        <v>4145</v>
      </c>
      <c r="AW18" s="102">
        <f>SUM(AC18:AD18)</f>
        <v>3895</v>
      </c>
      <c r="AX18" s="102">
        <f t="shared" si="27"/>
        <v>4175</v>
      </c>
      <c r="AY18" s="102">
        <f>SUM(AG18:AH18)</f>
        <v>4038.0695706623328</v>
      </c>
      <c r="AZ18" s="102">
        <f>SUM(AI18:AJ18)</f>
        <v>4223.880378711784</v>
      </c>
      <c r="BA18" s="116">
        <f>IF(ISERROR(AZ18/AX18),"N/A",IF(AX18&lt;0,"N/A",IF(AZ18&lt;0,"N/A",IF(AZ18/AX18-1&gt;300%,"&gt;±300%",IF(AZ18/AX18-1&lt;-300%,"&gt;±300%",AZ18/AX18-1)))))</f>
        <v>1.1707875140547053E-2</v>
      </c>
      <c r="BB18" s="116">
        <f>IF(ISERROR(AZ18/AY18),"N/A",IF(AY18&lt;0,"N/A",IF(AZ18&lt;0,"N/A",IF(AZ18/AY18-1&gt;300%,"&gt;±300%",IF(AZ18/AY18-1&lt;-300%,"&gt;±300%",AZ18/AY18-1)))))</f>
        <v>4.6014761459143072E-2</v>
      </c>
      <c r="BC18" s="103"/>
      <c r="BD18" s="102">
        <f>SUM(AH18:AK18)</f>
        <v>8153.7138525836672</v>
      </c>
    </row>
    <row r="19" spans="1:91" x14ac:dyDescent="0.25">
      <c r="B19" s="142"/>
      <c r="C19" s="100"/>
      <c r="D19" s="187"/>
      <c r="E19" s="187"/>
      <c r="F19" s="187"/>
      <c r="G19" s="187"/>
      <c r="H19" s="187"/>
      <c r="I19" s="187"/>
      <c r="J19" s="225"/>
      <c r="K19" s="69"/>
      <c r="L19" s="69"/>
      <c r="M19" s="70"/>
      <c r="N19" s="8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70"/>
      <c r="AM19" s="70"/>
      <c r="AN19" s="100"/>
      <c r="AO19" s="124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69"/>
      <c r="BB19" s="69"/>
      <c r="BC19" s="103"/>
      <c r="BD19" s="13"/>
    </row>
    <row r="20" spans="1:91" x14ac:dyDescent="0.25">
      <c r="A20" s="24"/>
      <c r="B20" s="128" t="s">
        <v>32</v>
      </c>
      <c r="C20" s="143"/>
      <c r="D20" s="193"/>
      <c r="E20" s="193"/>
      <c r="F20" s="193"/>
      <c r="G20" s="193"/>
      <c r="H20" s="193"/>
      <c r="I20" s="193"/>
      <c r="J20" s="228"/>
      <c r="K20" s="117"/>
      <c r="L20" s="118"/>
      <c r="M20" s="336"/>
      <c r="N20" s="80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336"/>
      <c r="AM20" s="336"/>
      <c r="AN20" s="100"/>
      <c r="AO20" s="135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118"/>
      <c r="BB20" s="118"/>
      <c r="BC20" s="103"/>
      <c r="BD20" s="7"/>
    </row>
    <row r="21" spans="1:91" s="68" customFormat="1" x14ac:dyDescent="0.25">
      <c r="A21" s="24"/>
      <c r="B21" s="133" t="s">
        <v>27</v>
      </c>
      <c r="C21" s="69"/>
      <c r="D21" s="225">
        <f t="shared" ref="D21:I21" si="46">SUM(D22:D23)</f>
        <v>3125</v>
      </c>
      <c r="E21" s="225">
        <f t="shared" si="46"/>
        <v>3250</v>
      </c>
      <c r="F21" s="225">
        <v>3365</v>
      </c>
      <c r="G21" s="225">
        <v>3455</v>
      </c>
      <c r="H21" s="225">
        <f t="shared" si="46"/>
        <v>3325</v>
      </c>
      <c r="I21" s="225">
        <f t="shared" si="46"/>
        <v>3100</v>
      </c>
      <c r="J21" s="225">
        <f>SUM(J22:J23)</f>
        <v>2893.9618359468345</v>
      </c>
      <c r="K21" s="69">
        <f>SUM(K22:K23)</f>
        <v>2481</v>
      </c>
      <c r="L21" s="70">
        <f>IF(ISERROR(J21/I21),"N/A",IF(I21&lt;0,"N/A",IF(J21&lt;0,"N/A",IF(J21/I21-1&gt;300%,"&gt;±300%",IF(J21/I21-1&lt;-300%,"&gt;±300%",J21/I21-1)))))</f>
        <v>-6.6463923888117948E-2</v>
      </c>
      <c r="M21" s="70">
        <f>IF(ISERROR(K21/J21),"N/A",IF(J21&lt;0,"N/A",IF(K21&lt;0,"N/A",IF(K21/J21-1&gt;300%,"&gt;±300%",IF(K21/J21-1&lt;-300%,"&gt;±300%",K21/J21-1)))))</f>
        <v>-0.14269774770949017</v>
      </c>
      <c r="N21" s="80"/>
      <c r="O21" s="69">
        <f>SUM(O22:O23)</f>
        <v>765</v>
      </c>
      <c r="P21" s="69">
        <f t="shared" ref="P21:AJ21" si="47">SUM(P22:P23)</f>
        <v>815</v>
      </c>
      <c r="Q21" s="69">
        <f t="shared" si="47"/>
        <v>860</v>
      </c>
      <c r="R21" s="69">
        <f t="shared" si="47"/>
        <v>860</v>
      </c>
      <c r="S21" s="69">
        <f t="shared" si="47"/>
        <v>810</v>
      </c>
      <c r="T21" s="69">
        <f t="shared" si="47"/>
        <v>845</v>
      </c>
      <c r="U21" s="69">
        <f t="shared" si="47"/>
        <v>880</v>
      </c>
      <c r="V21" s="69">
        <f t="shared" si="47"/>
        <v>905</v>
      </c>
      <c r="W21" s="69">
        <f t="shared" si="47"/>
        <v>790</v>
      </c>
      <c r="X21" s="69">
        <f t="shared" si="47"/>
        <v>870</v>
      </c>
      <c r="Y21" s="69">
        <f t="shared" si="47"/>
        <v>855</v>
      </c>
      <c r="Z21" s="69">
        <f t="shared" si="47"/>
        <v>840</v>
      </c>
      <c r="AA21" s="69">
        <f t="shared" si="47"/>
        <v>785</v>
      </c>
      <c r="AB21" s="69">
        <f t="shared" si="47"/>
        <v>845</v>
      </c>
      <c r="AC21" s="69">
        <f t="shared" si="47"/>
        <v>800</v>
      </c>
      <c r="AD21" s="69">
        <f t="shared" si="47"/>
        <v>815</v>
      </c>
      <c r="AE21" s="69">
        <f t="shared" si="47"/>
        <v>715</v>
      </c>
      <c r="AF21" s="69">
        <v>765</v>
      </c>
      <c r="AG21" s="69">
        <f t="shared" si="47"/>
        <v>766.26895957841771</v>
      </c>
      <c r="AH21" s="69">
        <f t="shared" si="47"/>
        <v>746.66114389602785</v>
      </c>
      <c r="AI21" s="69">
        <f t="shared" si="47"/>
        <v>677.76111263173766</v>
      </c>
      <c r="AJ21" s="69">
        <f t="shared" si="47"/>
        <v>703.24237350248586</v>
      </c>
      <c r="AK21" s="69">
        <f t="shared" ref="AK21" si="48">SUM(AK22:AK23)</f>
        <v>634.04139705287923</v>
      </c>
      <c r="AL21" s="70">
        <f>IF(ISERROR(AK21/AG21),"N/A",IF(AG21&lt;0,"N/A",IF(AK21&lt;0,"N/A",IF(AK21/AG21-1&gt;300%,"&gt;±300%",IF(AK21/AG21-1&lt;-300%,"&gt;±300%",AK21/AG21-1)))))</f>
        <v>-0.17256024907793055</v>
      </c>
      <c r="AM21" s="70">
        <f>IF(ISERROR(AK21/AJ21),"N/A",IF(AJ21&lt;0,"N/A",IF(AK21&lt;0,"N/A",IF(AK21/AJ21-1&gt;300%,"&gt;±300%",IF(AK21/AJ21-1&lt;-300%,"&gt;±300%",AK21/AJ21-1)))))</f>
        <v>-9.8402740018284751E-2</v>
      </c>
      <c r="AN21" s="100"/>
      <c r="AO21" s="69">
        <f t="shared" ref="AO21:AP21" si="49">SUM(AO22:AO23)</f>
        <v>1670</v>
      </c>
      <c r="AP21" s="69">
        <f t="shared" si="49"/>
        <v>1580</v>
      </c>
      <c r="AQ21" s="69">
        <f>SUM(Q21:R21)</f>
        <v>1720</v>
      </c>
      <c r="AR21" s="69">
        <f>SUM(S21:T21)</f>
        <v>1655</v>
      </c>
      <c r="AS21" s="69">
        <f>SUM(U21:V21)</f>
        <v>1785</v>
      </c>
      <c r="AT21" s="69">
        <f>SUM(W21:X21)</f>
        <v>1660</v>
      </c>
      <c r="AU21" s="69">
        <f>SUM(Y21:Z21)</f>
        <v>1695</v>
      </c>
      <c r="AV21" s="69">
        <f>SUM(AA21:AB21)</f>
        <v>1630</v>
      </c>
      <c r="AW21" s="69">
        <f>SUM(AC21:AD21)</f>
        <v>1615</v>
      </c>
      <c r="AX21" s="69">
        <f t="shared" si="27"/>
        <v>1480</v>
      </c>
      <c r="AY21" s="69">
        <f t="shared" ref="AY21" si="50">SUM(AG21:AH21)</f>
        <v>1512.9301034744456</v>
      </c>
      <c r="AZ21" s="69">
        <f t="shared" ref="AZ21" si="51">SUM(AI21:AJ21)</f>
        <v>1381.0034861342235</v>
      </c>
      <c r="BA21" s="70">
        <f>IF(ISERROR(AZ21/AX21),"N/A",IF(AX21&lt;0,"N/A",IF(AZ21&lt;0,"N/A",IF(AZ21/AX21-1&gt;300%,"&gt;±300%",IF(AZ21/AX21-1&lt;-300%,"&gt;±300%",AZ21/AX21-1)))))</f>
        <v>-6.6889536395794869E-2</v>
      </c>
      <c r="BB21" s="70">
        <f>IF(ISERROR(AZ21/AY21),"N/A",IF(AY21&lt;0,"N/A",IF(AZ21&lt;0,"N/A",IF(AZ21/AY21-1&gt;300%,"&gt;±300%",IF(AZ21/AY21-1&lt;-300%,"&gt;±300%",AZ21/AY21-1)))))</f>
        <v>-8.7199413269160586E-2</v>
      </c>
      <c r="BC21" s="103"/>
      <c r="BD21" s="9">
        <f t="shared" ref="BD21:BD22" si="52">SUM(AH21:AK21)</f>
        <v>2761.7060270831307</v>
      </c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</row>
    <row r="22" spans="1:91" s="68" customFormat="1" x14ac:dyDescent="0.25">
      <c r="A22" s="15"/>
      <c r="B22" s="117"/>
      <c r="C22" s="117" t="s">
        <v>4</v>
      </c>
      <c r="D22" s="482">
        <v>2985</v>
      </c>
      <c r="E22" s="482">
        <v>3100</v>
      </c>
      <c r="F22" s="482">
        <v>3230</v>
      </c>
      <c r="G22" s="482">
        <v>3315</v>
      </c>
      <c r="H22" s="482">
        <v>3185</v>
      </c>
      <c r="I22" s="482">
        <v>2955</v>
      </c>
      <c r="J22" s="226">
        <v>2893.9618359468345</v>
      </c>
      <c r="K22" s="71">
        <v>2481</v>
      </c>
      <c r="L22" s="72">
        <f>IF(ISERROR(J22/I22),"N/A",IF(I22&lt;0,"N/A",IF(J22&lt;0,"N/A",IF(J22/I22-1&gt;300%,"&gt;±300%",IF(J22/I22-1&lt;-300%,"&gt;±300%",J22/I22-1)))))</f>
        <v>-2.0655893080597454E-2</v>
      </c>
      <c r="M22" s="72">
        <f>IF(ISERROR(K22/J22),"N/A",IF(J22&lt;0,"N/A",IF(K22&lt;0,"N/A",IF(K22/J22-1&gt;300%,"&gt;±300%",IF(K22/J22-1&lt;-300%,"&gt;±300%",K22/J22-1)))))</f>
        <v>-0.14269774770949017</v>
      </c>
      <c r="N22" s="80"/>
      <c r="O22" s="73">
        <v>730</v>
      </c>
      <c r="P22" s="73">
        <v>775</v>
      </c>
      <c r="Q22" s="73">
        <v>825</v>
      </c>
      <c r="R22" s="73">
        <v>825</v>
      </c>
      <c r="S22" s="73">
        <v>775</v>
      </c>
      <c r="T22" s="73">
        <v>810</v>
      </c>
      <c r="U22" s="73">
        <v>845</v>
      </c>
      <c r="V22" s="73">
        <v>870</v>
      </c>
      <c r="W22" s="73">
        <v>760</v>
      </c>
      <c r="X22" s="73">
        <v>835</v>
      </c>
      <c r="Y22" s="73">
        <v>820</v>
      </c>
      <c r="Z22" s="73">
        <v>805</v>
      </c>
      <c r="AA22" s="73">
        <v>750</v>
      </c>
      <c r="AB22" s="73">
        <v>810</v>
      </c>
      <c r="AC22" s="73">
        <v>765</v>
      </c>
      <c r="AD22" s="73">
        <v>775</v>
      </c>
      <c r="AE22" s="73">
        <v>680</v>
      </c>
      <c r="AF22" s="73">
        <v>735</v>
      </c>
      <c r="AG22" s="73">
        <v>766.26895957841771</v>
      </c>
      <c r="AH22" s="73">
        <v>746.66114389602785</v>
      </c>
      <c r="AI22" s="73">
        <v>677.76111263173766</v>
      </c>
      <c r="AJ22" s="73">
        <v>703.24237350248586</v>
      </c>
      <c r="AK22" s="73">
        <v>634.04139705287923</v>
      </c>
      <c r="AL22" s="72">
        <f>IF(ISERROR(AK22/AG22),"N/A",IF(AG22&lt;0,"N/A",IF(AK22&lt;0,"N/A",IF(AK22/AG22-1&gt;300%,"&gt;±300%",IF(AK22/AG22-1&lt;-300%,"&gt;±300%",AK22/AG22-1)))))</f>
        <v>-0.17256024907793055</v>
      </c>
      <c r="AM22" s="72">
        <f>IF(ISERROR(AK22/AJ22),"N/A",IF(AJ22&lt;0,"N/A",IF(AK22&lt;0,"N/A",IF(AK22/AJ22-1&gt;300%,"&gt;±300%",IF(AK22/AJ22-1&lt;-300%,"&gt;±300%",AK22/AJ22-1)))))</f>
        <v>-9.8402740018284751E-2</v>
      </c>
      <c r="AN22" s="100"/>
      <c r="AO22" s="73">
        <v>1595</v>
      </c>
      <c r="AP22" s="73">
        <v>1505</v>
      </c>
      <c r="AQ22" s="73">
        <v>1650</v>
      </c>
      <c r="AR22" s="73">
        <v>1585</v>
      </c>
      <c r="AS22" s="73">
        <v>1715</v>
      </c>
      <c r="AT22" s="73">
        <v>1595</v>
      </c>
      <c r="AU22" s="73">
        <v>1625</v>
      </c>
      <c r="AV22" s="73">
        <v>1560</v>
      </c>
      <c r="AW22" s="73">
        <v>1540</v>
      </c>
      <c r="AX22" s="73">
        <v>1415</v>
      </c>
      <c r="AY22" s="73">
        <v>1512.9301034744456</v>
      </c>
      <c r="AZ22" s="73">
        <v>1381.0034861342235</v>
      </c>
      <c r="BA22" s="72">
        <f>IF(ISERROR(AZ22/AX22),"N/A",IF(AX22&lt;0,"N/A",IF(AZ22&lt;0,"N/A",IF(AZ22/AX22-1&gt;300%,"&gt;±300%",IF(AZ22/AX22-1&lt;-300%,"&gt;±300%",AZ22/AX22-1)))))</f>
        <v>-2.4025804852138899E-2</v>
      </c>
      <c r="BB22" s="72">
        <f>IF(ISERROR(AZ22/AY22),"N/A",IF(AY22&lt;0,"N/A",IF(AZ22&lt;0,"N/A",IF(AZ22/AY22-1&gt;300%,"&gt;±300%",IF(AZ22/AY22-1&lt;-300%,"&gt;±300%",AZ22/AY22-1)))))</f>
        <v>-8.7199413269160586E-2</v>
      </c>
      <c r="BC22" s="103"/>
      <c r="BD22" s="13">
        <f t="shared" si="52"/>
        <v>2761.7060270831307</v>
      </c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</row>
    <row r="23" spans="1:91" x14ac:dyDescent="0.25">
      <c r="B23" s="74"/>
      <c r="C23" s="74" t="s">
        <v>9</v>
      </c>
      <c r="D23" s="483">
        <v>140</v>
      </c>
      <c r="E23" s="483">
        <v>150</v>
      </c>
      <c r="F23" s="483">
        <v>140</v>
      </c>
      <c r="G23" s="483">
        <v>135</v>
      </c>
      <c r="H23" s="483">
        <v>140</v>
      </c>
      <c r="I23" s="483">
        <v>145</v>
      </c>
      <c r="J23" s="341" t="s">
        <v>101</v>
      </c>
      <c r="K23" s="341" t="s">
        <v>101</v>
      </c>
      <c r="L23" s="75"/>
      <c r="M23" s="75"/>
      <c r="N23" s="80"/>
      <c r="O23" s="74">
        <v>35</v>
      </c>
      <c r="P23" s="74">
        <v>40</v>
      </c>
      <c r="Q23" s="74">
        <v>35</v>
      </c>
      <c r="R23" s="74">
        <v>35</v>
      </c>
      <c r="S23" s="74">
        <v>35</v>
      </c>
      <c r="T23" s="74">
        <v>35</v>
      </c>
      <c r="U23" s="74">
        <v>35</v>
      </c>
      <c r="V23" s="74">
        <v>35</v>
      </c>
      <c r="W23" s="74">
        <v>30</v>
      </c>
      <c r="X23" s="74">
        <v>35</v>
      </c>
      <c r="Y23" s="74">
        <v>35</v>
      </c>
      <c r="Z23" s="74">
        <v>35</v>
      </c>
      <c r="AA23" s="74">
        <v>35</v>
      </c>
      <c r="AB23" s="74">
        <v>35</v>
      </c>
      <c r="AC23" s="74">
        <v>35</v>
      </c>
      <c r="AD23" s="74">
        <v>40</v>
      </c>
      <c r="AE23" s="74">
        <v>35</v>
      </c>
      <c r="AF23" s="74">
        <v>40</v>
      </c>
      <c r="AG23" s="341" t="s">
        <v>101</v>
      </c>
      <c r="AH23" s="341" t="s">
        <v>101</v>
      </c>
      <c r="AI23" s="341" t="s">
        <v>101</v>
      </c>
      <c r="AJ23" s="341" t="s">
        <v>101</v>
      </c>
      <c r="AK23" s="341" t="s">
        <v>101</v>
      </c>
      <c r="AL23" s="75"/>
      <c r="AM23" s="75"/>
      <c r="AN23" s="100"/>
      <c r="AO23" s="74">
        <v>75</v>
      </c>
      <c r="AP23" s="74">
        <v>75</v>
      </c>
      <c r="AQ23" s="74">
        <v>70</v>
      </c>
      <c r="AR23" s="74">
        <v>70</v>
      </c>
      <c r="AS23" s="74">
        <v>70</v>
      </c>
      <c r="AT23" s="74">
        <v>65</v>
      </c>
      <c r="AU23" s="74">
        <v>70</v>
      </c>
      <c r="AV23" s="74">
        <v>70</v>
      </c>
      <c r="AW23" s="74">
        <v>75</v>
      </c>
      <c r="AX23" s="74">
        <v>75</v>
      </c>
      <c r="AY23" s="341" t="s">
        <v>101</v>
      </c>
      <c r="AZ23" s="341" t="s">
        <v>101</v>
      </c>
      <c r="BA23" s="75"/>
      <c r="BB23" s="75"/>
      <c r="BC23" s="103"/>
      <c r="BD23" s="341" t="s">
        <v>101</v>
      </c>
    </row>
    <row r="24" spans="1:91" x14ac:dyDescent="0.25">
      <c r="B24" s="76"/>
      <c r="C24" s="76"/>
      <c r="D24" s="194"/>
      <c r="E24" s="194"/>
      <c r="F24" s="194"/>
      <c r="G24" s="194"/>
      <c r="H24" s="194"/>
      <c r="I24" s="194"/>
      <c r="J24" s="229"/>
      <c r="K24" s="76"/>
      <c r="L24" s="76"/>
      <c r="M24" s="333"/>
      <c r="N24" s="80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333"/>
      <c r="AM24" s="333"/>
      <c r="AN24" s="100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103"/>
      <c r="BD24" s="38"/>
    </row>
    <row r="25" spans="1:91" s="79" customFormat="1" x14ac:dyDescent="0.25">
      <c r="A25" s="24"/>
      <c r="B25" s="144" t="s">
        <v>5</v>
      </c>
      <c r="C25" s="77"/>
      <c r="D25" s="489">
        <f>'Table 2 (Q2''20)'!C13</f>
        <v>2945</v>
      </c>
      <c r="E25" s="489">
        <f>'Table 2 (Q2''20)'!D13</f>
        <v>3000</v>
      </c>
      <c r="F25" s="489">
        <f>'Table 2 (Q2''20)'!E13</f>
        <v>2840</v>
      </c>
      <c r="G25" s="489">
        <f>'Table 2 (Q2''20)'!F13</f>
        <v>2505</v>
      </c>
      <c r="H25" s="489">
        <f>'Table 2 (Q2''20)'!G13</f>
        <v>2460</v>
      </c>
      <c r="I25" s="489">
        <f>'Table 2 (Q2''20)'!H13</f>
        <v>2245</v>
      </c>
      <c r="J25" s="77">
        <v>2099.8255684395326</v>
      </c>
      <c r="K25" s="77">
        <v>1784.7719668305394</v>
      </c>
      <c r="L25" s="78">
        <f>IF(ISERROR(J25/I25),"N/A",IF(I25&lt;0,"N/A",IF(J25&lt;0,"N/A",IF(J25/I25-1&gt;300%,"&gt;±300%",IF(J25/I25-1&lt;-300%,"&gt;±300%",J25/I25-1)))))</f>
        <v>-6.46656710737048E-2</v>
      </c>
      <c r="M25" s="413">
        <f>IF(ISERROR(K25/J25),"N/A",IF(J25&lt;0,"N/A",IF(K25&lt;0,"N/A",IF(K25/J25-1&gt;300%,"&gt;±300%",IF(K25/J25-1&lt;-300%,"&gt;±300%",K25/J25-1)))))</f>
        <v>-0.15003798712819871</v>
      </c>
      <c r="N25" s="80"/>
      <c r="O25" s="77">
        <v>740</v>
      </c>
      <c r="P25" s="77">
        <v>695</v>
      </c>
      <c r="Q25" s="77">
        <v>720</v>
      </c>
      <c r="R25" s="77">
        <v>660</v>
      </c>
      <c r="S25" s="77">
        <v>785</v>
      </c>
      <c r="T25" s="77">
        <v>675</v>
      </c>
      <c r="U25" s="77">
        <v>580</v>
      </c>
      <c r="V25" s="77">
        <v>600</v>
      </c>
      <c r="W25" s="77">
        <v>630</v>
      </c>
      <c r="X25" s="77">
        <v>700</v>
      </c>
      <c r="Y25" s="77">
        <v>610</v>
      </c>
      <c r="Z25" s="77">
        <v>590</v>
      </c>
      <c r="AA25" s="77">
        <v>580</v>
      </c>
      <c r="AB25" s="77">
        <v>680</v>
      </c>
      <c r="AC25" s="77">
        <v>580</v>
      </c>
      <c r="AD25" s="77">
        <v>570</v>
      </c>
      <c r="AE25" s="77">
        <v>550</v>
      </c>
      <c r="AF25" s="77">
        <v>560</v>
      </c>
      <c r="AG25" s="77">
        <v>539.64213214196081</v>
      </c>
      <c r="AH25" s="77">
        <v>540.97243769829583</v>
      </c>
      <c r="AI25" s="77">
        <v>508.7236273563351</v>
      </c>
      <c r="AJ25" s="77">
        <v>510.48737124294075</v>
      </c>
      <c r="AK25" s="77">
        <v>401.43257133825352</v>
      </c>
      <c r="AL25" s="78">
        <f>IF(ISERROR(AK25/AG25),"N/A",IF(AG25&lt;0,"N/A",IF(AK25&lt;0,"N/A",IF(AK25/AG25-1&gt;300%,"&gt;±300%",IF(AK25/AG25-1&lt;-300%,"&gt;±300%",AK25/AG25-1)))))</f>
        <v>-0.25611336211856273</v>
      </c>
      <c r="AM25" s="78">
        <f>IF(ISERROR(AK25/AJ25),"N/A",IF(AJ25&lt;0,"N/A",IF(AK25&lt;0,"N/A",IF(AK25/AJ25-1&gt;300%,"&gt;±300%",IF(AK25/AJ25-1&lt;-300%,"&gt;±300%",AK25/AJ25-1)))))</f>
        <v>-0.21362879093200537</v>
      </c>
      <c r="AN25" s="100"/>
      <c r="AO25" s="77">
        <f>E25-AP25</f>
        <v>1565</v>
      </c>
      <c r="AP25" s="77">
        <f>SUM(O25:P25)</f>
        <v>1435</v>
      </c>
      <c r="AQ25" s="77">
        <f>SUM(Q25:R25)</f>
        <v>1380</v>
      </c>
      <c r="AR25" s="77">
        <f>SUM(S25:T25)</f>
        <v>1460</v>
      </c>
      <c r="AS25" s="77">
        <f>SUM(U25:V25)</f>
        <v>1180</v>
      </c>
      <c r="AT25" s="77">
        <f>SUM(W25:X25)</f>
        <v>1330</v>
      </c>
      <c r="AU25" s="77">
        <f>SUM(Y25:Z25)</f>
        <v>1200</v>
      </c>
      <c r="AV25" s="77">
        <f>SUM(AA25:AB25)</f>
        <v>1260</v>
      </c>
      <c r="AW25" s="77">
        <f>SUM(AC25:AD25)</f>
        <v>1150</v>
      </c>
      <c r="AX25" s="77">
        <f t="shared" si="27"/>
        <v>1110</v>
      </c>
      <c r="AY25" s="77">
        <f>SUM(AG25:AH25)</f>
        <v>1080.6145698402565</v>
      </c>
      <c r="AZ25" s="77">
        <f>SUM(AI25:AJ25)</f>
        <v>1019.2109985992759</v>
      </c>
      <c r="BA25" s="78">
        <f>IF(ISERROR(AZ25/AX25),"N/A",IF(AX25&lt;0,"N/A",IF(AZ25&lt;0,"N/A",IF(AZ25/AX25-1&gt;300%,"&gt;±300%",IF(AZ25/AX25-1&lt;-300%,"&gt;±300%",AZ25/AX25-1)))))</f>
        <v>-8.1791893153805528E-2</v>
      </c>
      <c r="BB25" s="78">
        <f>IF(ISERROR(AZ25/AY25),"N/A",IF(AY25&lt;0,"N/A",IF(AZ25&lt;0,"N/A",IF(AZ25/AY25-1&gt;300%,"&gt;±300%",IF(AZ25/AY25-1&lt;-300%,"&gt;±300%",AZ25/AY25-1)))))</f>
        <v>-5.682282374746972E-2</v>
      </c>
      <c r="BC25" s="103"/>
      <c r="BD25" s="29">
        <f>SUM(AH25:AK25)</f>
        <v>1961.6160076358251</v>
      </c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</row>
    <row r="26" spans="1:91" x14ac:dyDescent="0.25">
      <c r="B26" s="133"/>
      <c r="C26" s="100"/>
      <c r="D26" s="187"/>
      <c r="E26" s="187"/>
      <c r="F26" s="187"/>
      <c r="G26" s="187"/>
      <c r="H26" s="187"/>
      <c r="I26" s="187"/>
      <c r="J26" s="225"/>
      <c r="K26" s="69"/>
      <c r="L26" s="70"/>
      <c r="M26" s="7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70"/>
      <c r="AM26" s="70"/>
      <c r="AN26" s="100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80"/>
      <c r="BB26" s="80"/>
      <c r="BC26" s="103"/>
      <c r="BD26" s="7"/>
    </row>
    <row r="27" spans="1:91" s="79" customFormat="1" x14ac:dyDescent="0.25">
      <c r="A27" s="24"/>
      <c r="B27" s="133" t="s">
        <v>6</v>
      </c>
      <c r="C27" s="69"/>
      <c r="D27" s="225">
        <f t="shared" ref="D27:I27" si="53">SUM(D28:D33)</f>
        <v>1485</v>
      </c>
      <c r="E27" s="225">
        <f t="shared" si="53"/>
        <v>1575</v>
      </c>
      <c r="F27" s="225">
        <f t="shared" si="53"/>
        <v>1685</v>
      </c>
      <c r="G27" s="225">
        <f t="shared" si="53"/>
        <v>1790</v>
      </c>
      <c r="H27" s="225">
        <f t="shared" si="53"/>
        <v>1685</v>
      </c>
      <c r="I27" s="225">
        <f t="shared" si="53"/>
        <v>1910</v>
      </c>
      <c r="J27" s="225">
        <f>SUM(J28:J33)</f>
        <v>2184.3654813631315</v>
      </c>
      <c r="K27" s="69">
        <f t="shared" ref="K27" si="54">SUM(K28:K33)</f>
        <v>2080.1999999999998</v>
      </c>
      <c r="L27" s="70">
        <f t="shared" ref="L27:M33" si="55">IF(ISERROR(J27/I27),"N/A",IF(I27&lt;0,"N/A",IF(J27&lt;0,"N/A",IF(J27/I27-1&gt;300%,"&gt;±300%",IF(J27/I27-1&lt;-300%,"&gt;±300%",J27/I27-1)))))</f>
        <v>0.14364684888122059</v>
      </c>
      <c r="M27" s="70">
        <f t="shared" si="55"/>
        <v>-4.7686837322721387E-2</v>
      </c>
      <c r="N27" s="80"/>
      <c r="O27" s="69">
        <f>SUM(O28:O33)</f>
        <v>385</v>
      </c>
      <c r="P27" s="69">
        <f t="shared" ref="P27:AF27" si="56">SUM(P28:P33)</f>
        <v>410</v>
      </c>
      <c r="Q27" s="69">
        <f>SUM(Q28:Q33)</f>
        <v>415</v>
      </c>
      <c r="R27" s="69">
        <f t="shared" si="56"/>
        <v>425</v>
      </c>
      <c r="S27" s="69">
        <f t="shared" si="56"/>
        <v>420</v>
      </c>
      <c r="T27" s="69">
        <f t="shared" si="56"/>
        <v>445</v>
      </c>
      <c r="U27" s="69">
        <f t="shared" si="56"/>
        <v>445</v>
      </c>
      <c r="V27" s="69">
        <f t="shared" si="56"/>
        <v>485</v>
      </c>
      <c r="W27" s="69">
        <f t="shared" si="56"/>
        <v>470</v>
      </c>
      <c r="X27" s="69">
        <f t="shared" si="56"/>
        <v>425</v>
      </c>
      <c r="Y27" s="69">
        <f t="shared" si="56"/>
        <v>435</v>
      </c>
      <c r="Z27" s="69">
        <f t="shared" si="56"/>
        <v>415</v>
      </c>
      <c r="AA27" s="69">
        <f t="shared" si="56"/>
        <v>420</v>
      </c>
      <c r="AB27" s="69">
        <f t="shared" si="56"/>
        <v>435</v>
      </c>
      <c r="AC27" s="69">
        <f t="shared" si="56"/>
        <v>475</v>
      </c>
      <c r="AD27" s="69">
        <f t="shared" si="56"/>
        <v>475</v>
      </c>
      <c r="AE27" s="69">
        <f t="shared" si="56"/>
        <v>465</v>
      </c>
      <c r="AF27" s="69">
        <f t="shared" si="56"/>
        <v>490</v>
      </c>
      <c r="AG27" s="69">
        <f>SUM(AG28:AG33)</f>
        <v>548.7731213327969</v>
      </c>
      <c r="AH27" s="69">
        <f t="shared" ref="AH27:AJ27" si="57">SUM(AH28:AH33)</f>
        <v>573.61908700045433</v>
      </c>
      <c r="AI27" s="69">
        <f t="shared" si="57"/>
        <v>614.19648721999374</v>
      </c>
      <c r="AJ27" s="69">
        <f t="shared" si="57"/>
        <v>447.04978711820559</v>
      </c>
      <c r="AK27" s="69">
        <f t="shared" ref="AK27" si="58">SUM(AK28:AK33)</f>
        <v>534.36760439820682</v>
      </c>
      <c r="AL27" s="70">
        <f t="shared" ref="AL27:AL33" si="59">IF(ISERROR(AK27/AG27),"N/A",IF(AG27&lt;0,"N/A",IF(AK27&lt;0,"N/A",IF(AK27/AG27-1&gt;300%,"&gt;±300%",IF(AK27/AG27-1&lt;-300%,"&gt;±300%",AK27/AG27-1)))))</f>
        <v>-2.6250405449165681E-2</v>
      </c>
      <c r="AM27" s="70">
        <f t="shared" ref="AM27:AM33" si="60">IF(ISERROR(AK27/AJ27),"N/A",IF(AJ27&lt;0,"N/A",IF(AK27&lt;0,"N/A",IF(AK27/AJ27-1&gt;300%,"&gt;±300%",IF(AK27/AJ27-1&lt;-300%,"&gt;±300%",AK27/AJ27-1)))))</f>
        <v>0.19532011824202766</v>
      </c>
      <c r="AN27" s="100"/>
      <c r="AO27" s="69">
        <f>SUM(AO28:AO33)</f>
        <v>780</v>
      </c>
      <c r="AP27" s="69">
        <f t="shared" ref="AP27" si="61">SUM(AP28:AP33)</f>
        <v>795</v>
      </c>
      <c r="AQ27" s="69">
        <f t="shared" ref="AQ27" si="62">SUM(Q27:R27)</f>
        <v>840</v>
      </c>
      <c r="AR27" s="69">
        <f t="shared" ref="AR27" si="63">SUM(S27:T27)</f>
        <v>865</v>
      </c>
      <c r="AS27" s="69">
        <f t="shared" ref="AS27" si="64">SUM(U27:V27)</f>
        <v>930</v>
      </c>
      <c r="AT27" s="69">
        <f t="shared" ref="AT27" si="65">SUM(W27:X27)</f>
        <v>895</v>
      </c>
      <c r="AU27" s="69">
        <f t="shared" ref="AU27" si="66">SUM(Y27:Z27)</f>
        <v>850</v>
      </c>
      <c r="AV27" s="69">
        <f t="shared" ref="AV27" si="67">SUM(AA27:AB27)</f>
        <v>855</v>
      </c>
      <c r="AW27" s="69">
        <f t="shared" ref="AW27" si="68">SUM(AC27:AD27)</f>
        <v>950</v>
      </c>
      <c r="AX27" s="69">
        <f t="shared" si="27"/>
        <v>955</v>
      </c>
      <c r="AY27" s="69">
        <f t="shared" ref="AY27" si="69">SUM(AG27:AH27)</f>
        <v>1122.3922083332513</v>
      </c>
      <c r="AZ27" s="69">
        <f t="shared" ref="AZ27" si="70">SUM(AI27:AJ27)</f>
        <v>1061.2462743381993</v>
      </c>
      <c r="BA27" s="70">
        <f t="shared" ref="BA27:BA33" si="71">IF(ISERROR(AZ27/AX27),"N/A",IF(AX27&lt;0,"N/A",IF(AZ27&lt;0,"N/A",IF(AZ27/AX27-1&gt;300%,"&gt;±300%",IF(AZ27/AX27-1&lt;-300%,"&gt;±300%",AZ27/AX27-1)))))</f>
        <v>0.11125264328607254</v>
      </c>
      <c r="BB27" s="70">
        <f t="shared" ref="BB27:BB33" si="72">IF(ISERROR(AZ27/AY27),"N/A",IF(AY27&lt;0,"N/A",IF(AZ27&lt;0,"N/A",IF(AZ27/AY27-1&gt;300%,"&gt;±300%",IF(AZ27/AY27-1&lt;-300%,"&gt;±300%",AZ27/AY27-1)))))</f>
        <v>-5.4478223869580789E-2</v>
      </c>
      <c r="BC27" s="103"/>
      <c r="BD27" s="69">
        <f t="shared" ref="BD27:BD33" si="73">SUM(AH27:AK27)</f>
        <v>2169.2329657368605</v>
      </c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</row>
    <row r="28" spans="1:91" x14ac:dyDescent="0.25">
      <c r="B28" s="117"/>
      <c r="C28" s="117" t="s">
        <v>12</v>
      </c>
      <c r="D28" s="482">
        <v>535</v>
      </c>
      <c r="E28" s="482">
        <v>540</v>
      </c>
      <c r="F28" s="482">
        <v>505</v>
      </c>
      <c r="G28" s="482">
        <v>560</v>
      </c>
      <c r="H28" s="482">
        <v>565</v>
      </c>
      <c r="I28" s="482">
        <v>570</v>
      </c>
      <c r="J28" s="226">
        <v>691.84355737018177</v>
      </c>
      <c r="K28" s="71">
        <v>608.4</v>
      </c>
      <c r="L28" s="72">
        <f t="shared" si="55"/>
        <v>0.21376062696523124</v>
      </c>
      <c r="M28" s="72">
        <f t="shared" si="55"/>
        <v>-0.12061044217476757</v>
      </c>
      <c r="N28" s="80"/>
      <c r="O28" s="71">
        <v>145</v>
      </c>
      <c r="P28" s="71">
        <v>125</v>
      </c>
      <c r="Q28" s="71">
        <v>135</v>
      </c>
      <c r="R28" s="71">
        <v>130</v>
      </c>
      <c r="S28" s="71">
        <v>125</v>
      </c>
      <c r="T28" s="71">
        <v>115</v>
      </c>
      <c r="U28" s="71">
        <v>140</v>
      </c>
      <c r="V28" s="71">
        <v>135</v>
      </c>
      <c r="W28" s="71">
        <v>165</v>
      </c>
      <c r="X28" s="71">
        <v>130</v>
      </c>
      <c r="Y28" s="71">
        <v>150</v>
      </c>
      <c r="Z28" s="71">
        <v>135</v>
      </c>
      <c r="AA28" s="71">
        <v>160</v>
      </c>
      <c r="AB28" s="71">
        <v>135</v>
      </c>
      <c r="AC28" s="71">
        <v>145</v>
      </c>
      <c r="AD28" s="71">
        <v>135</v>
      </c>
      <c r="AE28" s="71">
        <v>155</v>
      </c>
      <c r="AF28" s="71">
        <v>135</v>
      </c>
      <c r="AG28" s="71">
        <v>138.49558265144424</v>
      </c>
      <c r="AH28" s="71">
        <v>200.48774859204042</v>
      </c>
      <c r="AI28" s="71">
        <v>161.89193140104905</v>
      </c>
      <c r="AJ28" s="71">
        <v>190.96829472564815</v>
      </c>
      <c r="AK28" s="71">
        <v>161.58014644812044</v>
      </c>
      <c r="AL28" s="72">
        <f t="shared" si="59"/>
        <v>0.16668086703367124</v>
      </c>
      <c r="AM28" s="72">
        <f t="shared" si="60"/>
        <v>-0.15389019585553598</v>
      </c>
      <c r="AN28" s="100"/>
      <c r="AO28" s="73">
        <v>270</v>
      </c>
      <c r="AP28" s="73">
        <v>270</v>
      </c>
      <c r="AQ28" s="73">
        <v>265</v>
      </c>
      <c r="AR28" s="73">
        <v>240</v>
      </c>
      <c r="AS28" s="73">
        <v>275</v>
      </c>
      <c r="AT28" s="73">
        <v>295</v>
      </c>
      <c r="AU28" s="73">
        <v>285</v>
      </c>
      <c r="AV28" s="73">
        <v>295</v>
      </c>
      <c r="AW28" s="73">
        <v>280</v>
      </c>
      <c r="AX28" s="73">
        <v>290</v>
      </c>
      <c r="AY28" s="73">
        <v>338.98333124348466</v>
      </c>
      <c r="AZ28" s="73">
        <v>352.86022612669717</v>
      </c>
      <c r="BA28" s="72">
        <f t="shared" si="71"/>
        <v>0.21675940043688691</v>
      </c>
      <c r="BB28" s="72">
        <f t="shared" si="72"/>
        <v>4.0936806043849527E-2</v>
      </c>
      <c r="BC28" s="103"/>
      <c r="BD28" s="13">
        <f t="shared" si="73"/>
        <v>714.92812116685798</v>
      </c>
    </row>
    <row r="29" spans="1:91" x14ac:dyDescent="0.25">
      <c r="B29" s="117"/>
      <c r="C29" s="117" t="s">
        <v>13</v>
      </c>
      <c r="D29" s="482">
        <v>50</v>
      </c>
      <c r="E29" s="482">
        <v>65</v>
      </c>
      <c r="F29" s="482">
        <v>205</v>
      </c>
      <c r="G29" s="482">
        <v>215</v>
      </c>
      <c r="H29" s="482">
        <v>100</v>
      </c>
      <c r="I29" s="482">
        <v>235</v>
      </c>
      <c r="J29" s="226">
        <v>218.82799632930983</v>
      </c>
      <c r="K29" s="71">
        <v>122.4</v>
      </c>
      <c r="L29" s="72">
        <f t="shared" si="55"/>
        <v>-6.881703689655394E-2</v>
      </c>
      <c r="M29" s="72">
        <f t="shared" si="55"/>
        <v>-0.44065657935375546</v>
      </c>
      <c r="N29" s="80"/>
      <c r="O29" s="73">
        <v>15</v>
      </c>
      <c r="P29" s="73">
        <v>15</v>
      </c>
      <c r="Q29" s="73">
        <v>55</v>
      </c>
      <c r="R29" s="73">
        <v>50</v>
      </c>
      <c r="S29" s="73">
        <v>50</v>
      </c>
      <c r="T29" s="73">
        <v>50</v>
      </c>
      <c r="U29" s="73">
        <v>55</v>
      </c>
      <c r="V29" s="73">
        <v>60</v>
      </c>
      <c r="W29" s="73">
        <v>55</v>
      </c>
      <c r="X29" s="73">
        <v>55</v>
      </c>
      <c r="Y29" s="73">
        <v>35</v>
      </c>
      <c r="Z29" s="73">
        <v>15</v>
      </c>
      <c r="AA29" s="73">
        <v>25</v>
      </c>
      <c r="AB29" s="73">
        <v>25</v>
      </c>
      <c r="AC29" s="73">
        <v>55</v>
      </c>
      <c r="AD29" s="73">
        <v>55</v>
      </c>
      <c r="AE29" s="73">
        <v>55</v>
      </c>
      <c r="AF29" s="73">
        <v>55</v>
      </c>
      <c r="AG29" s="71">
        <v>54.706999082327457</v>
      </c>
      <c r="AH29" s="71">
        <v>54.706999082327457</v>
      </c>
      <c r="AI29" s="71">
        <v>54.706999082327457</v>
      </c>
      <c r="AJ29" s="71">
        <v>54.706999082327457</v>
      </c>
      <c r="AK29" s="71">
        <v>34.339649626480693</v>
      </c>
      <c r="AL29" s="72">
        <f t="shared" si="59"/>
        <v>-0.3722987880434887</v>
      </c>
      <c r="AM29" s="72">
        <f t="shared" si="60"/>
        <v>-0.3722987880434887</v>
      </c>
      <c r="AN29" s="100"/>
      <c r="AO29" s="73">
        <v>35</v>
      </c>
      <c r="AP29" s="73">
        <v>30</v>
      </c>
      <c r="AQ29" s="73">
        <v>105</v>
      </c>
      <c r="AR29" s="73">
        <v>100</v>
      </c>
      <c r="AS29" s="73">
        <v>115</v>
      </c>
      <c r="AT29" s="73">
        <v>110</v>
      </c>
      <c r="AU29" s="73">
        <v>50</v>
      </c>
      <c r="AV29" s="73">
        <v>50</v>
      </c>
      <c r="AW29" s="73">
        <v>110</v>
      </c>
      <c r="AX29" s="73">
        <v>110</v>
      </c>
      <c r="AY29" s="73">
        <v>109.41399816465491</v>
      </c>
      <c r="AZ29" s="73">
        <v>109.41399816465491</v>
      </c>
      <c r="BA29" s="72">
        <f t="shared" si="71"/>
        <v>-5.3272894122280423E-3</v>
      </c>
      <c r="BB29" s="72">
        <f t="shared" si="72"/>
        <v>0</v>
      </c>
      <c r="BC29" s="103"/>
      <c r="BD29" s="13">
        <f t="shared" si="73"/>
        <v>198.46064687346308</v>
      </c>
    </row>
    <row r="30" spans="1:91" x14ac:dyDescent="0.25">
      <c r="B30" s="117"/>
      <c r="C30" s="117" t="s">
        <v>10</v>
      </c>
      <c r="D30" s="490">
        <v>195</v>
      </c>
      <c r="E30" s="490">
        <v>215</v>
      </c>
      <c r="F30" s="490">
        <v>205</v>
      </c>
      <c r="G30" s="490">
        <v>195</v>
      </c>
      <c r="H30" s="490">
        <v>210</v>
      </c>
      <c r="I30" s="490">
        <v>205</v>
      </c>
      <c r="J30" s="230">
        <v>145.15191837168101</v>
      </c>
      <c r="K30" s="71">
        <v>140.5</v>
      </c>
      <c r="L30" s="72">
        <f t="shared" si="55"/>
        <v>-0.29194186160155611</v>
      </c>
      <c r="M30" s="72">
        <f t="shared" si="55"/>
        <v>-3.2048617916086708E-2</v>
      </c>
      <c r="N30" s="80"/>
      <c r="O30" s="73">
        <v>55</v>
      </c>
      <c r="P30" s="73">
        <v>60</v>
      </c>
      <c r="Q30" s="73">
        <v>60</v>
      </c>
      <c r="R30" s="73">
        <v>50</v>
      </c>
      <c r="S30" s="73">
        <v>50</v>
      </c>
      <c r="T30" s="73">
        <v>50</v>
      </c>
      <c r="U30" s="73">
        <v>50</v>
      </c>
      <c r="V30" s="73">
        <v>50</v>
      </c>
      <c r="W30" s="73">
        <v>50</v>
      </c>
      <c r="X30" s="73">
        <v>50</v>
      </c>
      <c r="Y30" s="73">
        <v>55</v>
      </c>
      <c r="Z30" s="73">
        <v>50</v>
      </c>
      <c r="AA30" s="73">
        <v>50</v>
      </c>
      <c r="AB30" s="73">
        <v>65</v>
      </c>
      <c r="AC30" s="73">
        <v>55</v>
      </c>
      <c r="AD30" s="73">
        <v>50</v>
      </c>
      <c r="AE30" s="73">
        <v>50</v>
      </c>
      <c r="AF30" s="73">
        <v>55</v>
      </c>
      <c r="AG30" s="71">
        <v>34.989784720000003</v>
      </c>
      <c r="AH30" s="71">
        <v>35.739224099999994</v>
      </c>
      <c r="AI30" s="71">
        <v>37.529548059999996</v>
      </c>
      <c r="AJ30" s="71">
        <v>36.166362800000002</v>
      </c>
      <c r="AK30" s="71">
        <v>31.907778800000003</v>
      </c>
      <c r="AL30" s="72">
        <f t="shared" si="59"/>
        <v>-8.8083020363321607E-2</v>
      </c>
      <c r="AM30" s="72">
        <f t="shared" si="60"/>
        <v>-0.11774985567528506</v>
      </c>
      <c r="AN30" s="100"/>
      <c r="AO30" s="73">
        <v>100</v>
      </c>
      <c r="AP30" s="73">
        <v>115</v>
      </c>
      <c r="AQ30" s="73">
        <v>110</v>
      </c>
      <c r="AR30" s="73">
        <v>100</v>
      </c>
      <c r="AS30" s="73">
        <v>100</v>
      </c>
      <c r="AT30" s="73">
        <v>100</v>
      </c>
      <c r="AU30" s="73">
        <v>105</v>
      </c>
      <c r="AV30" s="73">
        <v>115</v>
      </c>
      <c r="AW30" s="73">
        <v>105</v>
      </c>
      <c r="AX30" s="73">
        <v>105</v>
      </c>
      <c r="AY30" s="73">
        <v>70.72900881999999</v>
      </c>
      <c r="AZ30" s="73">
        <v>73.695910859999998</v>
      </c>
      <c r="BA30" s="72">
        <f t="shared" si="71"/>
        <v>-0.29813418228571431</v>
      </c>
      <c r="BB30" s="72">
        <f t="shared" si="72"/>
        <v>4.1947456771952663E-2</v>
      </c>
      <c r="BC30" s="103"/>
      <c r="BD30" s="13">
        <f t="shared" si="73"/>
        <v>141.34291375999999</v>
      </c>
    </row>
    <row r="31" spans="1:91" x14ac:dyDescent="0.25">
      <c r="B31" s="117"/>
      <c r="C31" s="117" t="s">
        <v>11</v>
      </c>
      <c r="D31" s="482">
        <v>145</v>
      </c>
      <c r="E31" s="482">
        <v>175</v>
      </c>
      <c r="F31" s="482">
        <v>200</v>
      </c>
      <c r="G31" s="482">
        <v>205</v>
      </c>
      <c r="H31" s="482">
        <v>180</v>
      </c>
      <c r="I31" s="482">
        <v>245</v>
      </c>
      <c r="J31" s="226">
        <v>302.68517329239558</v>
      </c>
      <c r="K31" s="71">
        <v>477.5</v>
      </c>
      <c r="L31" s="72">
        <f t="shared" si="55"/>
        <v>0.23544968690773693</v>
      </c>
      <c r="M31" s="72">
        <f t="shared" si="55"/>
        <v>0.57754671233510435</v>
      </c>
      <c r="N31" s="80"/>
      <c r="O31" s="73">
        <v>40</v>
      </c>
      <c r="P31" s="73">
        <v>50</v>
      </c>
      <c r="Q31" s="73">
        <v>30</v>
      </c>
      <c r="R31" s="73">
        <v>45</v>
      </c>
      <c r="S31" s="73">
        <v>70</v>
      </c>
      <c r="T31" s="73">
        <v>70</v>
      </c>
      <c r="U31" s="73">
        <v>60</v>
      </c>
      <c r="V31" s="73">
        <v>80</v>
      </c>
      <c r="W31" s="73">
        <v>60</v>
      </c>
      <c r="X31" s="73">
        <v>5</v>
      </c>
      <c r="Y31" s="73">
        <v>40</v>
      </c>
      <c r="Z31" s="73">
        <v>50</v>
      </c>
      <c r="AA31" s="73">
        <v>45</v>
      </c>
      <c r="AB31" s="73">
        <v>35</v>
      </c>
      <c r="AC31" s="73">
        <v>60</v>
      </c>
      <c r="AD31" s="73">
        <v>60</v>
      </c>
      <c r="AE31" s="73">
        <v>65</v>
      </c>
      <c r="AF31" s="73">
        <v>65</v>
      </c>
      <c r="AG31" s="71">
        <v>113.8158952167764</v>
      </c>
      <c r="AH31" s="71">
        <v>70.953878080441257</v>
      </c>
      <c r="AI31" s="71">
        <v>144.30575166380027</v>
      </c>
      <c r="AJ31" s="71">
        <v>-26.390351668622337</v>
      </c>
      <c r="AK31" s="71">
        <v>132.29153495587286</v>
      </c>
      <c r="AL31" s="72">
        <f t="shared" si="59"/>
        <v>0.16232916943549336</v>
      </c>
      <c r="AM31" s="72" t="str">
        <f t="shared" si="60"/>
        <v>N/A</v>
      </c>
      <c r="AN31" s="100"/>
      <c r="AO31" s="73">
        <v>85</v>
      </c>
      <c r="AP31" s="73">
        <v>90</v>
      </c>
      <c r="AQ31" s="73">
        <v>75</v>
      </c>
      <c r="AR31" s="73">
        <v>140</v>
      </c>
      <c r="AS31" s="73">
        <v>140</v>
      </c>
      <c r="AT31" s="73">
        <v>65</v>
      </c>
      <c r="AU31" s="73">
        <v>90</v>
      </c>
      <c r="AV31" s="73">
        <v>80</v>
      </c>
      <c r="AW31" s="73">
        <v>120</v>
      </c>
      <c r="AX31" s="73">
        <v>130</v>
      </c>
      <c r="AY31" s="73">
        <v>184.76977329721765</v>
      </c>
      <c r="AZ31" s="73">
        <v>117.91539999517792</v>
      </c>
      <c r="BA31" s="72">
        <f t="shared" si="71"/>
        <v>-9.295846157555443E-2</v>
      </c>
      <c r="BB31" s="72">
        <f t="shared" si="72"/>
        <v>-0.36182527103336792</v>
      </c>
      <c r="BC31" s="103"/>
      <c r="BD31" s="13">
        <f t="shared" si="73"/>
        <v>321.16081303149201</v>
      </c>
    </row>
    <row r="32" spans="1:91" x14ac:dyDescent="0.25">
      <c r="B32" s="117"/>
      <c r="C32" s="117" t="s">
        <v>58</v>
      </c>
      <c r="D32" s="482">
        <v>220</v>
      </c>
      <c r="E32" s="482">
        <v>220</v>
      </c>
      <c r="F32" s="482">
        <v>225</v>
      </c>
      <c r="G32" s="482">
        <v>230</v>
      </c>
      <c r="H32" s="482">
        <v>235</v>
      </c>
      <c r="I32" s="482">
        <v>240</v>
      </c>
      <c r="J32" s="226">
        <v>248.88000000000005</v>
      </c>
      <c r="K32" s="71">
        <v>228.5</v>
      </c>
      <c r="L32" s="72">
        <f t="shared" si="55"/>
        <v>3.7000000000000144E-2</v>
      </c>
      <c r="M32" s="72">
        <f t="shared" si="55"/>
        <v>-8.1886853101896695E-2</v>
      </c>
      <c r="N32" s="80"/>
      <c r="O32" s="73">
        <v>45</v>
      </c>
      <c r="P32" s="73">
        <v>65</v>
      </c>
      <c r="Q32" s="73">
        <v>50</v>
      </c>
      <c r="R32" s="73">
        <v>65</v>
      </c>
      <c r="S32" s="73">
        <v>45</v>
      </c>
      <c r="T32" s="73">
        <v>65</v>
      </c>
      <c r="U32" s="73">
        <v>50</v>
      </c>
      <c r="V32" s="73">
        <v>70</v>
      </c>
      <c r="W32" s="73">
        <v>45</v>
      </c>
      <c r="X32" s="73">
        <v>75</v>
      </c>
      <c r="Y32" s="73">
        <v>55</v>
      </c>
      <c r="Z32" s="73">
        <v>70</v>
      </c>
      <c r="AA32" s="73">
        <v>45</v>
      </c>
      <c r="AB32" s="73">
        <v>70</v>
      </c>
      <c r="AC32" s="73">
        <v>55</v>
      </c>
      <c r="AD32" s="73">
        <v>70</v>
      </c>
      <c r="AE32" s="73">
        <v>45</v>
      </c>
      <c r="AF32" s="73">
        <v>70</v>
      </c>
      <c r="AG32" s="71">
        <v>62.22</v>
      </c>
      <c r="AH32" s="71">
        <v>67.320000000000007</v>
      </c>
      <c r="AI32" s="71">
        <v>72.42</v>
      </c>
      <c r="AJ32" s="71">
        <v>46.92</v>
      </c>
      <c r="AK32" s="71">
        <v>59.108999999999995</v>
      </c>
      <c r="AL32" s="72">
        <f t="shared" si="59"/>
        <v>-5.0000000000000044E-2</v>
      </c>
      <c r="AM32" s="72">
        <f t="shared" si="60"/>
        <v>0.25978260869565206</v>
      </c>
      <c r="AN32" s="100"/>
      <c r="AO32" s="73">
        <v>110</v>
      </c>
      <c r="AP32" s="73">
        <v>110</v>
      </c>
      <c r="AQ32" s="73">
        <v>115</v>
      </c>
      <c r="AR32" s="73">
        <v>110</v>
      </c>
      <c r="AS32" s="73">
        <v>120</v>
      </c>
      <c r="AT32" s="73">
        <v>120</v>
      </c>
      <c r="AU32" s="73">
        <v>125</v>
      </c>
      <c r="AV32" s="73">
        <v>115</v>
      </c>
      <c r="AW32" s="73">
        <v>125</v>
      </c>
      <c r="AX32" s="73">
        <v>115</v>
      </c>
      <c r="AY32" s="73">
        <v>129.54000000000002</v>
      </c>
      <c r="AZ32" s="73">
        <v>119.34</v>
      </c>
      <c r="BA32" s="72">
        <f t="shared" si="71"/>
        <v>3.7739130434782719E-2</v>
      </c>
      <c r="BB32" s="72">
        <f t="shared" si="72"/>
        <v>-7.8740157480315043E-2</v>
      </c>
      <c r="BC32" s="103"/>
      <c r="BD32" s="13">
        <f t="shared" si="73"/>
        <v>245.76900000000001</v>
      </c>
    </row>
    <row r="33" spans="1:91" x14ac:dyDescent="0.25">
      <c r="B33" s="74"/>
      <c r="C33" s="74" t="s">
        <v>2</v>
      </c>
      <c r="D33" s="483">
        <v>340</v>
      </c>
      <c r="E33" s="483">
        <v>360</v>
      </c>
      <c r="F33" s="483">
        <v>345</v>
      </c>
      <c r="G33" s="483">
        <v>385</v>
      </c>
      <c r="H33" s="483">
        <v>395</v>
      </c>
      <c r="I33" s="483">
        <v>415</v>
      </c>
      <c r="J33" s="74">
        <v>576.97683599956338</v>
      </c>
      <c r="K33" s="74">
        <v>502.9</v>
      </c>
      <c r="L33" s="75">
        <f t="shared" si="55"/>
        <v>0.39030562891461051</v>
      </c>
      <c r="M33" s="75">
        <f t="shared" si="55"/>
        <v>-0.12838788557469827</v>
      </c>
      <c r="N33" s="80"/>
      <c r="O33" s="74">
        <v>85</v>
      </c>
      <c r="P33" s="74">
        <v>95</v>
      </c>
      <c r="Q33" s="74">
        <v>85</v>
      </c>
      <c r="R33" s="74">
        <v>85</v>
      </c>
      <c r="S33" s="74">
        <v>80</v>
      </c>
      <c r="T33" s="74">
        <v>95</v>
      </c>
      <c r="U33" s="74">
        <v>90</v>
      </c>
      <c r="V33" s="74">
        <v>90</v>
      </c>
      <c r="W33" s="74">
        <v>95</v>
      </c>
      <c r="X33" s="74">
        <v>110</v>
      </c>
      <c r="Y33" s="74">
        <v>100</v>
      </c>
      <c r="Z33" s="74">
        <v>95</v>
      </c>
      <c r="AA33" s="74">
        <v>95</v>
      </c>
      <c r="AB33" s="74">
        <v>105</v>
      </c>
      <c r="AC33" s="74">
        <v>105</v>
      </c>
      <c r="AD33" s="74">
        <v>105</v>
      </c>
      <c r="AE33" s="74">
        <v>95</v>
      </c>
      <c r="AF33" s="74">
        <v>110</v>
      </c>
      <c r="AG33" s="74">
        <v>144.54485966224877</v>
      </c>
      <c r="AH33" s="74">
        <v>144.41123714564523</v>
      </c>
      <c r="AI33" s="74">
        <v>143.34225701281702</v>
      </c>
      <c r="AJ33" s="74">
        <v>144.67848217885231</v>
      </c>
      <c r="AK33" s="74">
        <v>115.13949456773284</v>
      </c>
      <c r="AL33" s="75">
        <f t="shared" si="59"/>
        <v>-0.2034341806635398</v>
      </c>
      <c r="AM33" s="75">
        <f t="shared" si="60"/>
        <v>-0.20416987492724181</v>
      </c>
      <c r="AN33" s="100"/>
      <c r="AO33" s="74">
        <v>180</v>
      </c>
      <c r="AP33" s="74">
        <v>180</v>
      </c>
      <c r="AQ33" s="74">
        <v>170</v>
      </c>
      <c r="AR33" s="74">
        <v>175</v>
      </c>
      <c r="AS33" s="74">
        <v>180</v>
      </c>
      <c r="AT33" s="74">
        <v>205</v>
      </c>
      <c r="AU33" s="74">
        <v>195</v>
      </c>
      <c r="AV33" s="74">
        <v>200</v>
      </c>
      <c r="AW33" s="74">
        <v>210</v>
      </c>
      <c r="AX33" s="74">
        <v>205</v>
      </c>
      <c r="AY33" s="74">
        <v>288.95609680789403</v>
      </c>
      <c r="AZ33" s="74">
        <v>288.02073919166935</v>
      </c>
      <c r="BA33" s="75">
        <f t="shared" si="71"/>
        <v>0.40497921556911876</v>
      </c>
      <c r="BB33" s="75">
        <f t="shared" si="72"/>
        <v>-3.2370232937031229E-3</v>
      </c>
      <c r="BC33" s="103"/>
      <c r="BD33" s="30">
        <f t="shared" si="73"/>
        <v>547.57147090504736</v>
      </c>
    </row>
    <row r="34" spans="1:91" x14ac:dyDescent="0.25">
      <c r="B34" s="76"/>
      <c r="C34" s="76"/>
      <c r="D34" s="194"/>
      <c r="E34" s="194"/>
      <c r="F34" s="194"/>
      <c r="G34" s="194"/>
      <c r="H34" s="194"/>
      <c r="I34" s="194"/>
      <c r="J34" s="229"/>
      <c r="K34" s="76"/>
      <c r="L34" s="76"/>
      <c r="M34" s="333"/>
      <c r="N34" s="80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333"/>
      <c r="AM34" s="333"/>
      <c r="AN34" s="100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103"/>
      <c r="BD34" s="38"/>
    </row>
    <row r="35" spans="1:91" s="79" customFormat="1" x14ac:dyDescent="0.25">
      <c r="A35" s="24"/>
      <c r="B35" s="133" t="s">
        <v>3</v>
      </c>
      <c r="C35" s="69"/>
      <c r="D35" s="187">
        <f>SUM(D36:D38)</f>
        <v>935</v>
      </c>
      <c r="E35" s="187">
        <f t="shared" ref="E35:J35" si="74">SUM(E36:E38)</f>
        <v>150</v>
      </c>
      <c r="F35" s="187">
        <f t="shared" si="74"/>
        <v>305</v>
      </c>
      <c r="G35" s="187">
        <f t="shared" si="74"/>
        <v>535</v>
      </c>
      <c r="H35" s="187">
        <f t="shared" si="74"/>
        <v>275</v>
      </c>
      <c r="I35" s="187">
        <f t="shared" si="74"/>
        <v>15</v>
      </c>
      <c r="J35" s="187">
        <f t="shared" si="74"/>
        <v>1252</v>
      </c>
      <c r="K35" s="187">
        <f>SUM(K36:K38)</f>
        <v>604.5</v>
      </c>
      <c r="L35" s="70" t="str">
        <f t="shared" ref="L35:M38" si="75">IF(ISERROR(J35/I35),"N/A",IF(I35&lt;0,"N/A",IF(J35&lt;0,"N/A",IF(J35/I35-1&gt;300%,"&gt;±300%",IF(J35/I35-1&lt;-300%,"&gt;±300%",J35/I35-1)))))</f>
        <v>&gt;±300%</v>
      </c>
      <c r="M35" s="70">
        <f t="shared" si="75"/>
        <v>-0.51717252396166136</v>
      </c>
      <c r="N35" s="80"/>
      <c r="O35" s="69">
        <f t="shared" ref="O35" si="76">SUM(O36:O38)</f>
        <v>-175</v>
      </c>
      <c r="P35" s="69">
        <f t="shared" ref="P35:AF35" si="77">SUM(P36:P38)</f>
        <v>0</v>
      </c>
      <c r="Q35" s="69">
        <f t="shared" si="77"/>
        <v>-10</v>
      </c>
      <c r="R35" s="69">
        <f t="shared" si="77"/>
        <v>115</v>
      </c>
      <c r="S35" s="69">
        <f t="shared" si="77"/>
        <v>285</v>
      </c>
      <c r="T35" s="69">
        <f t="shared" si="77"/>
        <v>-95</v>
      </c>
      <c r="U35" s="69">
        <f t="shared" si="77"/>
        <v>165</v>
      </c>
      <c r="V35" s="69">
        <f t="shared" si="77"/>
        <v>95</v>
      </c>
      <c r="W35" s="69">
        <f t="shared" si="77"/>
        <v>50</v>
      </c>
      <c r="X35" s="69">
        <f t="shared" si="77"/>
        <v>225</v>
      </c>
      <c r="Y35" s="69">
        <f>SUM(Y36:Y38)</f>
        <v>80</v>
      </c>
      <c r="Z35" s="69">
        <f t="shared" si="77"/>
        <v>105</v>
      </c>
      <c r="AA35" s="69">
        <f t="shared" si="77"/>
        <v>-10</v>
      </c>
      <c r="AB35" s="69">
        <f t="shared" si="77"/>
        <v>100</v>
      </c>
      <c r="AC35" s="69">
        <f t="shared" si="77"/>
        <v>60</v>
      </c>
      <c r="AD35" s="69">
        <f t="shared" si="77"/>
        <v>-55</v>
      </c>
      <c r="AE35" s="69">
        <f t="shared" si="77"/>
        <v>65</v>
      </c>
      <c r="AF35" s="69">
        <f t="shared" si="77"/>
        <v>-65</v>
      </c>
      <c r="AG35" s="69">
        <f>SUM(AG36:AG38)</f>
        <v>793.88759599322509</v>
      </c>
      <c r="AH35" s="69">
        <f t="shared" ref="AH35:AJ35" si="78">SUM(AH36:AH38)</f>
        <v>125.96520600405151</v>
      </c>
      <c r="AI35" s="69">
        <f t="shared" si="78"/>
        <v>250.73299420174169</v>
      </c>
      <c r="AJ35" s="69">
        <f t="shared" si="78"/>
        <v>81.504818220724701</v>
      </c>
      <c r="AK35" s="69">
        <f t="shared" ref="AK35" si="79">SUM(AK36:AK38)</f>
        <v>78.878057577637918</v>
      </c>
      <c r="AL35" s="70">
        <f>IF(ISERROR(AK35/AG35),"N/A",IF(AG35&lt;0,"N/A",IF(AK35&lt;0,"N/A",IF(AK35/AG35-1&gt;300%,"&gt;±300%",IF(AK35/AG35-1&lt;-300%,"&gt;±300%",AK35/AG35-1)))))</f>
        <v>-0.90064329260749521</v>
      </c>
      <c r="AM35" s="70">
        <f>IF(ISERROR(AK35/AJ35),"N/A",IF(AJ35&lt;0,"N/A",IF(AK35&lt;0,"N/A",IF(AK35/AJ35-1&gt;300%,"&gt;±300%",IF(AK35/AJ35-1&lt;-300%,"&gt;±300%",AK35/AJ35-1)))))</f>
        <v>-3.2228286626849512E-2</v>
      </c>
      <c r="AN35" s="100"/>
      <c r="AO35" s="69">
        <f t="shared" ref="AO35:AP35" si="80">SUM(AO36:AO38)</f>
        <v>325</v>
      </c>
      <c r="AP35" s="69">
        <f t="shared" si="80"/>
        <v>-175</v>
      </c>
      <c r="AQ35" s="69">
        <f>SUM(Q35:R35)</f>
        <v>105</v>
      </c>
      <c r="AR35" s="69">
        <f>SUM(S35:T35)</f>
        <v>190</v>
      </c>
      <c r="AS35" s="69">
        <f>SUM(U35:V35)</f>
        <v>260</v>
      </c>
      <c r="AT35" s="69">
        <f>SUM(W35:X35)</f>
        <v>275</v>
      </c>
      <c r="AU35" s="69">
        <f>SUM(Y35:Z35)</f>
        <v>185</v>
      </c>
      <c r="AV35" s="69">
        <f>SUM(AA35:AB35)</f>
        <v>90</v>
      </c>
      <c r="AW35" s="69">
        <f>SUM(AC35:AD35)</f>
        <v>5</v>
      </c>
      <c r="AX35" s="69">
        <f t="shared" si="27"/>
        <v>0</v>
      </c>
      <c r="AY35" s="69">
        <f>SUM(AG35:AH35)</f>
        <v>919.85280199727663</v>
      </c>
      <c r="AZ35" s="69">
        <f>SUM(AI35:AJ35)</f>
        <v>332.23781242246639</v>
      </c>
      <c r="BA35" s="70" t="str">
        <f>IF(ISERROR(AZ35/AX35),"N/A",IF(AX35&lt;0,"N/A",IF(AZ35&lt;0,"N/A",IF(AZ35/AX35-1&gt;300%,"&gt;±300%",IF(AZ35/AX35-1&lt;-300%,"&gt;±300%",AZ35/AX35-1)))))</f>
        <v>N/A</v>
      </c>
      <c r="BB35" s="70">
        <f>IF(ISERROR(AZ35/AY35),"N/A",IF(AY35&lt;0,"N/A",IF(AZ35&lt;0,"N/A",IF(AZ35/AY35-1&gt;300%,"&gt;±300%",IF(AZ35/AY35-1&lt;-300%,"&gt;±300%",AZ35/AY35-1)))))</f>
        <v>-0.63881415406782649</v>
      </c>
      <c r="BC35" s="103"/>
      <c r="BD35" s="9">
        <f t="shared" ref="BD35:BD38" si="81">SUM(AH35:AK35)</f>
        <v>537.08107600415588</v>
      </c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</row>
    <row r="36" spans="1:91" x14ac:dyDescent="0.25">
      <c r="B36" s="117"/>
      <c r="C36" s="117" t="s">
        <v>42</v>
      </c>
      <c r="D36" s="482">
        <v>-5</v>
      </c>
      <c r="E36" s="482">
        <v>50</v>
      </c>
      <c r="F36" s="482">
        <v>525</v>
      </c>
      <c r="G36" s="482">
        <v>460</v>
      </c>
      <c r="H36" s="482">
        <v>215</v>
      </c>
      <c r="I36" s="482">
        <v>280</v>
      </c>
      <c r="J36" s="226">
        <v>281</v>
      </c>
      <c r="K36" s="71">
        <v>604.5</v>
      </c>
      <c r="L36" s="598">
        <f t="shared" si="75"/>
        <v>3.5714285714285587E-3</v>
      </c>
      <c r="M36" s="72">
        <f t="shared" si="75"/>
        <v>1.1512455516014235</v>
      </c>
      <c r="N36" s="80"/>
      <c r="O36" s="73">
        <v>15</v>
      </c>
      <c r="P36" s="73">
        <v>40</v>
      </c>
      <c r="Q36" s="73">
        <v>45</v>
      </c>
      <c r="R36" s="73">
        <v>75</v>
      </c>
      <c r="S36" s="73">
        <v>180</v>
      </c>
      <c r="T36" s="73">
        <v>220</v>
      </c>
      <c r="U36" s="73">
        <v>150</v>
      </c>
      <c r="V36" s="73">
        <v>115</v>
      </c>
      <c r="W36" s="73">
        <v>80</v>
      </c>
      <c r="X36" s="73">
        <v>115</v>
      </c>
      <c r="Y36" s="73">
        <v>30</v>
      </c>
      <c r="Z36" s="73">
        <v>75</v>
      </c>
      <c r="AA36" s="73">
        <v>45</v>
      </c>
      <c r="AB36" s="73">
        <v>65</v>
      </c>
      <c r="AC36" s="73">
        <v>85</v>
      </c>
      <c r="AD36" s="73">
        <v>70</v>
      </c>
      <c r="AE36" s="73">
        <v>70</v>
      </c>
      <c r="AF36" s="73">
        <v>50</v>
      </c>
      <c r="AG36" s="73">
        <v>110.62812409498582</v>
      </c>
      <c r="AH36" s="73">
        <v>88.922774273872548</v>
      </c>
      <c r="AI36" s="73">
        <v>53.390988350310202</v>
      </c>
      <c r="AJ36" s="73">
        <v>28.192228502226257</v>
      </c>
      <c r="AK36" s="73">
        <v>312.47541981441475</v>
      </c>
      <c r="AL36" s="72">
        <f>IF(ISERROR(AK36/AG36),"N/A",IF(AG36&lt;0,"N/A",IF(AK36&lt;0,"N/A",IF(AK36/AG36-1&gt;300%,"&gt;±300%",IF(AK36/AG36-1&lt;-300%,"&gt;±300%",AK36/AG36-1)))))</f>
        <v>1.8245567966615965</v>
      </c>
      <c r="AM36" s="72" t="str">
        <f>IF(ISERROR(AK36/AJ36),"N/A",IF(AJ36&lt;0,"N/A",IF(AK36&lt;0,"N/A",IF(AK36/AJ36-1&gt;300%,"&gt;±300%",IF(AK36/AJ36-1&lt;-300%,"&gt;±300%",AK36/AJ36-1)))))</f>
        <v>&gt;±300%</v>
      </c>
      <c r="AN36" s="100"/>
      <c r="AO36" s="73">
        <v>-5</v>
      </c>
      <c r="AP36" s="73">
        <v>55</v>
      </c>
      <c r="AQ36" s="73">
        <v>120</v>
      </c>
      <c r="AR36" s="73">
        <v>400</v>
      </c>
      <c r="AS36" s="73">
        <v>265</v>
      </c>
      <c r="AT36" s="73">
        <v>195</v>
      </c>
      <c r="AU36" s="73">
        <v>105</v>
      </c>
      <c r="AV36" s="73">
        <v>110</v>
      </c>
      <c r="AW36" s="73">
        <v>155</v>
      </c>
      <c r="AX36" s="73">
        <v>120</v>
      </c>
      <c r="AY36" s="73">
        <v>199.55089836885838</v>
      </c>
      <c r="AZ36" s="73">
        <v>81.583216852536452</v>
      </c>
      <c r="BA36" s="72">
        <f>IF(ISERROR(AZ36/AX36),"N/A",IF(AX36&lt;0,"N/A",IF(AZ36&lt;0,"N/A",IF(AZ36/AX36-1&gt;300%,"&gt;±300%",IF(AZ36/AX36-1&lt;-300%,"&gt;±300%",AZ36/AX36-1)))))</f>
        <v>-0.32013985956219626</v>
      </c>
      <c r="BB36" s="72">
        <f>IF(ISERROR(AZ36/AY36),"N/A",IF(AY36&lt;0,"N/A",IF(AZ36&lt;0,"N/A",IF(AZ36/AY36-1&gt;300%,"&gt;±300%",IF(AZ36/AY36-1&lt;-300%,"&gt;±300%",AZ36/AY36-1)))))</f>
        <v>-0.59116587537614307</v>
      </c>
      <c r="BC36" s="103"/>
      <c r="BD36" s="13">
        <f t="shared" si="81"/>
        <v>482.98141094082376</v>
      </c>
    </row>
    <row r="37" spans="1:91" x14ac:dyDescent="0.25">
      <c r="B37" s="117"/>
      <c r="C37" s="117" t="s">
        <v>43</v>
      </c>
      <c r="D37" s="482">
        <v>905</v>
      </c>
      <c r="E37" s="482">
        <v>215</v>
      </c>
      <c r="F37" s="482">
        <v>-240</v>
      </c>
      <c r="G37" s="482">
        <v>-10</v>
      </c>
      <c r="H37" s="482">
        <v>105</v>
      </c>
      <c r="I37" s="482">
        <v>-245</v>
      </c>
      <c r="J37" s="226">
        <v>991</v>
      </c>
      <c r="K37" s="71">
        <v>0</v>
      </c>
      <c r="L37" s="477" t="str">
        <f t="shared" si="75"/>
        <v>N/A</v>
      </c>
      <c r="M37" s="72">
        <f t="shared" si="75"/>
        <v>-1</v>
      </c>
      <c r="N37" s="80"/>
      <c r="O37" s="73">
        <v>-95</v>
      </c>
      <c r="P37" s="73">
        <v>-30</v>
      </c>
      <c r="Q37" s="73">
        <v>-50</v>
      </c>
      <c r="R37" s="73">
        <v>45</v>
      </c>
      <c r="S37" s="73">
        <v>110</v>
      </c>
      <c r="T37" s="73">
        <v>-345</v>
      </c>
      <c r="U37" s="73">
        <v>-25</v>
      </c>
      <c r="V37" s="73">
        <v>-15</v>
      </c>
      <c r="W37" s="73">
        <v>-85</v>
      </c>
      <c r="X37" s="73">
        <v>115</v>
      </c>
      <c r="Y37" s="73">
        <v>60</v>
      </c>
      <c r="Z37" s="73">
        <v>30</v>
      </c>
      <c r="AA37" s="73">
        <v>-40</v>
      </c>
      <c r="AB37" s="73">
        <v>55</v>
      </c>
      <c r="AC37" s="73">
        <v>-15</v>
      </c>
      <c r="AD37" s="73">
        <v>-125</v>
      </c>
      <c r="AE37" s="73">
        <v>5</v>
      </c>
      <c r="AF37" s="73">
        <v>-115</v>
      </c>
      <c r="AG37" s="73">
        <v>686.97303968000006</v>
      </c>
      <c r="AH37" s="73">
        <v>49.912419320000048</v>
      </c>
      <c r="AI37" s="73">
        <v>207</v>
      </c>
      <c r="AJ37" s="73">
        <v>47.285506464202307</v>
      </c>
      <c r="AK37" s="73">
        <v>-213.15535744631916</v>
      </c>
      <c r="AL37" s="72" t="str">
        <f>IF(ISERROR(AK37/AG37),"N/A",IF(AG37&lt;0,"N/A",IF(AK37&lt;0,"N/A",IF(AK37/AG37-1&gt;300%,"&gt;±300%",IF(AK37/AG37-1&lt;-300%,"&gt;±300%",AK37/AG37-1)))))</f>
        <v>N/A</v>
      </c>
      <c r="AM37" s="72" t="str">
        <f>IF(ISERROR(AK37/AJ37),"N/A",IF(AJ37&lt;0,"N/A",IF(AK37&lt;0,"N/A",IF(AK37/AJ37-1&gt;300%,"&gt;±300%",IF(AK37/AJ37-1&lt;-300%,"&gt;±300%",AK37/AJ37-1)))))</f>
        <v>N/A</v>
      </c>
      <c r="AN37" s="100"/>
      <c r="AO37" s="73">
        <v>340</v>
      </c>
      <c r="AP37" s="73">
        <v>-125</v>
      </c>
      <c r="AQ37" s="73">
        <v>-5</v>
      </c>
      <c r="AR37" s="73">
        <v>-235</v>
      </c>
      <c r="AS37" s="73">
        <v>-40</v>
      </c>
      <c r="AT37" s="73">
        <v>30</v>
      </c>
      <c r="AU37" s="73">
        <v>90</v>
      </c>
      <c r="AV37" s="73">
        <v>15</v>
      </c>
      <c r="AW37" s="73">
        <v>-140</v>
      </c>
      <c r="AX37" s="73">
        <v>-110</v>
      </c>
      <c r="AY37" s="73">
        <v>736.88545900000008</v>
      </c>
      <c r="AZ37" s="73">
        <v>254.28550646420231</v>
      </c>
      <c r="BA37" s="72" t="str">
        <f>IF(ISERROR(AZ37/AX37),"N/A",IF(AX37&lt;0,"N/A",IF(AZ37&lt;0,"N/A",IF(AZ37/AX37-1&gt;300%,"&gt;±300%",IF(AZ37/AX37-1&lt;-300%,"&gt;±300%",AZ37/AX37-1)))))</f>
        <v>N/A</v>
      </c>
      <c r="BB37" s="72">
        <f>IF(ISERROR(AZ37/AY37),"N/A",IF(AY37&lt;0,"N/A",IF(AZ37&lt;0,"N/A",IF(AZ37/AY37-1&gt;300%,"&gt;±300%",IF(AZ37/AY37-1&lt;-300%,"&gt;±300%",AZ37/AY37-1)))))</f>
        <v>-0.65491854485867629</v>
      </c>
      <c r="BC37" s="103"/>
      <c r="BD37" s="13">
        <f t="shared" si="81"/>
        <v>91.042568337883154</v>
      </c>
    </row>
    <row r="38" spans="1:91" x14ac:dyDescent="0.25">
      <c r="B38" s="117"/>
      <c r="C38" s="117" t="s">
        <v>37</v>
      </c>
      <c r="D38" s="482">
        <v>35</v>
      </c>
      <c r="E38" s="482">
        <v>-115</v>
      </c>
      <c r="F38" s="482">
        <v>20</v>
      </c>
      <c r="G38" s="482">
        <v>85</v>
      </c>
      <c r="H38" s="482">
        <v>-45</v>
      </c>
      <c r="I38" s="482">
        <v>-20</v>
      </c>
      <c r="J38" s="226">
        <v>-20</v>
      </c>
      <c r="K38" s="71">
        <v>0</v>
      </c>
      <c r="L38" s="86" t="str">
        <f t="shared" si="75"/>
        <v>N/A</v>
      </c>
      <c r="M38" s="72" t="str">
        <f t="shared" si="75"/>
        <v>N/A</v>
      </c>
      <c r="N38" s="80"/>
      <c r="O38" s="73">
        <v>-95</v>
      </c>
      <c r="P38" s="73">
        <v>-10</v>
      </c>
      <c r="Q38" s="73">
        <v>-5</v>
      </c>
      <c r="R38" s="73">
        <v>-5</v>
      </c>
      <c r="S38" s="73">
        <v>-5</v>
      </c>
      <c r="T38" s="73">
        <v>30</v>
      </c>
      <c r="U38" s="73">
        <v>40</v>
      </c>
      <c r="V38" s="73">
        <v>-5</v>
      </c>
      <c r="W38" s="73">
        <v>55</v>
      </c>
      <c r="X38" s="73">
        <v>-5</v>
      </c>
      <c r="Y38" s="73">
        <v>-10</v>
      </c>
      <c r="Z38" s="73">
        <v>0</v>
      </c>
      <c r="AA38" s="73">
        <v>-15</v>
      </c>
      <c r="AB38" s="73">
        <v>-20</v>
      </c>
      <c r="AC38" s="73">
        <v>-10</v>
      </c>
      <c r="AD38" s="73">
        <v>0</v>
      </c>
      <c r="AE38" s="73">
        <v>-10</v>
      </c>
      <c r="AF38" s="73">
        <v>0</v>
      </c>
      <c r="AG38" s="73">
        <v>-3.7135677817608959</v>
      </c>
      <c r="AH38" s="73">
        <v>-12.869987589821081</v>
      </c>
      <c r="AI38" s="73">
        <v>-9.6579941485684895</v>
      </c>
      <c r="AJ38" s="73">
        <v>6.0270832542961434</v>
      </c>
      <c r="AK38" s="73">
        <v>-20.442004790457666</v>
      </c>
      <c r="AL38" s="72" t="str">
        <f>IF(ISERROR(AK38/AG38),"N/A",IF(AG38&lt;0,"N/A",IF(AK38&lt;0,"N/A",IF(AK38/AG38-1&gt;300%,"&gt;±300%",IF(AK38/AG38-1&lt;-300%,"&gt;±300%",AK38/AG38-1)))))</f>
        <v>N/A</v>
      </c>
      <c r="AM38" s="72" t="str">
        <f>IF(ISERROR(AK38/AJ38),"N/A",IF(AJ38&lt;0,"N/A",IF(AK38&lt;0,"N/A",IF(AK38/AJ38-1&gt;300%,"&gt;±300%",IF(AK38/AJ38-1&lt;-300%,"&gt;±300%",AK38/AJ38-1)))))</f>
        <v>N/A</v>
      </c>
      <c r="AN38" s="100"/>
      <c r="AO38" s="73">
        <v>-10</v>
      </c>
      <c r="AP38" s="73">
        <v>-105</v>
      </c>
      <c r="AQ38" s="73">
        <v>-10</v>
      </c>
      <c r="AR38" s="73">
        <v>25</v>
      </c>
      <c r="AS38" s="73">
        <v>35</v>
      </c>
      <c r="AT38" s="73">
        <v>50</v>
      </c>
      <c r="AU38" s="73">
        <v>-10</v>
      </c>
      <c r="AV38" s="73">
        <v>-35</v>
      </c>
      <c r="AW38" s="73">
        <v>-10</v>
      </c>
      <c r="AX38" s="73">
        <v>-10</v>
      </c>
      <c r="AY38" s="73">
        <v>-16.583555371581976</v>
      </c>
      <c r="AZ38" s="73">
        <v>-3.630910894272346</v>
      </c>
      <c r="BA38" s="72" t="str">
        <f>IF(ISERROR(AZ38/AX38),"N/A",IF(AX38&lt;0,"N/A",IF(AZ38&lt;0,"N/A",IF(AZ38/AX38-1&gt;300%,"&gt;±300%",IF(AZ38/AX38-1&lt;-300%,"&gt;±300%",AZ38/AX38-1)))))</f>
        <v>N/A</v>
      </c>
      <c r="BB38" s="72" t="str">
        <f>IF(ISERROR(AZ38/AY38),"N/A",IF(AY38&lt;0,"N/A",IF(AZ38&lt;0,"N/A",IF(AZ38/AY38-1&gt;300%,"&gt;±300%",IF(AZ38/AY38-1&lt;-300%,"&gt;±300%",AZ38/AY38-1)))))</f>
        <v>N/A</v>
      </c>
      <c r="BC38" s="103"/>
      <c r="BD38" s="13">
        <f t="shared" si="81"/>
        <v>-36.942903274551092</v>
      </c>
    </row>
    <row r="39" spans="1:91" x14ac:dyDescent="0.25">
      <c r="B39" s="133"/>
      <c r="C39" s="100"/>
      <c r="D39" s="187"/>
      <c r="E39" s="187"/>
      <c r="F39" s="187"/>
      <c r="G39" s="187"/>
      <c r="H39" s="187"/>
      <c r="I39" s="187"/>
      <c r="J39" s="225"/>
      <c r="K39" s="69"/>
      <c r="L39" s="80"/>
      <c r="M39" s="335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335"/>
      <c r="AM39" s="335"/>
      <c r="AN39" s="100"/>
      <c r="AO39" s="100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2"/>
      <c r="BB39" s="72"/>
      <c r="BC39" s="103"/>
      <c r="BD39" s="13"/>
    </row>
    <row r="40" spans="1:91" x14ac:dyDescent="0.25">
      <c r="B40" s="140" t="s">
        <v>26</v>
      </c>
      <c r="C40" s="102"/>
      <c r="D40" s="485">
        <f>SUM(D21,D25,D27,D35)</f>
        <v>8490</v>
      </c>
      <c r="E40" s="485">
        <f t="shared" ref="E40:I40" si="82">SUM(E21,E25,E27,E35)</f>
        <v>7975</v>
      </c>
      <c r="F40" s="485">
        <f t="shared" si="82"/>
        <v>8195</v>
      </c>
      <c r="G40" s="485">
        <f t="shared" si="82"/>
        <v>8285</v>
      </c>
      <c r="H40" s="485">
        <f t="shared" si="82"/>
        <v>7745</v>
      </c>
      <c r="I40" s="485">
        <f t="shared" si="82"/>
        <v>7270</v>
      </c>
      <c r="J40" s="191">
        <f t="shared" ref="J40:K40" si="83">SUM(J21,J25,J27,J35)</f>
        <v>8430.1528857494977</v>
      </c>
      <c r="K40" s="191">
        <f t="shared" si="83"/>
        <v>6950.4719668305397</v>
      </c>
      <c r="L40" s="116">
        <f>IF(ISERROR(J40/I40),"N/A",IF(I40&lt;0,"N/A",IF(J40&lt;0,"N/A",IF(J40/I40-1&gt;300%,"&gt;±300%",IF(J40/I40-1&lt;-300%,"&gt;±300%",J40/I40-1)))))</f>
        <v>0.15958086461478649</v>
      </c>
      <c r="M40" s="116">
        <f>IF(ISERROR(K40/J40),"N/A",IF(J40&lt;0,"N/A",IF(K40&lt;0,"N/A",IF(K40/J40-1&gt;300%,"&gt;±300%",IF(K40/J40-1&lt;-300%,"&gt;±300%",K40/J40-1)))))</f>
        <v>-0.17552242989806754</v>
      </c>
      <c r="N40" s="80"/>
      <c r="O40" s="102">
        <f t="shared" ref="O40:AF40" si="84">SUM(O21,O25,O27,O35)</f>
        <v>1715</v>
      </c>
      <c r="P40" s="102">
        <f t="shared" si="84"/>
        <v>1920</v>
      </c>
      <c r="Q40" s="102">
        <f>SUM(Q21,Q25,Q27,Q35)</f>
        <v>1985</v>
      </c>
      <c r="R40" s="102">
        <f t="shared" si="84"/>
        <v>2060</v>
      </c>
      <c r="S40" s="102">
        <f t="shared" si="84"/>
        <v>2300</v>
      </c>
      <c r="T40" s="102">
        <f t="shared" si="84"/>
        <v>1870</v>
      </c>
      <c r="U40" s="102">
        <f t="shared" si="84"/>
        <v>2070</v>
      </c>
      <c r="V40" s="102">
        <f t="shared" si="84"/>
        <v>2085</v>
      </c>
      <c r="W40" s="102">
        <f t="shared" si="84"/>
        <v>1940</v>
      </c>
      <c r="X40" s="102">
        <f t="shared" si="84"/>
        <v>2220</v>
      </c>
      <c r="Y40" s="102">
        <f t="shared" si="84"/>
        <v>1980</v>
      </c>
      <c r="Z40" s="102">
        <f t="shared" si="84"/>
        <v>1950</v>
      </c>
      <c r="AA40" s="102">
        <f t="shared" si="84"/>
        <v>1775</v>
      </c>
      <c r="AB40" s="102">
        <f t="shared" si="84"/>
        <v>2060</v>
      </c>
      <c r="AC40" s="102">
        <f t="shared" si="84"/>
        <v>1915</v>
      </c>
      <c r="AD40" s="102">
        <f t="shared" si="84"/>
        <v>1805</v>
      </c>
      <c r="AE40" s="102">
        <f t="shared" si="84"/>
        <v>1795</v>
      </c>
      <c r="AF40" s="102">
        <f t="shared" si="84"/>
        <v>1750</v>
      </c>
      <c r="AG40" s="102">
        <f>SUM(AG21,AG25,AG27,AG35)</f>
        <v>2648.5718090464006</v>
      </c>
      <c r="AH40" s="102">
        <f t="shared" ref="AH40:AJ40" si="85">SUM(AH21,AH25,AH27,AH35)</f>
        <v>1987.2178745988294</v>
      </c>
      <c r="AI40" s="102">
        <f t="shared" si="85"/>
        <v>2051.4142214098083</v>
      </c>
      <c r="AJ40" s="102">
        <f t="shared" si="85"/>
        <v>1742.2843500843569</v>
      </c>
      <c r="AK40" s="102">
        <f t="shared" ref="AK40" si="86">SUM(AK21,AK25,AK27,AK35)</f>
        <v>1648.7196303669775</v>
      </c>
      <c r="AL40" s="116">
        <f>IF(ISERROR(AK40/AG40),"N/A",IF(AG40&lt;0,"N/A",IF(AK40&lt;0,"N/A",IF(AK40/AG40-1&gt;300%,"&gt;±300%",IF(AK40/AG40-1&lt;-300%,"&gt;±300%",AK40/AG40-1)))))</f>
        <v>-0.37750616210002352</v>
      </c>
      <c r="AM40" s="116">
        <f>IF(ISERROR(AK40/AJ40),"N/A",IF(AJ40&lt;0,"N/A",IF(AK40&lt;0,"N/A",IF(AK40/AJ40-1&gt;300%,"&gt;±300%",IF(AK40/AJ40-1&lt;-300%,"&gt;±300%",AK40/AJ40-1)))))</f>
        <v>-5.3702324602094453E-2</v>
      </c>
      <c r="AN40" s="100"/>
      <c r="AO40" s="102">
        <f t="shared" ref="AO40:AP40" si="87">SUM(AO21,AO25,AO27,AO35)</f>
        <v>4340</v>
      </c>
      <c r="AP40" s="102">
        <f t="shared" si="87"/>
        <v>3635</v>
      </c>
      <c r="AQ40" s="102">
        <f>SUM(Q40:R40)</f>
        <v>4045</v>
      </c>
      <c r="AR40" s="102">
        <f>SUM(S40:T40)</f>
        <v>4170</v>
      </c>
      <c r="AS40" s="102">
        <f>SUM(U40:V40)</f>
        <v>4155</v>
      </c>
      <c r="AT40" s="102">
        <f>SUM(W40:X40)</f>
        <v>4160</v>
      </c>
      <c r="AU40" s="102">
        <f>SUM(Y40:Z40)</f>
        <v>3930</v>
      </c>
      <c r="AV40" s="102">
        <f>SUM(AA40:AB40)</f>
        <v>3835</v>
      </c>
      <c r="AW40" s="102">
        <f>SUM(AC40:AD40)</f>
        <v>3720</v>
      </c>
      <c r="AX40" s="102">
        <f t="shared" si="27"/>
        <v>3545</v>
      </c>
      <c r="AY40" s="102">
        <f>SUM(AG40:AH40)</f>
        <v>4635.7896836452301</v>
      </c>
      <c r="AZ40" s="102">
        <f>SUM(AI40:AJ40)</f>
        <v>3793.6985714941652</v>
      </c>
      <c r="BA40" s="116">
        <f>IF(ISERROR(AZ40/AX40),"N/A",IF(AX40&lt;0,"N/A",IF(AZ40&lt;0,"N/A",IF(AZ40/AX40-1&gt;300%,"&gt;±300%",IF(AZ40/AX40-1&lt;-300%,"&gt;±300%",AZ40/AX40-1)))))</f>
        <v>7.0154745132345653E-2</v>
      </c>
      <c r="BB40" s="116">
        <f>IF(ISERROR(AZ40/AY40),"N/A",IF(AY40&lt;0,"N/A",IF(AZ40&lt;0,"N/A",IF(AZ40/AY40-1&gt;300%,"&gt;±300%",IF(AZ40/AY40-1&lt;-300%,"&gt;±300%",AZ40/AY40-1)))))</f>
        <v>-0.18164998190532855</v>
      </c>
      <c r="BC40" s="103"/>
      <c r="BD40" s="35">
        <f>SUM(BD21,BD25,BD27,BD35)</f>
        <v>7429.6360764599731</v>
      </c>
    </row>
    <row r="41" spans="1:91" x14ac:dyDescent="0.25">
      <c r="B41" s="142"/>
      <c r="C41" s="145"/>
      <c r="D41" s="197"/>
      <c r="E41" s="197"/>
      <c r="F41" s="197"/>
      <c r="G41" s="197"/>
      <c r="H41" s="198"/>
      <c r="I41" s="198"/>
      <c r="J41" s="231"/>
      <c r="K41" s="145"/>
      <c r="L41" s="146"/>
      <c r="M41" s="70"/>
      <c r="N41" s="80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70"/>
      <c r="AM41" s="70"/>
      <c r="AN41" s="100"/>
      <c r="AO41" s="147"/>
      <c r="AP41" s="148"/>
      <c r="AQ41" s="148"/>
      <c r="AR41" s="148"/>
      <c r="AS41" s="148"/>
      <c r="AT41" s="148"/>
      <c r="AU41" s="148"/>
      <c r="AV41" s="148"/>
      <c r="AW41" s="148"/>
      <c r="AY41" s="148"/>
      <c r="AZ41" s="148"/>
      <c r="BA41" s="146"/>
      <c r="BB41" s="146"/>
      <c r="BC41" s="103"/>
    </row>
    <row r="42" spans="1:91" x14ac:dyDescent="0.25">
      <c r="B42" s="149" t="s">
        <v>7</v>
      </c>
      <c r="C42" s="150"/>
      <c r="D42" s="493">
        <f>D18-D40</f>
        <v>-655</v>
      </c>
      <c r="E42" s="493">
        <f t="shared" ref="E42:I42" si="88">E18-E40</f>
        <v>-735</v>
      </c>
      <c r="F42" s="493">
        <f t="shared" si="88"/>
        <v>-300</v>
      </c>
      <c r="G42" s="493">
        <f t="shared" si="88"/>
        <v>-380</v>
      </c>
      <c r="H42" s="493">
        <f t="shared" si="88"/>
        <v>300</v>
      </c>
      <c r="I42" s="493">
        <f t="shared" si="88"/>
        <v>790</v>
      </c>
      <c r="J42" s="199">
        <f t="shared" ref="J42:K42" si="89">J18-J40</f>
        <v>-168.35201489163046</v>
      </c>
      <c r="K42" s="199">
        <f t="shared" si="89"/>
        <v>246.70715954303341</v>
      </c>
      <c r="L42" s="152" t="str">
        <f>IF(ISERROR(J42/I42),"N/A",IF(I42&lt;0,"N/A",IF(J42&lt;0,"N/A",IF(J42/I42-1&gt;300%,"&gt;±300%",IF(J42/I42-1&lt;-300%,"&gt;±300%",J42/I42-1)))))</f>
        <v>N/A</v>
      </c>
      <c r="M42" s="152" t="str">
        <f>IF(ISERROR(K42/J42),"N/A",IF(J42&lt;0,"N/A",IF(K42&lt;0,"N/A",IF(K42/J42-1&gt;300%,"&gt;±300%",IF(K42/J42-1&lt;-300%,"&gt;±300%",K42/J42-1)))))</f>
        <v>N/A</v>
      </c>
      <c r="N42" s="80"/>
      <c r="O42" s="151">
        <f t="shared" ref="O42:P42" si="90">O18-O40</f>
        <v>230</v>
      </c>
      <c r="P42" s="151">
        <f t="shared" si="90"/>
        <v>-70</v>
      </c>
      <c r="Q42" s="151">
        <f>Q18-Q40</f>
        <v>-130</v>
      </c>
      <c r="R42" s="151">
        <f t="shared" ref="R42:AJ42" si="91">R18-R40</f>
        <v>-45</v>
      </c>
      <c r="S42" s="151">
        <f t="shared" si="91"/>
        <v>-205</v>
      </c>
      <c r="T42" s="151">
        <f t="shared" si="91"/>
        <v>70</v>
      </c>
      <c r="U42" s="151">
        <f t="shared" si="91"/>
        <v>-255</v>
      </c>
      <c r="V42" s="151">
        <f t="shared" si="91"/>
        <v>105</v>
      </c>
      <c r="W42" s="151">
        <f t="shared" si="91"/>
        <v>85</v>
      </c>
      <c r="X42" s="151">
        <f t="shared" si="91"/>
        <v>-345</v>
      </c>
      <c r="Y42" s="151">
        <f t="shared" si="91"/>
        <v>-195</v>
      </c>
      <c r="Z42" s="151">
        <f t="shared" si="91"/>
        <v>160</v>
      </c>
      <c r="AA42" s="151">
        <f t="shared" si="91"/>
        <v>260</v>
      </c>
      <c r="AB42" s="151">
        <f t="shared" si="91"/>
        <v>50</v>
      </c>
      <c r="AC42" s="151">
        <f t="shared" si="91"/>
        <v>-160</v>
      </c>
      <c r="AD42" s="151">
        <f t="shared" si="91"/>
        <v>335</v>
      </c>
      <c r="AE42" s="151">
        <f t="shared" si="91"/>
        <v>340</v>
      </c>
      <c r="AF42" s="151">
        <f t="shared" si="91"/>
        <v>290</v>
      </c>
      <c r="AG42" s="151">
        <f t="shared" si="91"/>
        <v>-767.60820751790379</v>
      </c>
      <c r="AH42" s="151">
        <f t="shared" si="91"/>
        <v>169.88809453500653</v>
      </c>
      <c r="AI42" s="151">
        <f t="shared" si="91"/>
        <v>-10.429020210127419</v>
      </c>
      <c r="AJ42" s="151">
        <f t="shared" si="91"/>
        <v>440.61082742774624</v>
      </c>
      <c r="AK42" s="151">
        <f t="shared" ref="AK42" si="92">AK18-AK40</f>
        <v>124.00787437106987</v>
      </c>
      <c r="AL42" s="152" t="str">
        <f>IF(ISERROR(AK42/AG42),"N/A",IF(AG42&lt;0,"N/A",IF(AK42&lt;0,"N/A",IF(AK42/AG42-1&gt;300%,"&gt;±300%",IF(AK42/AG42-1&lt;-300%,"&gt;±300%",AK42/AG42-1)))))</f>
        <v>N/A</v>
      </c>
      <c r="AM42" s="152">
        <f>IF(ISERROR(AK42/AJ42),"N/A",IF(AJ42&lt;0,"N/A",IF(AK42&lt;0,"N/A",IF(AK42/AJ42-1&gt;300%,"&gt;±300%",IF(AK42/AJ42-1&lt;-300%,"&gt;±300%",AK42/AJ42-1)))))</f>
        <v>-0.71855463676410591</v>
      </c>
      <c r="AN42" s="100"/>
      <c r="AO42" s="151">
        <f t="shared" ref="AO42" si="93">AO18-AO40</f>
        <v>-895</v>
      </c>
      <c r="AP42" s="151">
        <f>AP18-AP40</f>
        <v>160</v>
      </c>
      <c r="AQ42" s="151">
        <f>SUM(Q42:R42)</f>
        <v>-175</v>
      </c>
      <c r="AR42" s="151">
        <f>SUM(S42:T42)</f>
        <v>-135</v>
      </c>
      <c r="AS42" s="151">
        <f>SUM(U42:V42)</f>
        <v>-150</v>
      </c>
      <c r="AT42" s="151">
        <f>SUM(W42:X42)</f>
        <v>-260</v>
      </c>
      <c r="AU42" s="151">
        <f>SUM(Y42:Z42)</f>
        <v>-35</v>
      </c>
      <c r="AV42" s="151">
        <f>SUM(AA42:AB42)</f>
        <v>310</v>
      </c>
      <c r="AW42" s="151">
        <f>SUM(AC42:AD42)</f>
        <v>175</v>
      </c>
      <c r="AX42" s="151">
        <f t="shared" si="27"/>
        <v>630</v>
      </c>
      <c r="AY42" s="151">
        <f t="shared" ref="AY42:AZ42" si="94">AY18-AY40</f>
        <v>-597.72011298289726</v>
      </c>
      <c r="AZ42" s="151">
        <f t="shared" si="94"/>
        <v>430.18180721761883</v>
      </c>
      <c r="BA42" s="153">
        <f>IF(ISERROR(AZ42/AX42),"N/A",IF(AX42&lt;0,"N/A",IF(AZ42&lt;0,"N/A",IF(AZ42/AX42-1&gt;300%,"&gt;±300%",IF(AZ42/AX42-1&lt;-300%,"&gt;±300%",AZ42/AX42-1)))))</f>
        <v>-0.3171717345752082</v>
      </c>
      <c r="BB42" s="153" t="str">
        <f>IF(ISERROR(AZ42/AY42),"N/A",IF(AY42&lt;0,"N/A",IF(AZ42&lt;0,"N/A",IF(AZ42/AY42-1&gt;300%,"&gt;±300%",IF(AZ42/AY42-1&lt;-300%,"&gt;±300%",AZ42/AY42-1)))))</f>
        <v>N/A</v>
      </c>
      <c r="BC42" s="103"/>
      <c r="BD42" s="44">
        <f>BD18-BD40</f>
        <v>724.07777612369409</v>
      </c>
    </row>
    <row r="43" spans="1:91" s="109" customFormat="1" x14ac:dyDescent="0.25">
      <c r="A43" s="49"/>
      <c r="B43" s="154"/>
      <c r="C43" s="155"/>
      <c r="D43" s="200"/>
      <c r="E43" s="200"/>
      <c r="F43" s="200"/>
      <c r="G43" s="200"/>
      <c r="H43" s="200"/>
      <c r="I43" s="200"/>
      <c r="J43" s="232"/>
      <c r="K43" s="156"/>
      <c r="L43" s="157"/>
      <c r="M43" s="337"/>
      <c r="N43" s="80"/>
      <c r="O43" s="157"/>
      <c r="P43" s="157"/>
      <c r="Q43" s="157"/>
      <c r="R43" s="157"/>
      <c r="S43" s="157"/>
      <c r="T43" s="157"/>
      <c r="U43" s="157"/>
      <c r="V43" s="157"/>
      <c r="W43" s="157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58"/>
      <c r="AK43" s="158"/>
      <c r="AL43" s="337"/>
      <c r="AM43" s="337"/>
      <c r="AN43" s="135"/>
      <c r="AO43" s="135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157"/>
      <c r="BB43" s="157"/>
      <c r="BC43" s="108"/>
      <c r="BD43" s="7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</row>
    <row r="44" spans="1:91" x14ac:dyDescent="0.25">
      <c r="B44" s="149" t="s">
        <v>38</v>
      </c>
      <c r="C44" s="151">
        <v>4140</v>
      </c>
      <c r="D44" s="151">
        <f>C44+D42</f>
        <v>3485</v>
      </c>
      <c r="E44" s="151">
        <f t="shared" ref="E44:I44" si="95">D44+E42</f>
        <v>2750</v>
      </c>
      <c r="F44" s="151">
        <f t="shared" si="95"/>
        <v>2450</v>
      </c>
      <c r="G44" s="151">
        <f t="shared" si="95"/>
        <v>2070</v>
      </c>
      <c r="H44" s="151">
        <f t="shared" si="95"/>
        <v>2370</v>
      </c>
      <c r="I44" s="151">
        <f t="shared" si="95"/>
        <v>3160</v>
      </c>
      <c r="J44" s="151">
        <v>3482</v>
      </c>
      <c r="K44" s="151">
        <v>3729.6571595430341</v>
      </c>
      <c r="L44" s="152">
        <f>IF(ISERROR(J44/I44),"N/A",IF(I44&lt;0,"N/A",IF(J44&lt;0,"N/A",IF(J44/I44-1&gt;300%,"&gt;±300%",IF(J44/I44-1&lt;-300%,"&gt;±300%",J44/I44-1)))))</f>
        <v>0.10189873417721529</v>
      </c>
      <c r="M44" s="152">
        <f>IF(ISERROR(K44/J44),"N/A",IF(J44&lt;0,"N/A",IF(K44&lt;0,"N/A",IF(K44/J44-1&gt;300%,"&gt;±300%",IF(K44/J44-1&lt;-300%,"&gt;±300%",K44/J44-1)))))</f>
        <v>7.1124974021549159E-2</v>
      </c>
      <c r="N44" s="80"/>
      <c r="O44" s="160"/>
      <c r="P44" s="160"/>
      <c r="Q44" s="160"/>
      <c r="R44" s="160"/>
      <c r="S44" s="160"/>
      <c r="T44" s="160"/>
      <c r="U44" s="160"/>
      <c r="V44" s="160"/>
      <c r="W44" s="160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59"/>
      <c r="AM44" s="159"/>
      <c r="AN44" s="135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53"/>
      <c r="BB44" s="153"/>
      <c r="BC44" s="103"/>
      <c r="BD44" s="47"/>
    </row>
    <row r="45" spans="1:91" s="17" customFormat="1" x14ac:dyDescent="0.25">
      <c r="A45" s="1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80"/>
      <c r="O45" s="37"/>
      <c r="P45" s="15"/>
      <c r="Q45" s="15"/>
      <c r="R45" s="15"/>
      <c r="S45" s="15"/>
      <c r="T45" s="15"/>
      <c r="U45" s="15"/>
      <c r="V45" s="15"/>
      <c r="W45" s="15"/>
      <c r="X45" s="113"/>
      <c r="Y45" s="113"/>
      <c r="Z45" s="113"/>
      <c r="AA45" s="113"/>
      <c r="AB45" s="113"/>
      <c r="AC45" s="113"/>
      <c r="AD45" s="113"/>
      <c r="AE45" s="113"/>
      <c r="AF45" s="235"/>
      <c r="AG45" s="113"/>
      <c r="AH45" s="113"/>
      <c r="AI45" s="113"/>
      <c r="AJ45" s="113"/>
      <c r="AK45" s="113"/>
      <c r="AL45" s="338"/>
      <c r="AM45" s="338"/>
      <c r="AN45" s="15"/>
      <c r="AO45" s="15"/>
      <c r="AP45" s="41"/>
      <c r="AQ45" s="41"/>
      <c r="AR45" s="41"/>
      <c r="AS45" s="41"/>
      <c r="AT45" s="41"/>
      <c r="AU45" s="41"/>
      <c r="AV45" s="41"/>
      <c r="AW45" s="41"/>
      <c r="AX45" s="148"/>
      <c r="AY45" s="41"/>
      <c r="AZ45" s="41"/>
      <c r="BA45" s="15"/>
      <c r="BB45" s="15"/>
      <c r="BC45" s="67"/>
      <c r="BD45" s="41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</row>
    <row r="46" spans="1:91" s="17" customFormat="1" x14ac:dyDescent="0.25">
      <c r="A46" s="67"/>
      <c r="B46" s="67"/>
      <c r="C46" s="67"/>
      <c r="D46" s="67"/>
      <c r="E46" s="67"/>
      <c r="F46" s="67"/>
      <c r="G46" s="81"/>
      <c r="H46" s="81"/>
      <c r="I46" s="81"/>
      <c r="J46" s="81"/>
      <c r="K46" s="81"/>
      <c r="L46" s="67"/>
      <c r="M46" s="328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114"/>
      <c r="Y46" s="114"/>
      <c r="Z46" s="114"/>
      <c r="AA46" s="114"/>
      <c r="AB46" s="114"/>
      <c r="AC46" s="114"/>
      <c r="AD46" s="114"/>
      <c r="AE46" s="114"/>
      <c r="AF46" s="236"/>
      <c r="AG46" s="114"/>
      <c r="AH46" s="114"/>
      <c r="AI46" s="114"/>
      <c r="AJ46" s="114"/>
      <c r="AK46" s="114"/>
      <c r="AL46" s="328"/>
      <c r="AM46" s="328"/>
      <c r="AN46" s="67"/>
      <c r="AO46" s="67"/>
      <c r="AP46" s="81"/>
      <c r="AQ46" s="81"/>
      <c r="AR46" s="81"/>
      <c r="AS46" s="81"/>
      <c r="AT46" s="81"/>
      <c r="AU46" s="81"/>
      <c r="AV46" s="81"/>
      <c r="AW46" s="81"/>
      <c r="AX46" s="168"/>
      <c r="AY46" s="81"/>
      <c r="AZ46" s="81"/>
      <c r="BA46" s="67"/>
      <c r="BB46" s="67"/>
      <c r="BD46" s="81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</row>
    <row r="47" spans="1:91" s="17" customFormat="1" x14ac:dyDescent="0.25">
      <c r="A47" s="67"/>
      <c r="B47" s="67"/>
      <c r="C47" s="67"/>
      <c r="D47" s="67"/>
      <c r="E47" s="82"/>
      <c r="F47" s="67"/>
      <c r="G47" s="67"/>
      <c r="H47" s="67"/>
      <c r="I47" s="67"/>
      <c r="J47" s="82"/>
      <c r="K47" s="67"/>
      <c r="L47" s="67"/>
      <c r="M47" s="67"/>
      <c r="N47" s="67"/>
      <c r="O47" s="67"/>
      <c r="P47" s="82"/>
      <c r="Q47" s="82"/>
      <c r="R47" s="82"/>
      <c r="S47" s="82"/>
      <c r="T47" s="82"/>
      <c r="U47" s="82"/>
      <c r="V47" s="82"/>
      <c r="W47" s="82"/>
      <c r="X47" s="114"/>
      <c r="Y47" s="114"/>
      <c r="Z47" s="114"/>
      <c r="AA47" s="114"/>
      <c r="AB47" s="114"/>
      <c r="AC47" s="114"/>
      <c r="AD47" s="114"/>
      <c r="AE47" s="114"/>
      <c r="AF47" s="236"/>
      <c r="AG47" s="114"/>
      <c r="AH47" s="114"/>
      <c r="AI47" s="114"/>
      <c r="AJ47" s="114"/>
      <c r="AK47" s="114"/>
      <c r="AL47" s="328"/>
      <c r="AM47" s="328"/>
      <c r="AN47" s="67"/>
      <c r="AO47" s="82"/>
      <c r="AP47" s="81"/>
      <c r="AQ47" s="81"/>
      <c r="AR47" s="81"/>
      <c r="AS47" s="81"/>
      <c r="AT47" s="81"/>
      <c r="AU47" s="81"/>
      <c r="AV47" s="81"/>
      <c r="AW47" s="81"/>
      <c r="AX47" s="168"/>
      <c r="AY47" s="81"/>
      <c r="AZ47" s="81"/>
      <c r="BA47" s="82"/>
      <c r="BB47" s="82"/>
      <c r="BD47" s="81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</row>
    <row r="48" spans="1:91" s="17" customFormat="1" x14ac:dyDescent="0.25">
      <c r="A48" s="67"/>
      <c r="B48" s="67"/>
      <c r="C48" s="67"/>
      <c r="D48" s="67"/>
      <c r="E48" s="82"/>
      <c r="F48" s="67"/>
      <c r="G48" s="67"/>
      <c r="H48" s="67"/>
      <c r="I48" s="67"/>
      <c r="J48" s="67"/>
      <c r="K48" s="67"/>
      <c r="L48" s="67"/>
      <c r="M48" s="67"/>
      <c r="N48" s="82"/>
      <c r="O48" s="67"/>
      <c r="P48" s="67"/>
      <c r="Q48" s="67"/>
      <c r="R48" s="67"/>
      <c r="S48" s="67"/>
      <c r="T48" s="67"/>
      <c r="U48" s="67"/>
      <c r="V48" s="67"/>
      <c r="W48" s="67"/>
      <c r="X48" s="114"/>
      <c r="Y48" s="114"/>
      <c r="Z48" s="114"/>
      <c r="AA48" s="114"/>
      <c r="AB48" s="114"/>
      <c r="AC48" s="114"/>
      <c r="AD48" s="114"/>
      <c r="AE48" s="114"/>
      <c r="AF48" s="236"/>
      <c r="AG48" s="114"/>
      <c r="AH48" s="114"/>
      <c r="AI48" s="114"/>
      <c r="AJ48" s="114"/>
      <c r="AK48" s="114"/>
      <c r="AL48" s="328"/>
      <c r="AM48" s="328"/>
      <c r="AN48" s="67"/>
      <c r="AO48" s="67"/>
      <c r="AP48" s="81"/>
      <c r="AQ48" s="81"/>
      <c r="AR48" s="81"/>
      <c r="AS48" s="81"/>
      <c r="AT48" s="81"/>
      <c r="AU48" s="81"/>
      <c r="AV48" s="81"/>
      <c r="AW48" s="81"/>
      <c r="AX48" s="168"/>
      <c r="AY48" s="81"/>
      <c r="AZ48" s="81"/>
      <c r="BA48" s="67"/>
      <c r="BB48" s="67"/>
      <c r="BD48" s="81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</row>
    <row r="49" spans="1:91" s="17" customFormat="1" x14ac:dyDescent="0.25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114"/>
      <c r="Y49" s="114"/>
      <c r="Z49" s="114"/>
      <c r="AA49" s="114"/>
      <c r="AB49" s="114"/>
      <c r="AC49" s="114"/>
      <c r="AD49" s="114"/>
      <c r="AE49" s="114"/>
      <c r="AF49" s="236"/>
      <c r="AG49" s="114"/>
      <c r="AH49" s="114"/>
      <c r="AI49" s="114"/>
      <c r="AJ49" s="114"/>
      <c r="AK49" s="114"/>
      <c r="AL49" s="328"/>
      <c r="AM49" s="328"/>
      <c r="AN49" s="67"/>
      <c r="AO49" s="67"/>
      <c r="AP49" s="81"/>
      <c r="AQ49" s="81"/>
      <c r="AR49" s="81"/>
      <c r="AS49" s="81"/>
      <c r="AT49" s="81"/>
      <c r="AU49" s="81"/>
      <c r="AV49" s="81"/>
      <c r="AW49" s="81"/>
      <c r="AX49" s="168"/>
      <c r="AY49" s="81"/>
      <c r="AZ49" s="81"/>
      <c r="BA49" s="67"/>
      <c r="BB49" s="67"/>
      <c r="BD49" s="81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</row>
    <row r="50" spans="1:91" s="17" customFormat="1" x14ac:dyDescent="0.25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114"/>
      <c r="Y50" s="114"/>
      <c r="Z50" s="114"/>
      <c r="AA50" s="114"/>
      <c r="AB50" s="114"/>
      <c r="AC50" s="114"/>
      <c r="AD50" s="114"/>
      <c r="AE50" s="114"/>
      <c r="AF50" s="236"/>
      <c r="AG50" s="114"/>
      <c r="AH50" s="114"/>
      <c r="AI50" s="114"/>
      <c r="AJ50" s="114"/>
      <c r="AK50" s="114"/>
      <c r="AL50" s="328"/>
      <c r="AM50" s="328"/>
      <c r="AN50" s="67"/>
      <c r="AO50" s="67"/>
      <c r="AP50" s="81"/>
      <c r="AQ50" s="81"/>
      <c r="AR50" s="81"/>
      <c r="AS50" s="81"/>
      <c r="AT50" s="81"/>
      <c r="AU50" s="81"/>
      <c r="AV50" s="81"/>
      <c r="AW50" s="81"/>
      <c r="AX50" s="168"/>
      <c r="AY50" s="81"/>
      <c r="AZ50" s="81"/>
      <c r="BA50" s="67"/>
      <c r="BB50" s="67"/>
      <c r="BD50" s="81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</row>
    <row r="51" spans="1:91" s="17" customFormat="1" x14ac:dyDescent="0.2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114"/>
      <c r="Y51" s="114"/>
      <c r="Z51" s="114"/>
      <c r="AA51" s="114"/>
      <c r="AB51" s="114"/>
      <c r="AC51" s="114"/>
      <c r="AD51" s="114"/>
      <c r="AE51" s="114"/>
      <c r="AF51" s="236"/>
      <c r="AG51" s="114"/>
      <c r="AH51" s="114"/>
      <c r="AI51" s="114"/>
      <c r="AJ51" s="114"/>
      <c r="AK51" s="114"/>
      <c r="AL51" s="328"/>
      <c r="AM51" s="328"/>
      <c r="AN51" s="67"/>
      <c r="AO51" s="67"/>
      <c r="AP51" s="81"/>
      <c r="AQ51" s="81"/>
      <c r="AR51" s="81"/>
      <c r="AS51" s="81"/>
      <c r="AT51" s="81"/>
      <c r="AU51" s="81"/>
      <c r="AV51" s="81"/>
      <c r="AW51" s="81"/>
      <c r="AX51" s="168"/>
      <c r="AY51" s="81"/>
      <c r="AZ51" s="81"/>
      <c r="BA51" s="67"/>
      <c r="BB51" s="67"/>
      <c r="BD51" s="8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</row>
    <row r="52" spans="1:91" s="17" customFormat="1" x14ac:dyDescent="0.25">
      <c r="A52" s="67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114"/>
      <c r="Y52" s="114"/>
      <c r="Z52" s="114"/>
      <c r="AA52" s="114"/>
      <c r="AB52" s="114"/>
      <c r="AC52" s="114"/>
      <c r="AD52" s="114"/>
      <c r="AE52" s="114"/>
      <c r="AF52" s="236"/>
      <c r="AG52" s="114"/>
      <c r="AH52" s="114"/>
      <c r="AI52" s="114"/>
      <c r="AJ52" s="114"/>
      <c r="AK52" s="114"/>
      <c r="AL52" s="328"/>
      <c r="AM52" s="328"/>
      <c r="AN52" s="67"/>
      <c r="AO52" s="67"/>
      <c r="AP52" s="81"/>
      <c r="AQ52" s="81"/>
      <c r="AR52" s="81"/>
      <c r="AS52" s="81"/>
      <c r="AT52" s="81"/>
      <c r="AU52" s="81"/>
      <c r="AV52" s="81"/>
      <c r="AW52" s="81"/>
      <c r="AX52" s="168"/>
      <c r="AY52" s="81"/>
      <c r="AZ52" s="81"/>
      <c r="BA52" s="67"/>
      <c r="BB52" s="67"/>
      <c r="BD52" s="81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</row>
    <row r="53" spans="1:91" s="17" customFormat="1" x14ac:dyDescent="0.2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114"/>
      <c r="Y53" s="114"/>
      <c r="Z53" s="114"/>
      <c r="AA53" s="114"/>
      <c r="AB53" s="114"/>
      <c r="AC53" s="114"/>
      <c r="AD53" s="114"/>
      <c r="AE53" s="114"/>
      <c r="AF53" s="236"/>
      <c r="AG53" s="114"/>
      <c r="AH53" s="114"/>
      <c r="AI53" s="114"/>
      <c r="AJ53" s="114"/>
      <c r="AK53" s="114"/>
      <c r="AL53" s="328"/>
      <c r="AM53" s="328"/>
      <c r="AN53" s="67"/>
      <c r="AO53" s="67"/>
      <c r="AP53" s="81"/>
      <c r="AQ53" s="81"/>
      <c r="AR53" s="81"/>
      <c r="AS53" s="81"/>
      <c r="AT53" s="81"/>
      <c r="AU53" s="81"/>
      <c r="AV53" s="81"/>
      <c r="AW53" s="81"/>
      <c r="AX53" s="168"/>
      <c r="AY53" s="81"/>
      <c r="AZ53" s="81"/>
      <c r="BA53" s="67"/>
      <c r="BB53" s="67"/>
      <c r="BD53" s="81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</row>
    <row r="54" spans="1:91" s="17" customFormat="1" x14ac:dyDescent="0.25">
      <c r="A54" s="67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114"/>
      <c r="Y54" s="114"/>
      <c r="Z54" s="114"/>
      <c r="AA54" s="114"/>
      <c r="AB54" s="114"/>
      <c r="AC54" s="114"/>
      <c r="AD54" s="114"/>
      <c r="AE54" s="114"/>
      <c r="AF54" s="236"/>
      <c r="AG54" s="114"/>
      <c r="AH54" s="114"/>
      <c r="AI54" s="114"/>
      <c r="AJ54" s="114"/>
      <c r="AK54" s="114"/>
      <c r="AL54" s="328"/>
      <c r="AM54" s="328"/>
      <c r="AN54" s="67"/>
      <c r="AO54" s="67"/>
      <c r="AP54" s="81"/>
      <c r="AQ54" s="81"/>
      <c r="AR54" s="81"/>
      <c r="AS54" s="81"/>
      <c r="AT54" s="81"/>
      <c r="AU54" s="81"/>
      <c r="AV54" s="81"/>
      <c r="AW54" s="81"/>
      <c r="AX54" s="168"/>
      <c r="AY54" s="81"/>
      <c r="AZ54" s="81"/>
      <c r="BA54" s="67"/>
      <c r="BB54" s="67"/>
      <c r="BD54" s="81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</row>
    <row r="55" spans="1:91" s="17" customFormat="1" x14ac:dyDescent="0.25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114"/>
      <c r="Y55" s="114"/>
      <c r="Z55" s="114"/>
      <c r="AA55" s="114"/>
      <c r="AB55" s="114"/>
      <c r="AC55" s="114"/>
      <c r="AD55" s="114"/>
      <c r="AE55" s="114"/>
      <c r="AF55" s="236"/>
      <c r="AG55" s="114"/>
      <c r="AH55" s="114"/>
      <c r="AI55" s="114"/>
      <c r="AJ55" s="114"/>
      <c r="AK55" s="114"/>
      <c r="AL55" s="328"/>
      <c r="AM55" s="328"/>
      <c r="AN55" s="67"/>
      <c r="AO55" s="67"/>
      <c r="AP55" s="81"/>
      <c r="AQ55" s="81"/>
      <c r="AR55" s="81"/>
      <c r="AS55" s="81"/>
      <c r="AT55" s="81"/>
      <c r="AU55" s="81"/>
      <c r="AV55" s="81"/>
      <c r="AW55" s="81"/>
      <c r="AX55" s="168"/>
      <c r="AY55" s="81"/>
      <c r="AZ55" s="81"/>
      <c r="BA55" s="67"/>
      <c r="BB55" s="67"/>
      <c r="BD55" s="81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</row>
    <row r="56" spans="1:91" x14ac:dyDescent="0.25">
      <c r="A56" s="67"/>
      <c r="P56" s="67"/>
      <c r="Q56" s="67"/>
      <c r="R56" s="67"/>
      <c r="S56" s="67"/>
      <c r="T56" s="67"/>
      <c r="U56" s="67"/>
      <c r="V56" s="67"/>
      <c r="W56" s="67"/>
      <c r="X56" s="114"/>
      <c r="Y56" s="114"/>
      <c r="Z56" s="114"/>
      <c r="AA56" s="114"/>
      <c r="AB56" s="114"/>
      <c r="AC56" s="114"/>
      <c r="AD56" s="114"/>
      <c r="AE56" s="114"/>
      <c r="AF56" s="236"/>
      <c r="AG56" s="114"/>
      <c r="AH56" s="114"/>
      <c r="AI56" s="114"/>
      <c r="AJ56" s="114"/>
      <c r="AK56" s="114"/>
      <c r="AN56" s="67"/>
      <c r="AO56" s="67"/>
      <c r="AP56" s="81"/>
      <c r="AQ56" s="81"/>
      <c r="AR56" s="81"/>
      <c r="AS56" s="81"/>
      <c r="AT56" s="81"/>
      <c r="AU56" s="81"/>
      <c r="AV56" s="81"/>
      <c r="AW56" s="81"/>
      <c r="AX56" s="168"/>
      <c r="AY56" s="81"/>
      <c r="AZ56" s="81"/>
      <c r="BA56" s="67"/>
      <c r="BB56" s="67"/>
      <c r="BD56" s="81"/>
    </row>
    <row r="57" spans="1:91" x14ac:dyDescent="0.25">
      <c r="A57" s="67"/>
      <c r="P57" s="67"/>
      <c r="Q57" s="67"/>
      <c r="R57" s="67"/>
      <c r="S57" s="67"/>
      <c r="T57" s="67"/>
      <c r="U57" s="67"/>
      <c r="V57" s="67"/>
      <c r="W57" s="67"/>
      <c r="X57" s="114"/>
      <c r="Y57" s="114"/>
      <c r="Z57" s="114"/>
      <c r="AA57" s="114"/>
      <c r="AB57" s="114"/>
      <c r="AC57" s="114"/>
      <c r="AD57" s="114"/>
      <c r="AE57" s="114"/>
      <c r="AF57" s="236"/>
      <c r="AG57" s="114"/>
      <c r="AH57" s="114"/>
      <c r="AI57" s="114"/>
      <c r="AJ57" s="114"/>
      <c r="AK57" s="114"/>
      <c r="AN57" s="67"/>
      <c r="AO57" s="67"/>
      <c r="AP57" s="81"/>
      <c r="AQ57" s="81"/>
      <c r="AR57" s="81"/>
      <c r="AS57" s="81"/>
      <c r="AT57" s="81"/>
      <c r="AU57" s="81"/>
      <c r="AV57" s="81"/>
      <c r="AW57" s="81"/>
      <c r="AX57" s="168"/>
      <c r="AY57" s="81"/>
      <c r="AZ57" s="81"/>
      <c r="BA57" s="67"/>
      <c r="BB57" s="67"/>
      <c r="BD57" s="81"/>
    </row>
    <row r="58" spans="1:91" x14ac:dyDescent="0.25">
      <c r="A58" s="67"/>
      <c r="P58" s="67"/>
      <c r="Q58" s="67"/>
      <c r="R58" s="67"/>
      <c r="S58" s="67"/>
      <c r="T58" s="67"/>
      <c r="U58" s="67"/>
      <c r="V58" s="67"/>
      <c r="W58" s="67"/>
      <c r="X58" s="114"/>
      <c r="Y58" s="114"/>
      <c r="Z58" s="114"/>
      <c r="AA58" s="114"/>
      <c r="AB58" s="114"/>
      <c r="AC58" s="114"/>
      <c r="AD58" s="114"/>
      <c r="AE58" s="114"/>
      <c r="AF58" s="236"/>
      <c r="AG58" s="114"/>
      <c r="AH58" s="114"/>
      <c r="AI58" s="114"/>
      <c r="AJ58" s="114"/>
      <c r="AK58" s="114"/>
      <c r="AN58" s="67"/>
      <c r="AO58" s="67"/>
      <c r="AP58" s="81"/>
      <c r="AQ58" s="81"/>
      <c r="AR58" s="81"/>
      <c r="AS58" s="81"/>
      <c r="AT58" s="81"/>
      <c r="AU58" s="81"/>
      <c r="AV58" s="81"/>
      <c r="AW58" s="81"/>
      <c r="AX58" s="168"/>
      <c r="AY58" s="81"/>
      <c r="AZ58" s="81"/>
      <c r="BA58" s="67"/>
      <c r="BB58" s="67"/>
      <c r="BD58" s="81"/>
    </row>
    <row r="59" spans="1:91" x14ac:dyDescent="0.25">
      <c r="A59" s="67"/>
      <c r="P59" s="67"/>
      <c r="Q59" s="67"/>
      <c r="R59" s="67"/>
      <c r="S59" s="67"/>
      <c r="T59" s="67"/>
      <c r="U59" s="67"/>
      <c r="V59" s="67"/>
      <c r="W59" s="67"/>
      <c r="X59" s="114"/>
      <c r="Y59" s="114"/>
      <c r="Z59" s="114"/>
      <c r="AA59" s="114"/>
      <c r="AB59" s="114"/>
      <c r="AC59" s="114"/>
      <c r="AD59" s="114"/>
      <c r="AE59" s="114"/>
      <c r="AF59" s="236"/>
      <c r="AG59" s="114"/>
      <c r="AH59" s="114"/>
      <c r="AI59" s="114"/>
      <c r="AJ59" s="114"/>
      <c r="AK59" s="114"/>
      <c r="AN59" s="67"/>
      <c r="AO59" s="67"/>
      <c r="AP59" s="81"/>
      <c r="AQ59" s="81"/>
      <c r="AR59" s="81"/>
      <c r="AS59" s="81"/>
      <c r="AT59" s="81"/>
      <c r="AU59" s="81"/>
      <c r="AV59" s="81"/>
      <c r="AW59" s="81"/>
      <c r="AX59" s="168"/>
      <c r="AY59" s="81"/>
      <c r="AZ59" s="81"/>
      <c r="BA59" s="67"/>
      <c r="BB59" s="67"/>
      <c r="BD59" s="81"/>
    </row>
    <row r="60" spans="1:91" x14ac:dyDescent="0.25">
      <c r="A60" s="67"/>
      <c r="P60" s="67"/>
      <c r="Q60" s="67"/>
      <c r="R60" s="67"/>
      <c r="S60" s="67"/>
      <c r="T60" s="67"/>
      <c r="U60" s="67"/>
      <c r="V60" s="67"/>
      <c r="W60" s="67"/>
      <c r="X60" s="114"/>
      <c r="Y60" s="114"/>
      <c r="Z60" s="114"/>
      <c r="AA60" s="114"/>
      <c r="AB60" s="114"/>
      <c r="AC60" s="114"/>
      <c r="AD60" s="114"/>
      <c r="AE60" s="114"/>
      <c r="AF60" s="236"/>
      <c r="AG60" s="114"/>
      <c r="AH60" s="114"/>
      <c r="AI60" s="114"/>
      <c r="AJ60" s="114"/>
      <c r="AK60" s="114"/>
      <c r="AN60" s="67"/>
      <c r="AO60" s="67"/>
      <c r="AP60" s="81"/>
      <c r="AQ60" s="81"/>
      <c r="AR60" s="81"/>
      <c r="AS60" s="81"/>
      <c r="AT60" s="81"/>
      <c r="AU60" s="81"/>
      <c r="AV60" s="81"/>
      <c r="AW60" s="81"/>
      <c r="AX60" s="168"/>
      <c r="AY60" s="81"/>
      <c r="AZ60" s="81"/>
      <c r="BA60" s="67"/>
      <c r="BB60" s="67"/>
      <c r="BD60" s="81"/>
    </row>
    <row r="61" spans="1:91" x14ac:dyDescent="0.25">
      <c r="A61" s="67"/>
      <c r="P61" s="67"/>
      <c r="Q61" s="67"/>
      <c r="R61" s="67"/>
      <c r="S61" s="67"/>
      <c r="T61" s="67"/>
      <c r="U61" s="67"/>
      <c r="V61" s="67"/>
      <c r="W61" s="67"/>
      <c r="X61" s="114"/>
      <c r="Y61" s="114"/>
      <c r="Z61" s="114"/>
      <c r="AA61" s="114"/>
      <c r="AB61" s="114"/>
      <c r="AC61" s="114"/>
      <c r="AD61" s="114"/>
      <c r="AE61" s="114"/>
      <c r="AF61" s="236"/>
      <c r="AG61" s="114"/>
      <c r="AH61" s="114"/>
      <c r="AI61" s="114"/>
      <c r="AJ61" s="114"/>
      <c r="AK61" s="114"/>
      <c r="AN61" s="67"/>
      <c r="AO61" s="67"/>
      <c r="AP61" s="81"/>
      <c r="AQ61" s="81"/>
      <c r="AR61" s="81"/>
      <c r="AS61" s="81"/>
      <c r="AT61" s="81"/>
      <c r="AU61" s="81"/>
      <c r="AV61" s="81"/>
      <c r="AW61" s="81"/>
      <c r="AX61" s="168"/>
      <c r="AY61" s="81"/>
      <c r="AZ61" s="81"/>
      <c r="BA61" s="67"/>
      <c r="BB61" s="67"/>
      <c r="BD61" s="81"/>
    </row>
    <row r="62" spans="1:91" x14ac:dyDescent="0.25">
      <c r="A62" s="67"/>
      <c r="P62" s="67"/>
      <c r="Q62" s="67"/>
      <c r="R62" s="67"/>
      <c r="S62" s="67"/>
      <c r="T62" s="67"/>
      <c r="U62" s="67"/>
      <c r="V62" s="67"/>
      <c r="W62" s="67"/>
      <c r="X62" s="114"/>
      <c r="Y62" s="114"/>
      <c r="Z62" s="114"/>
      <c r="AA62" s="114"/>
      <c r="AB62" s="114"/>
      <c r="AC62" s="114"/>
      <c r="AD62" s="114"/>
      <c r="AE62" s="114"/>
      <c r="AF62" s="236"/>
      <c r="AG62" s="114"/>
      <c r="AH62" s="114"/>
      <c r="AI62" s="114"/>
      <c r="AJ62" s="114"/>
      <c r="AK62" s="114"/>
      <c r="AN62" s="67"/>
      <c r="AO62" s="67"/>
      <c r="AP62" s="81"/>
      <c r="AQ62" s="81"/>
      <c r="AR62" s="81"/>
      <c r="AS62" s="81"/>
      <c r="AT62" s="81"/>
      <c r="AU62" s="81"/>
      <c r="AV62" s="81"/>
      <c r="AW62" s="81"/>
      <c r="AX62" s="168"/>
      <c r="AY62" s="81"/>
      <c r="AZ62" s="81"/>
      <c r="BA62" s="67"/>
      <c r="BB62" s="67"/>
      <c r="BD62" s="81"/>
    </row>
    <row r="63" spans="1:91" x14ac:dyDescent="0.25">
      <c r="A63" s="67"/>
      <c r="P63" s="67"/>
      <c r="Q63" s="67"/>
      <c r="R63" s="67"/>
      <c r="S63" s="67"/>
      <c r="T63" s="67"/>
      <c r="U63" s="67"/>
      <c r="V63" s="67"/>
      <c r="W63" s="67"/>
      <c r="X63" s="114"/>
      <c r="Y63" s="114"/>
      <c r="Z63" s="114"/>
      <c r="AA63" s="114"/>
      <c r="AB63" s="114"/>
      <c r="AC63" s="114"/>
      <c r="AD63" s="114"/>
      <c r="AE63" s="114"/>
      <c r="AF63" s="236"/>
      <c r="AG63" s="114"/>
      <c r="AH63" s="114"/>
      <c r="AI63" s="114"/>
      <c r="AJ63" s="114"/>
      <c r="AK63" s="114"/>
      <c r="AN63" s="67"/>
      <c r="AO63" s="67"/>
      <c r="AP63" s="81"/>
      <c r="AQ63" s="81"/>
      <c r="AR63" s="81"/>
      <c r="AS63" s="81"/>
      <c r="AT63" s="81"/>
      <c r="AU63" s="81"/>
      <c r="AV63" s="81"/>
      <c r="AW63" s="81"/>
      <c r="AX63" s="168"/>
      <c r="AY63" s="81"/>
      <c r="AZ63" s="81"/>
      <c r="BA63" s="67"/>
      <c r="BB63" s="67"/>
      <c r="BD63" s="81"/>
    </row>
    <row r="64" spans="1:91" x14ac:dyDescent="0.25">
      <c r="A64" s="67"/>
      <c r="P64" s="67"/>
      <c r="Q64" s="67"/>
      <c r="R64" s="67"/>
      <c r="S64" s="67"/>
      <c r="T64" s="67"/>
      <c r="U64" s="67"/>
      <c r="V64" s="67"/>
      <c r="W64" s="67"/>
      <c r="X64" s="114"/>
      <c r="Y64" s="114"/>
      <c r="Z64" s="114"/>
      <c r="AA64" s="114"/>
      <c r="AB64" s="114"/>
      <c r="AC64" s="114"/>
      <c r="AD64" s="114"/>
      <c r="AE64" s="114"/>
      <c r="AF64" s="236"/>
      <c r="AG64" s="114"/>
      <c r="AH64" s="114"/>
      <c r="AI64" s="114"/>
      <c r="AJ64" s="114"/>
      <c r="AK64" s="114"/>
      <c r="AN64" s="67"/>
      <c r="AO64" s="67"/>
      <c r="AP64" s="81"/>
      <c r="AQ64" s="81"/>
      <c r="AR64" s="81"/>
      <c r="AS64" s="81"/>
      <c r="AT64" s="81"/>
      <c r="AU64" s="81"/>
      <c r="AV64" s="81"/>
      <c r="AW64" s="81"/>
      <c r="AX64" s="168"/>
      <c r="AY64" s="81"/>
      <c r="AZ64" s="81"/>
      <c r="BA64" s="67"/>
      <c r="BB64" s="67"/>
      <c r="BD64" s="81"/>
    </row>
    <row r="65" spans="1:56" x14ac:dyDescent="0.25">
      <c r="A65" s="67"/>
      <c r="P65" s="67"/>
      <c r="Q65" s="67"/>
      <c r="R65" s="67"/>
      <c r="S65" s="67"/>
      <c r="T65" s="67"/>
      <c r="U65" s="67"/>
      <c r="V65" s="67"/>
      <c r="W65" s="67"/>
      <c r="X65" s="114"/>
      <c r="Y65" s="114"/>
      <c r="Z65" s="114"/>
      <c r="AA65" s="114"/>
      <c r="AB65" s="114"/>
      <c r="AC65" s="114"/>
      <c r="AD65" s="114"/>
      <c r="AE65" s="114"/>
      <c r="AF65" s="236"/>
      <c r="AG65" s="114"/>
      <c r="AH65" s="114"/>
      <c r="AI65" s="114"/>
      <c r="AJ65" s="114"/>
      <c r="AK65" s="114"/>
      <c r="AN65" s="67"/>
      <c r="AO65" s="67"/>
      <c r="AP65" s="81"/>
      <c r="AQ65" s="81"/>
      <c r="AR65" s="81"/>
      <c r="AS65" s="81"/>
      <c r="AT65" s="81"/>
      <c r="AU65" s="81"/>
      <c r="AV65" s="81"/>
      <c r="AW65" s="81"/>
      <c r="AX65" s="168"/>
      <c r="AY65" s="81"/>
      <c r="AZ65" s="81"/>
      <c r="BA65" s="67"/>
      <c r="BB65" s="67"/>
      <c r="BD65" s="81"/>
    </row>
    <row r="66" spans="1:56" x14ac:dyDescent="0.25">
      <c r="A66" s="67"/>
      <c r="P66" s="67"/>
      <c r="Q66" s="67"/>
      <c r="R66" s="67"/>
      <c r="S66" s="67"/>
      <c r="T66" s="67"/>
      <c r="U66" s="67"/>
      <c r="V66" s="67"/>
      <c r="W66" s="67"/>
      <c r="X66" s="114"/>
      <c r="Y66" s="114"/>
      <c r="Z66" s="114"/>
      <c r="AA66" s="114"/>
      <c r="AB66" s="114"/>
      <c r="AC66" s="114"/>
      <c r="AD66" s="114"/>
      <c r="AE66" s="114"/>
      <c r="AF66" s="236"/>
      <c r="AG66" s="114"/>
      <c r="AH66" s="114"/>
      <c r="AI66" s="114"/>
      <c r="AJ66" s="114"/>
      <c r="AK66" s="114"/>
      <c r="AN66" s="67"/>
      <c r="AO66" s="67"/>
      <c r="AP66" s="81"/>
      <c r="AQ66" s="81"/>
      <c r="AR66" s="81"/>
      <c r="AS66" s="81"/>
      <c r="AT66" s="81"/>
      <c r="AU66" s="81"/>
      <c r="AV66" s="81"/>
      <c r="AW66" s="81"/>
      <c r="AX66" s="168"/>
      <c r="AY66" s="81"/>
      <c r="AZ66" s="81"/>
      <c r="BA66" s="67"/>
      <c r="BB66" s="67"/>
      <c r="BD66" s="8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4</vt:i4>
      </vt:variant>
    </vt:vector>
  </HeadingPairs>
  <TitlesOfParts>
    <vt:vector size="44" baseType="lpstr">
      <vt:lpstr>Table 1 (Q4'18)</vt:lpstr>
      <vt:lpstr>Table 2 (Q4'18)</vt:lpstr>
      <vt:lpstr>Q4'19</vt:lpstr>
      <vt:lpstr>Table 1 (Q4'19)</vt:lpstr>
      <vt:lpstr>Table 1 (Q4'19) t</vt:lpstr>
      <vt:lpstr>Table 2 (Q4'19)</vt:lpstr>
      <vt:lpstr>Sheet1</vt:lpstr>
      <vt:lpstr>Q1'20</vt:lpstr>
      <vt:lpstr>Table 1(Q1'20)</vt:lpstr>
      <vt:lpstr>Table 1 (Q1'20) t</vt:lpstr>
      <vt:lpstr>Table 2 (Q1'20)</vt:lpstr>
      <vt:lpstr>Table 3 (Q1'20)</vt:lpstr>
      <vt:lpstr>Q2'20</vt:lpstr>
      <vt:lpstr>Table 1(Q2'20)</vt:lpstr>
      <vt:lpstr>Table 1 (Q2'20) t</vt:lpstr>
      <vt:lpstr>Sheet2</vt:lpstr>
      <vt:lpstr>Table 2 (Q2'20)</vt:lpstr>
      <vt:lpstr>Table 3 (Q2'20)</vt:lpstr>
      <vt:lpstr>Q3'20</vt:lpstr>
      <vt:lpstr>Table 1(Q3'20)</vt:lpstr>
      <vt:lpstr>Table 1(Q3'20) t</vt:lpstr>
      <vt:lpstr>Table 2 (Q3'20)</vt:lpstr>
      <vt:lpstr>Table 3 (Q3'20)</vt:lpstr>
      <vt:lpstr>Table 1 (Q3'20-Q2'20)</vt:lpstr>
      <vt:lpstr>Table 2 (Q3'20-Q2'20)</vt:lpstr>
      <vt:lpstr>Table 3 (Q3'20-Q2'20)</vt:lpstr>
      <vt:lpstr>Q4'20</vt:lpstr>
      <vt:lpstr>Table 1(Q4'20)</vt:lpstr>
      <vt:lpstr>Table 1 (Q4'20)t</vt:lpstr>
      <vt:lpstr>Table 2 (Q4'20)</vt:lpstr>
      <vt:lpstr>Table 3 (Q4'20)</vt:lpstr>
      <vt:lpstr>Q1'21</vt:lpstr>
      <vt:lpstr>Table 1(Q1'21)</vt:lpstr>
      <vt:lpstr>Table 1 (Q1'21)t</vt:lpstr>
      <vt:lpstr>Table 2 (Q1'21)</vt:lpstr>
      <vt:lpstr>Table 3 (Q1'21)</vt:lpstr>
      <vt:lpstr>Table 1(Q3'21)</vt:lpstr>
      <vt:lpstr>Table 2 (Q3'21)</vt:lpstr>
      <vt:lpstr>Table 3 (Q3'21)</vt:lpstr>
      <vt:lpstr>Copyright and Disclaimer</vt:lpstr>
      <vt:lpstr>'Table 1 (Q3''20-Q2''20)'!Print_Area</vt:lpstr>
      <vt:lpstr>'Table 1 (Q4''19)'!Print_Area</vt:lpstr>
      <vt:lpstr>'Table 2 (Q3''20-Q2''20)'!Print_Area</vt:lpstr>
      <vt:lpstr>'Table 2 (Q4''19)'!Print_Area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WPIC</dc:creator>
  <cp:lastModifiedBy>Brendan Clifford</cp:lastModifiedBy>
  <cp:lastPrinted>2019-04-23T14:32:32Z</cp:lastPrinted>
  <dcterms:created xsi:type="dcterms:W3CDTF">2013-07-24T14:28:37Z</dcterms:created>
  <dcterms:modified xsi:type="dcterms:W3CDTF">2021-11-22T09:43:48Z</dcterms:modified>
</cp:coreProperties>
</file>